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F:\AtirLLSProductie\Atir\Projecten algemeen\In behandeling\Kunstlinie Almere Flevoland\EU aanbesteding 2022\6. NvI\"/>
    </mc:Choice>
  </mc:AlternateContent>
  <xr:revisionPtr revIDLastSave="0" documentId="13_ncr:1_{45ABDC5B-AEEE-4E15-A048-49783CA16D68}" xr6:coauthVersionLast="47" xr6:coauthVersionMax="47" xr10:uidLastSave="{00000000-0000-0000-0000-000000000000}"/>
  <bookViews>
    <workbookView xWindow="-108" yWindow="-108" windowWidth="23256" windowHeight="12576" tabRatio="927" activeTab="1" xr2:uid="{00000000-000D-0000-FFFF-FFFF00000000}"/>
  </bookViews>
  <sheets>
    <sheet name="Info blad" sheetId="11" r:id="rId1"/>
    <sheet name="1-Contractblad totaal" sheetId="32" r:id="rId2"/>
    <sheet name="2-Kosten per locatie" sheetId="37" r:id="rId3"/>
    <sheet name="3-Productie normen" sheetId="28" r:id="rId4"/>
    <sheet name="4a-Basis ruimtestaat vast" sheetId="2" r:id="rId5"/>
    <sheet name="4b-Basis ruimtestaat flexibel" sheetId="40" r:id="rId6"/>
    <sheet name="5-Premies en opslagen" sheetId="17" r:id="rId7"/>
    <sheet name="6-Opbouw uurtarief productie" sheetId="18" r:id="rId8"/>
    <sheet name="7-Opbouw uurtarief toezicht" sheetId="38" r:id="rId9"/>
    <sheet name="8-Beurtprijzen" sheetId="31" r:id="rId10"/>
    <sheet name="9-Afroepprijs" sheetId="5" r:id="rId11"/>
    <sheet name="10-Machinekosten" sheetId="3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1F" hidden="1">[1]Psychiatrie!#REF!</definedName>
    <definedName name="__2_0_F" hidden="1">[1]Psychiatrie!#REF!</definedName>
    <definedName name="_1_________F" hidden="1">[1]Psychiatrie!#REF!</definedName>
    <definedName name="_1_0_F" hidden="1">[1]Blad1!#REF!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1" hidden="1">'[2]#REF'!#REF!</definedName>
    <definedName name="_Fill" localSheetId="1" hidden="1">'[2]#REF'!#REF!</definedName>
    <definedName name="_Fill" localSheetId="2" hidden="1">'[2]#REF'!#REF!</definedName>
    <definedName name="_Fill" localSheetId="0" hidden="1">'[2]#REF'!#REF!</definedName>
    <definedName name="_Fill" hidden="1">'[2]#REF'!#REF!</definedName>
    <definedName name="_filll" hidden="1">'[3]#REF'!#REF!</definedName>
    <definedName name="_xlnm._FilterDatabase" localSheetId="2" hidden="1">'2-Kosten per locatie'!$A$10:$D$14</definedName>
    <definedName name="_xlnm._FilterDatabase" localSheetId="4" hidden="1">'4a-Basis ruimtestaat vast'!$B$9:$AC$363</definedName>
    <definedName name="_xlnm._FilterDatabase" localSheetId="5" hidden="1">'4b-Basis ruimtestaat flexibel'!$B$9:$X$132</definedName>
    <definedName name="_xlnm._FilterDatabase" localSheetId="9" hidden="1">'8-Beurtprijzen'!$A$10:$E$29</definedName>
    <definedName name="_Key1" localSheetId="11" hidden="1">'[2]#REF'!#REF!</definedName>
    <definedName name="_Key1" localSheetId="1" hidden="1">'[2]#REF'!#REF!</definedName>
    <definedName name="_Key1" localSheetId="2" hidden="1">'[2]#REF'!#REF!</definedName>
    <definedName name="_Key1" localSheetId="0" hidden="1">'[2]#REF'!#REF!</definedName>
    <definedName name="_Key1" hidden="1">'[2]#REF'!#REF!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'[4]#REF'!#REF!</definedName>
    <definedName name="_xlnm.Print_Area" localSheetId="1">'1-Contractblad totaal'!$A$1:$H$59</definedName>
    <definedName name="_xlnm.Print_Area" localSheetId="2">'2-Kosten per locatie'!$A$3:$Q$13</definedName>
    <definedName name="_xlnm.Print_Area" localSheetId="4">'4a-Basis ruimtestaat vast'!$B$3:$AC$363</definedName>
    <definedName name="_xlnm.Print_Area" localSheetId="5">'4b-Basis ruimtestaat flexibel'!$B$3:$X$132</definedName>
    <definedName name="_xlnm.Print_Area" localSheetId="6">'5-Premies en opslagen'!$A$3:$E$55</definedName>
    <definedName name="_xlnm.Print_Area" localSheetId="7">'6-Opbouw uurtarief productie'!$A$1:$R$63</definedName>
    <definedName name="_xlnm.Print_Area" localSheetId="10">'9-Afroepprijs'!$A$3:$F$39</definedName>
    <definedName name="_xlnm.Print_Area" localSheetId="0">'Info blad'!$A$1:$F$20</definedName>
    <definedName name="_xlnm.Print_Titles" localSheetId="2">'2-Kosten per locatie'!$10:$10</definedName>
    <definedName name="_xlnm.Print_Titles" localSheetId="4">'4a-Basis ruimtestaat vast'!$9:$9</definedName>
    <definedName name="_xlnm.Print_Titles" localSheetId="5">'4b-Basis ruimtestaat flexibel'!$9:$9</definedName>
    <definedName name="_xlnm.Print_Titles" localSheetId="7">'6-Opbouw uurtarief productie'!$A:$C</definedName>
    <definedName name="_xlnm.Print_Titles" localSheetId="10">'9-Afroepprijs'!$6:$10</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ffdf" hidden="1">'[2]#REF'!#REF!</definedName>
    <definedName name="einde" localSheetId="2">'2-Kosten per locatie'!einde</definedName>
    <definedName name="einde">'2-Kosten per locatie'!einde</definedName>
    <definedName name="fghf" hidden="1">'[2]#REF'!#REF!</definedName>
    <definedName name="Gan_R" localSheetId="2">'2-Kosten per locatie'!Gan_R</definedName>
    <definedName name="Gan_R">'2-Kosten per locatie'!Gan_R</definedName>
    <definedName name="gebouw" localSheetId="2">'2-Kosten per locatie'!$A:$A</definedName>
    <definedName name="gebouw" localSheetId="5">'4b-Basis ruimtestaat flexibel'!$B:$B</definedName>
    <definedName name="gebouw">'4a-Basis ruimtestaat vast'!$B:$B</definedName>
    <definedName name="glas" localSheetId="2">'2-Kosten per locatie'!glas</definedName>
    <definedName name="glas">'2-Kosten per locatie'!glas</definedName>
    <definedName name="glassoort">'[5]10-Glasstaat'!$I$2:$J$14</definedName>
    <definedName name="Glassoort2">'[6]10-Glasstaat'!$I$2:$J$14</definedName>
    <definedName name="gs" hidden="1">'[2]#REF'!#REF!</definedName>
    <definedName name="han" localSheetId="11" hidden="1">'[2]#REF'!#REF!</definedName>
    <definedName name="han" localSheetId="1" hidden="1">'[2]#REF'!#REF!</definedName>
    <definedName name="han" localSheetId="2" hidden="1">'[2]#REF'!#REF!</definedName>
    <definedName name="han" hidden="1">'[2]#REF'!#REF!</definedName>
    <definedName name="hjkjhkj">[7]Totaaloverzicht!$A$10:$L$37</definedName>
    <definedName name="HTML_CodePage" hidden="1">1252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'[8]2-Kengetal'!$A$9:$M$56</definedName>
    <definedName name="Kengetal">'[5]4-Kengetal'!$A$12:$S$64</definedName>
    <definedName name="Kentalnvb">[9]Kengetal!$A$10:$H$58</definedName>
    <definedName name="kjh" hidden="1">'[2]#REF'!#REF!</definedName>
    <definedName name="Lijn">'[8]3-Basis ruimtestaat'!$C:$C</definedName>
    <definedName name="lll">'[10]3-Basis ruimtestaat'!$O:$O</definedName>
    <definedName name="m2_vloer">'[11]4a-Basis ruimtestaat'!$K:$K</definedName>
    <definedName name="mavr">'[12]3-Basis ruimtestaat'!$M:$M</definedName>
    <definedName name="Mutatiederdekwartaal" localSheetId="2" hidden="1">{"'ma_vr'!$A$1:$AA$42"}</definedName>
    <definedName name="Mutatiederdekwartaal" hidden="1">{"'ma_vr'!$A$1:$AA$42"}</definedName>
    <definedName name="naloop">'[12]3-Basis ruimtestaat'!$N:$N</definedName>
    <definedName name="naloop_zazofe">'[11]4a-Basis ruimtestaat'!$S:$S</definedName>
    <definedName name="NvB" hidden="1">'[3]#REF'!#REF!</definedName>
    <definedName name="uren_mavr" localSheetId="5">'4b-Basis ruimtestaat flexibel'!$S:$S</definedName>
    <definedName name="uren_mavr">'4a-Basis ruimtestaat vast'!$S:$S</definedName>
    <definedName name="uren_naloop">'[13]3-Basis ruimtestaat'!$T:$T</definedName>
    <definedName name="uren_zazofe">'[14]4-Basis ruimtestaat'!$O:$O</definedName>
    <definedName name="uren_zazonaloop">'[15]6 - Basis ruimtestaat'!$Q:$Q</definedName>
    <definedName name="uurt">[16]Uurtarieven!$F$57</definedName>
    <definedName name="VloerK">'[17]Basis ruimtestaat'!$W:$W</definedName>
    <definedName name="VloerM">'[17]Basis ruimtestaat'!$K:$V</definedName>
    <definedName name="ww" hidden="1">{"'ma_vr'!$A$1:$AA$42"}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00" i="40" l="1"/>
  <c r="J11" i="40"/>
  <c r="J12" i="40"/>
  <c r="J13" i="40"/>
  <c r="J14" i="40"/>
  <c r="J15" i="40"/>
  <c r="J16" i="40"/>
  <c r="J17" i="40"/>
  <c r="J18" i="40"/>
  <c r="J19" i="40"/>
  <c r="J20" i="40"/>
  <c r="J21" i="40"/>
  <c r="J22" i="40"/>
  <c r="J23" i="40"/>
  <c r="J24" i="40"/>
  <c r="J25" i="40"/>
  <c r="J26" i="40"/>
  <c r="J27" i="40"/>
  <c r="J28" i="40"/>
  <c r="J29" i="40"/>
  <c r="J30" i="40"/>
  <c r="J31" i="40"/>
  <c r="J32" i="40"/>
  <c r="J33" i="40"/>
  <c r="J34" i="40"/>
  <c r="J35" i="40"/>
  <c r="J36" i="40"/>
  <c r="J37" i="40"/>
  <c r="J38" i="40"/>
  <c r="J39" i="40"/>
  <c r="J40" i="40"/>
  <c r="J41" i="40"/>
  <c r="J42" i="40"/>
  <c r="J43" i="40"/>
  <c r="J44" i="40"/>
  <c r="J45" i="40"/>
  <c r="J46" i="40"/>
  <c r="J47" i="40"/>
  <c r="J48" i="40"/>
  <c r="J49" i="40"/>
  <c r="J50" i="40"/>
  <c r="J51" i="40"/>
  <c r="J52" i="40"/>
  <c r="J53" i="40"/>
  <c r="J54" i="40"/>
  <c r="J55" i="40"/>
  <c r="J56" i="40"/>
  <c r="J57" i="40"/>
  <c r="J58" i="40"/>
  <c r="J59" i="40"/>
  <c r="J60" i="40"/>
  <c r="J61" i="40"/>
  <c r="J62" i="40"/>
  <c r="J63" i="40"/>
  <c r="J64" i="40"/>
  <c r="J65" i="40"/>
  <c r="J66" i="40"/>
  <c r="J67" i="40"/>
  <c r="J68" i="40"/>
  <c r="J69" i="40"/>
  <c r="J70" i="40"/>
  <c r="J71" i="40"/>
  <c r="J72" i="40"/>
  <c r="J73" i="40"/>
  <c r="J74" i="40"/>
  <c r="J75" i="40"/>
  <c r="J76" i="40"/>
  <c r="J77" i="40"/>
  <c r="J78" i="40"/>
  <c r="J79" i="40"/>
  <c r="J80" i="40"/>
  <c r="J81" i="40"/>
  <c r="J82" i="40"/>
  <c r="J83" i="40"/>
  <c r="J84" i="40"/>
  <c r="J85" i="40"/>
  <c r="J86" i="40"/>
  <c r="J87" i="40"/>
  <c r="J88" i="40"/>
  <c r="J89" i="40"/>
  <c r="J90" i="40"/>
  <c r="J91" i="40"/>
  <c r="J92" i="40"/>
  <c r="J93" i="40"/>
  <c r="J94" i="40"/>
  <c r="J95" i="40"/>
  <c r="J96" i="40"/>
  <c r="J97" i="40"/>
  <c r="J98" i="40"/>
  <c r="J99" i="40"/>
  <c r="J101" i="40"/>
  <c r="J102" i="40"/>
  <c r="J103" i="40"/>
  <c r="J104" i="40"/>
  <c r="J105" i="40"/>
  <c r="J106" i="40"/>
  <c r="J107" i="40"/>
  <c r="J108" i="40"/>
  <c r="J109" i="40"/>
  <c r="J110" i="40"/>
  <c r="J111" i="40"/>
  <c r="J112" i="40"/>
  <c r="J113" i="40"/>
  <c r="J114" i="40"/>
  <c r="J115" i="40"/>
  <c r="J116" i="40"/>
  <c r="J117" i="40"/>
  <c r="J118" i="40"/>
  <c r="J119" i="40"/>
  <c r="J120" i="40"/>
  <c r="J121" i="40"/>
  <c r="J122" i="40"/>
  <c r="J123" i="40"/>
  <c r="J124" i="40"/>
  <c r="J125" i="40"/>
  <c r="J126" i="40"/>
  <c r="J127" i="40"/>
  <c r="J128" i="40"/>
  <c r="J129" i="40"/>
  <c r="J130" i="40"/>
  <c r="J131" i="40"/>
  <c r="J132" i="40"/>
  <c r="J10" i="40"/>
  <c r="C42" i="28"/>
  <c r="V11" i="40" l="1"/>
  <c r="V12" i="40"/>
  <c r="V13" i="40"/>
  <c r="V14" i="40"/>
  <c r="V15" i="40"/>
  <c r="V16" i="40"/>
  <c r="V17" i="40"/>
  <c r="V18" i="40"/>
  <c r="V19" i="40"/>
  <c r="V20" i="40"/>
  <c r="V21" i="40"/>
  <c r="V22" i="40"/>
  <c r="V23" i="40"/>
  <c r="V24" i="40"/>
  <c r="V25" i="40"/>
  <c r="V26" i="40"/>
  <c r="V27" i="40"/>
  <c r="V28" i="40"/>
  <c r="V29" i="40"/>
  <c r="V30" i="40"/>
  <c r="V31" i="40"/>
  <c r="V32" i="40"/>
  <c r="V33" i="40"/>
  <c r="V34" i="40"/>
  <c r="V35" i="40"/>
  <c r="V36" i="40"/>
  <c r="V37" i="40"/>
  <c r="V38" i="40"/>
  <c r="V39" i="40"/>
  <c r="V40" i="40"/>
  <c r="V41" i="40"/>
  <c r="V42" i="40"/>
  <c r="V43" i="40"/>
  <c r="V44" i="40"/>
  <c r="V45" i="40"/>
  <c r="V46" i="40"/>
  <c r="V47" i="40"/>
  <c r="V48" i="40"/>
  <c r="V49" i="40"/>
  <c r="V50" i="40"/>
  <c r="V51" i="40"/>
  <c r="V52" i="40"/>
  <c r="V53" i="40"/>
  <c r="V54" i="40"/>
  <c r="V55" i="40"/>
  <c r="V56" i="40"/>
  <c r="V57" i="40"/>
  <c r="V58" i="40"/>
  <c r="V59" i="40"/>
  <c r="V60" i="40"/>
  <c r="V61" i="40"/>
  <c r="V62" i="40"/>
  <c r="V63" i="40"/>
  <c r="V64" i="40"/>
  <c r="V65" i="40"/>
  <c r="V66" i="40"/>
  <c r="V67" i="40"/>
  <c r="V68" i="40"/>
  <c r="V69" i="40"/>
  <c r="V70" i="40"/>
  <c r="V71" i="40"/>
  <c r="V72" i="40"/>
  <c r="V73" i="40"/>
  <c r="V74" i="40"/>
  <c r="V75" i="40"/>
  <c r="V76" i="40"/>
  <c r="V77" i="40"/>
  <c r="V78" i="40"/>
  <c r="V79" i="40"/>
  <c r="V80" i="40"/>
  <c r="V81" i="40"/>
  <c r="V82" i="40"/>
  <c r="V83" i="40"/>
  <c r="V84" i="40"/>
  <c r="V85" i="40"/>
  <c r="V86" i="40"/>
  <c r="V87" i="40"/>
  <c r="V88" i="40"/>
  <c r="V89" i="40"/>
  <c r="V90" i="40"/>
  <c r="V91" i="40"/>
  <c r="V92" i="40"/>
  <c r="V93" i="40"/>
  <c r="V94" i="40"/>
  <c r="V95" i="40"/>
  <c r="V96" i="40"/>
  <c r="V97" i="40"/>
  <c r="V98" i="40"/>
  <c r="V99" i="40"/>
  <c r="V100" i="40"/>
  <c r="V101" i="40"/>
  <c r="V102" i="40"/>
  <c r="V103" i="40"/>
  <c r="V104" i="40"/>
  <c r="V105" i="40"/>
  <c r="V106" i="40"/>
  <c r="V107" i="40"/>
  <c r="V108" i="40"/>
  <c r="V109" i="40"/>
  <c r="V110" i="40"/>
  <c r="V111" i="40"/>
  <c r="V112" i="40"/>
  <c r="V113" i="40"/>
  <c r="V114" i="40"/>
  <c r="V115" i="40"/>
  <c r="V116" i="40"/>
  <c r="V117" i="40"/>
  <c r="V118" i="40"/>
  <c r="V119" i="40"/>
  <c r="V120" i="40"/>
  <c r="V121" i="40"/>
  <c r="V122" i="40"/>
  <c r="V123" i="40"/>
  <c r="V124" i="40"/>
  <c r="V125" i="40"/>
  <c r="V126" i="40"/>
  <c r="V127" i="40"/>
  <c r="V10" i="40"/>
  <c r="C35" i="28"/>
  <c r="C36" i="28"/>
  <c r="C37" i="28"/>
  <c r="C39" i="28"/>
  <c r="C41" i="28"/>
  <c r="M22" i="28"/>
  <c r="M11" i="28"/>
  <c r="M12" i="28"/>
  <c r="M13" i="28"/>
  <c r="M14" i="28"/>
  <c r="M15" i="28"/>
  <c r="M16" i="28"/>
  <c r="M17" i="28"/>
  <c r="M19" i="28"/>
  <c r="M20" i="28"/>
  <c r="B41" i="31"/>
  <c r="B40" i="31"/>
  <c r="B37" i="31"/>
  <c r="K96" i="40"/>
  <c r="Q96" i="40" s="1"/>
  <c r="K97" i="40"/>
  <c r="Q97" i="40" s="1"/>
  <c r="B36" i="31" l="1"/>
  <c r="T96" i="40"/>
  <c r="T97" i="40"/>
  <c r="P96" i="40"/>
  <c r="P97" i="40"/>
  <c r="L97" i="40"/>
  <c r="L96" i="40"/>
  <c r="U96" i="40" l="1"/>
  <c r="R96" i="40"/>
  <c r="U97" i="40"/>
  <c r="R97" i="40"/>
  <c r="B11" i="31" l="1"/>
  <c r="B12" i="31" s="1"/>
  <c r="B19" i="31"/>
  <c r="K11" i="37"/>
  <c r="I11" i="37"/>
  <c r="G11" i="37"/>
  <c r="E22" i="32"/>
  <c r="E23" i="32" s="1"/>
  <c r="E14" i="32"/>
  <c r="L14" i="40"/>
  <c r="K15" i="40"/>
  <c r="K61" i="40"/>
  <c r="K95" i="40"/>
  <c r="K122" i="40"/>
  <c r="K124" i="40"/>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 r="W92" i="2"/>
  <c r="W93" i="2"/>
  <c r="W94" i="2"/>
  <c r="W95" i="2"/>
  <c r="W96" i="2"/>
  <c r="W97" i="2"/>
  <c r="W98" i="2"/>
  <c r="W99" i="2"/>
  <c r="W100" i="2"/>
  <c r="W101" i="2"/>
  <c r="W102" i="2"/>
  <c r="W103" i="2"/>
  <c r="W104" i="2"/>
  <c r="W105" i="2"/>
  <c r="W106" i="2"/>
  <c r="W107" i="2"/>
  <c r="W108" i="2"/>
  <c r="W109" i="2"/>
  <c r="W110" i="2"/>
  <c r="W111" i="2"/>
  <c r="W112" i="2"/>
  <c r="W113" i="2"/>
  <c r="W114" i="2"/>
  <c r="W115" i="2"/>
  <c r="W116" i="2"/>
  <c r="W117" i="2"/>
  <c r="W118" i="2"/>
  <c r="W119" i="2"/>
  <c r="W120" i="2"/>
  <c r="W121" i="2"/>
  <c r="W122" i="2"/>
  <c r="W123" i="2"/>
  <c r="W124" i="2"/>
  <c r="W125" i="2"/>
  <c r="W126" i="2"/>
  <c r="W127" i="2"/>
  <c r="W128" i="2"/>
  <c r="W129" i="2"/>
  <c r="W130" i="2"/>
  <c r="W131" i="2"/>
  <c r="W132" i="2"/>
  <c r="W133" i="2"/>
  <c r="W134" i="2"/>
  <c r="W135" i="2"/>
  <c r="W136" i="2"/>
  <c r="W137" i="2"/>
  <c r="W138" i="2"/>
  <c r="W139" i="2"/>
  <c r="W140" i="2"/>
  <c r="W141" i="2"/>
  <c r="W142" i="2"/>
  <c r="W143" i="2"/>
  <c r="W144" i="2"/>
  <c r="W145" i="2"/>
  <c r="W146" i="2"/>
  <c r="W147" i="2"/>
  <c r="W148" i="2"/>
  <c r="W149" i="2"/>
  <c r="W150" i="2"/>
  <c r="W151" i="2"/>
  <c r="W152" i="2"/>
  <c r="W153" i="2"/>
  <c r="W154" i="2"/>
  <c r="W155" i="2"/>
  <c r="W156" i="2"/>
  <c r="W157" i="2"/>
  <c r="W158" i="2"/>
  <c r="W159" i="2"/>
  <c r="W160" i="2"/>
  <c r="W161" i="2"/>
  <c r="W162" i="2"/>
  <c r="W163" i="2"/>
  <c r="W164" i="2"/>
  <c r="W165" i="2"/>
  <c r="W166" i="2"/>
  <c r="W167" i="2"/>
  <c r="W168" i="2"/>
  <c r="W169" i="2"/>
  <c r="W170" i="2"/>
  <c r="W171" i="2"/>
  <c r="W172" i="2"/>
  <c r="W173" i="2"/>
  <c r="W174" i="2"/>
  <c r="W175" i="2"/>
  <c r="W176" i="2"/>
  <c r="W177" i="2"/>
  <c r="W178" i="2"/>
  <c r="W179" i="2"/>
  <c r="W180" i="2"/>
  <c r="W181" i="2"/>
  <c r="W182" i="2"/>
  <c r="W183" i="2"/>
  <c r="W184" i="2"/>
  <c r="W185" i="2"/>
  <c r="W186" i="2"/>
  <c r="W187" i="2"/>
  <c r="W188" i="2"/>
  <c r="W189" i="2"/>
  <c r="W190" i="2"/>
  <c r="W191" i="2"/>
  <c r="W192" i="2"/>
  <c r="W193" i="2"/>
  <c r="W194" i="2"/>
  <c r="W195" i="2"/>
  <c r="W196" i="2"/>
  <c r="W197" i="2"/>
  <c r="W198" i="2"/>
  <c r="W199" i="2"/>
  <c r="W200" i="2"/>
  <c r="W201" i="2"/>
  <c r="W202" i="2"/>
  <c r="W203" i="2"/>
  <c r="W204" i="2"/>
  <c r="W205" i="2"/>
  <c r="W206" i="2"/>
  <c r="W207" i="2"/>
  <c r="W208" i="2"/>
  <c r="W209" i="2"/>
  <c r="W210" i="2"/>
  <c r="W211" i="2"/>
  <c r="W212" i="2"/>
  <c r="W213" i="2"/>
  <c r="W214" i="2"/>
  <c r="W215" i="2"/>
  <c r="W216" i="2"/>
  <c r="W217" i="2"/>
  <c r="W218" i="2"/>
  <c r="W219" i="2"/>
  <c r="W220" i="2"/>
  <c r="W221" i="2"/>
  <c r="W222" i="2"/>
  <c r="W223" i="2"/>
  <c r="W224" i="2"/>
  <c r="W225" i="2"/>
  <c r="W226" i="2"/>
  <c r="W227" i="2"/>
  <c r="W228" i="2"/>
  <c r="W229" i="2"/>
  <c r="W230" i="2"/>
  <c r="W231" i="2"/>
  <c r="W232" i="2"/>
  <c r="W233" i="2"/>
  <c r="W234" i="2"/>
  <c r="W235" i="2"/>
  <c r="W236" i="2"/>
  <c r="W237" i="2"/>
  <c r="W238" i="2"/>
  <c r="W239" i="2"/>
  <c r="W240" i="2"/>
  <c r="W241" i="2"/>
  <c r="W242" i="2"/>
  <c r="W243" i="2"/>
  <c r="W244" i="2"/>
  <c r="W245" i="2"/>
  <c r="W246" i="2"/>
  <c r="W247" i="2"/>
  <c r="W248" i="2"/>
  <c r="W249" i="2"/>
  <c r="W250" i="2"/>
  <c r="W251" i="2"/>
  <c r="W252" i="2"/>
  <c r="W253" i="2"/>
  <c r="W254" i="2"/>
  <c r="W255" i="2"/>
  <c r="W256" i="2"/>
  <c r="W257" i="2"/>
  <c r="W258" i="2"/>
  <c r="W259" i="2"/>
  <c r="W260" i="2"/>
  <c r="W261" i="2"/>
  <c r="W262" i="2"/>
  <c r="W263" i="2"/>
  <c r="W264" i="2"/>
  <c r="W265" i="2"/>
  <c r="W266" i="2"/>
  <c r="W267" i="2"/>
  <c r="W268" i="2"/>
  <c r="W269" i="2"/>
  <c r="W270" i="2"/>
  <c r="W271" i="2"/>
  <c r="W272" i="2"/>
  <c r="W273" i="2"/>
  <c r="W274" i="2"/>
  <c r="W275" i="2"/>
  <c r="W276" i="2"/>
  <c r="W277" i="2"/>
  <c r="W278" i="2"/>
  <c r="W279" i="2"/>
  <c r="W280" i="2"/>
  <c r="W281" i="2"/>
  <c r="W282" i="2"/>
  <c r="W283" i="2"/>
  <c r="W284" i="2"/>
  <c r="W285" i="2"/>
  <c r="W286" i="2"/>
  <c r="W287" i="2"/>
  <c r="W288" i="2"/>
  <c r="W289" i="2"/>
  <c r="W290" i="2"/>
  <c r="W291" i="2"/>
  <c r="W292" i="2"/>
  <c r="W293" i="2"/>
  <c r="W294" i="2"/>
  <c r="W295" i="2"/>
  <c r="W296" i="2"/>
  <c r="W297" i="2"/>
  <c r="W298" i="2"/>
  <c r="W299" i="2"/>
  <c r="W300" i="2"/>
  <c r="W301" i="2"/>
  <c r="W302" i="2"/>
  <c r="W303" i="2"/>
  <c r="W304" i="2"/>
  <c r="W305" i="2"/>
  <c r="W306" i="2"/>
  <c r="W307" i="2"/>
  <c r="W308" i="2"/>
  <c r="W309" i="2"/>
  <c r="W310" i="2"/>
  <c r="W311" i="2"/>
  <c r="W312" i="2"/>
  <c r="W313" i="2"/>
  <c r="W314" i="2"/>
  <c r="W315" i="2"/>
  <c r="W316" i="2"/>
  <c r="W317" i="2"/>
  <c r="W318" i="2"/>
  <c r="W319" i="2"/>
  <c r="W320" i="2"/>
  <c r="W321" i="2"/>
  <c r="W322" i="2"/>
  <c r="W323" i="2"/>
  <c r="W324" i="2"/>
  <c r="W325" i="2"/>
  <c r="W326" i="2"/>
  <c r="W327" i="2"/>
  <c r="W328" i="2"/>
  <c r="W329" i="2"/>
  <c r="W330" i="2"/>
  <c r="W331" i="2"/>
  <c r="W332" i="2"/>
  <c r="W333" i="2"/>
  <c r="W334" i="2"/>
  <c r="W335" i="2"/>
  <c r="W336" i="2"/>
  <c r="W337" i="2"/>
  <c r="W338" i="2"/>
  <c r="W339" i="2"/>
  <c r="W340" i="2"/>
  <c r="W341" i="2"/>
  <c r="W342" i="2"/>
  <c r="W343" i="2"/>
  <c r="W344" i="2"/>
  <c r="W345" i="2"/>
  <c r="W346" i="2"/>
  <c r="W347" i="2"/>
  <c r="W348" i="2"/>
  <c r="W349" i="2"/>
  <c r="W350" i="2"/>
  <c r="W351" i="2"/>
  <c r="W352" i="2"/>
  <c r="W353" i="2"/>
  <c r="W354" i="2"/>
  <c r="W355" i="2"/>
  <c r="W356" i="2"/>
  <c r="W357" i="2"/>
  <c r="W358" i="2"/>
  <c r="W359" i="2"/>
  <c r="W360" i="2"/>
  <c r="W361" i="2"/>
  <c r="W362" i="2"/>
  <c r="W363" i="2"/>
  <c r="W10" i="2"/>
  <c r="C34" i="28"/>
  <c r="A10" i="40"/>
  <c r="A11" i="40" s="1"/>
  <c r="A12" i="40" s="1"/>
  <c r="A13" i="40" s="1"/>
  <c r="A14" i="40" s="1"/>
  <c r="A15" i="40" s="1"/>
  <c r="A16" i="40" s="1"/>
  <c r="A17" i="40" s="1"/>
  <c r="A18" i="40" s="1"/>
  <c r="A19" i="40" s="1"/>
  <c r="A20" i="40" s="1"/>
  <c r="A21" i="40" s="1"/>
  <c r="A22" i="40" s="1"/>
  <c r="A23" i="40" s="1"/>
  <c r="A24" i="40" s="1"/>
  <c r="A25" i="40" s="1"/>
  <c r="A26" i="40" s="1"/>
  <c r="A27" i="40" s="1"/>
  <c r="A28" i="40" s="1"/>
  <c r="A29" i="40" s="1"/>
  <c r="A30" i="40" s="1"/>
  <c r="A31" i="40" s="1"/>
  <c r="A32" i="40" s="1"/>
  <c r="A33" i="40" s="1"/>
  <c r="A34" i="40" s="1"/>
  <c r="A35" i="40" s="1"/>
  <c r="A36" i="40" s="1"/>
  <c r="A37" i="40" s="1"/>
  <c r="A38" i="40" s="1"/>
  <c r="A39" i="40" s="1"/>
  <c r="A40" i="40" s="1"/>
  <c r="A41" i="40" s="1"/>
  <c r="A42" i="40" s="1"/>
  <c r="A43" i="40" s="1"/>
  <c r="A44" i="40" s="1"/>
  <c r="A45" i="40" s="1"/>
  <c r="A46" i="40" s="1"/>
  <c r="A47" i="40" s="1"/>
  <c r="A48" i="40" s="1"/>
  <c r="A49" i="40" s="1"/>
  <c r="A50" i="40" s="1"/>
  <c r="A51" i="40" s="1"/>
  <c r="A52" i="40" s="1"/>
  <c r="A53" i="40" s="1"/>
  <c r="A54" i="40" s="1"/>
  <c r="A55" i="40" s="1"/>
  <c r="A56" i="40" s="1"/>
  <c r="A57" i="40" s="1"/>
  <c r="A58" i="40" s="1"/>
  <c r="A59" i="40" s="1"/>
  <c r="A60" i="40" s="1"/>
  <c r="A61" i="40" s="1"/>
  <c r="A62" i="40" s="1"/>
  <c r="A63" i="40" s="1"/>
  <c r="A64" i="40" s="1"/>
  <c r="A65" i="40" s="1"/>
  <c r="A66" i="40" s="1"/>
  <c r="A67" i="40" s="1"/>
  <c r="A68" i="40" s="1"/>
  <c r="A69" i="40" s="1"/>
  <c r="A70" i="40" s="1"/>
  <c r="A71" i="40" s="1"/>
  <c r="A72" i="40" s="1"/>
  <c r="A73" i="40" s="1"/>
  <c r="A74" i="40" s="1"/>
  <c r="A75" i="40" s="1"/>
  <c r="A76" i="40" s="1"/>
  <c r="A77" i="40" s="1"/>
  <c r="A78" i="40" s="1"/>
  <c r="A79" i="40" s="1"/>
  <c r="A80" i="40" s="1"/>
  <c r="A81" i="40" s="1"/>
  <c r="A82" i="40" s="1"/>
  <c r="A83" i="40" s="1"/>
  <c r="A84" i="40" s="1"/>
  <c r="A85" i="40" s="1"/>
  <c r="A86" i="40" s="1"/>
  <c r="A87" i="40" s="1"/>
  <c r="A88" i="40" s="1"/>
  <c r="A89" i="40" s="1"/>
  <c r="A90" i="40" s="1"/>
  <c r="A91" i="40" s="1"/>
  <c r="A92" i="40" s="1"/>
  <c r="A93" i="40" s="1"/>
  <c r="A94" i="40" s="1"/>
  <c r="A95" i="40" s="1"/>
  <c r="A96" i="40" s="1"/>
  <c r="A97" i="40" s="1"/>
  <c r="A98" i="40" s="1"/>
  <c r="A99" i="40" s="1"/>
  <c r="A100" i="40" s="1"/>
  <c r="A101" i="40" s="1"/>
  <c r="A102" i="40" s="1"/>
  <c r="A103" i="40" s="1"/>
  <c r="A104" i="40" s="1"/>
  <c r="A105" i="40" s="1"/>
  <c r="A106" i="40" s="1"/>
  <c r="A107" i="40" s="1"/>
  <c r="A108" i="40" s="1"/>
  <c r="A109" i="40" s="1"/>
  <c r="A110" i="40" s="1"/>
  <c r="A111" i="40" s="1"/>
  <c r="A112" i="40" s="1"/>
  <c r="A113" i="40" s="1"/>
  <c r="A114" i="40" s="1"/>
  <c r="A115" i="40" s="1"/>
  <c r="A116" i="40" s="1"/>
  <c r="A117" i="40" s="1"/>
  <c r="A118" i="40" s="1"/>
  <c r="A119" i="40" s="1"/>
  <c r="A120" i="40" s="1"/>
  <c r="A121" i="40" s="1"/>
  <c r="A122" i="40" s="1"/>
  <c r="A123" i="40" s="1"/>
  <c r="A124" i="40" s="1"/>
  <c r="A125" i="40" s="1"/>
  <c r="A126" i="40" s="1"/>
  <c r="A127" i="40" s="1"/>
  <c r="A128" i="40" s="1"/>
  <c r="A129" i="40" s="1"/>
  <c r="A130" i="40" s="1"/>
  <c r="A131" i="40" s="1"/>
  <c r="A132" i="40" s="1"/>
  <c r="I124" i="40"/>
  <c r="I122" i="40"/>
  <c r="I103" i="40"/>
  <c r="C40" i="28" s="1"/>
  <c r="I95" i="40"/>
  <c r="I77" i="40"/>
  <c r="I76" i="40"/>
  <c r="I61" i="40"/>
  <c r="I15" i="40"/>
  <c r="I14" i="40"/>
  <c r="C7" i="40"/>
  <c r="B7" i="40"/>
  <c r="C6" i="40"/>
  <c r="B6" i="40"/>
  <c r="C5" i="40"/>
  <c r="B5" i="40"/>
  <c r="C4" i="40"/>
  <c r="B4" i="40"/>
  <c r="C3" i="40"/>
  <c r="B3" i="40"/>
  <c r="C38" i="28" l="1"/>
  <c r="P103" i="40"/>
  <c r="Q61" i="40"/>
  <c r="S80" i="40"/>
  <c r="K40" i="40"/>
  <c r="Q40" i="40" s="1"/>
  <c r="S79" i="40"/>
  <c r="K120" i="40"/>
  <c r="Q120" i="40" s="1"/>
  <c r="L60" i="40"/>
  <c r="S118" i="40"/>
  <c r="S19" i="40"/>
  <c r="S117" i="40"/>
  <c r="K31" i="40"/>
  <c r="K68" i="40"/>
  <c r="Q68" i="40" s="1"/>
  <c r="S25" i="40"/>
  <c r="K18" i="40"/>
  <c r="Q18" i="40" s="1"/>
  <c r="S75" i="40"/>
  <c r="S32" i="40"/>
  <c r="K69" i="40"/>
  <c r="Q69" i="40" s="1"/>
  <c r="K26" i="40"/>
  <c r="L23" i="40"/>
  <c r="L17" i="40"/>
  <c r="S36" i="40"/>
  <c r="S114" i="40"/>
  <c r="L28" i="40"/>
  <c r="R28" i="40" s="1"/>
  <c r="S104" i="40"/>
  <c r="K59" i="40"/>
  <c r="Q59" i="40" s="1"/>
  <c r="K16" i="40"/>
  <c r="Q16" i="40" s="1"/>
  <c r="L27" i="40"/>
  <c r="R27" i="40" s="1"/>
  <c r="S63" i="40"/>
  <c r="S20" i="40"/>
  <c r="K57" i="40"/>
  <c r="K70" i="40"/>
  <c r="Q70" i="40" s="1"/>
  <c r="S22" i="40"/>
  <c r="K101" i="40"/>
  <c r="S73" i="40"/>
  <c r="S109" i="40"/>
  <c r="L106" i="40"/>
  <c r="B15" i="31"/>
  <c r="S98" i="40"/>
  <c r="K12" i="40"/>
  <c r="Q12" i="40" s="1"/>
  <c r="S110" i="40"/>
  <c r="S64" i="40"/>
  <c r="S102" i="40"/>
  <c r="K99" i="40"/>
  <c r="Q99" i="40" s="1"/>
  <c r="L54" i="40"/>
  <c r="R54" i="40" s="1"/>
  <c r="L52" i="40"/>
  <c r="R52" i="40" s="1"/>
  <c r="K11" i="40"/>
  <c r="S37" i="40"/>
  <c r="K93" i="40"/>
  <c r="Q93" i="40" s="1"/>
  <c r="S91" i="40"/>
  <c r="S51" i="40"/>
  <c r="S121" i="40"/>
  <c r="S72" i="40"/>
  <c r="K132" i="40"/>
  <c r="Q132" i="40" s="1"/>
  <c r="S90" i="40"/>
  <c r="S50" i="40"/>
  <c r="S78" i="40"/>
  <c r="K71" i="40"/>
  <c r="Q71" i="40" s="1"/>
  <c r="S66" i="40"/>
  <c r="B23" i="31"/>
  <c r="S89" i="40"/>
  <c r="S49" i="40"/>
  <c r="S35" i="40"/>
  <c r="S113" i="40"/>
  <c r="K65" i="40"/>
  <c r="Q65" i="40" s="1"/>
  <c r="S21" i="40"/>
  <c r="S56" i="40"/>
  <c r="K94" i="40"/>
  <c r="Q94" i="40" s="1"/>
  <c r="S92" i="40"/>
  <c r="S88" i="40"/>
  <c r="S48" i="40"/>
  <c r="S119" i="40"/>
  <c r="S74" i="40"/>
  <c r="K29" i="40"/>
  <c r="Q29" i="40" s="1"/>
  <c r="K24" i="40"/>
  <c r="Q24" i="40" s="1"/>
  <c r="K129" i="40"/>
  <c r="Q129" i="40" s="1"/>
  <c r="S87" i="40"/>
  <c r="S47" i="40"/>
  <c r="S34" i="40"/>
  <c r="S10" i="40"/>
  <c r="S128" i="40"/>
  <c r="K86" i="40"/>
  <c r="Q86" i="40" s="1"/>
  <c r="S46" i="40"/>
  <c r="S39" i="40"/>
  <c r="S115" i="40"/>
  <c r="K85" i="40"/>
  <c r="S45" i="40"/>
  <c r="K13" i="40"/>
  <c r="Q13" i="40" s="1"/>
  <c r="S33" i="40"/>
  <c r="K30" i="40"/>
  <c r="Q30" i="40" s="1"/>
  <c r="K67" i="40"/>
  <c r="S107" i="40"/>
  <c r="S62" i="40"/>
  <c r="B27" i="31"/>
  <c r="K100" i="40"/>
  <c r="Q100" i="40" s="1"/>
  <c r="L116" i="40"/>
  <c r="R116" i="40" s="1"/>
  <c r="K112" i="40"/>
  <c r="Q112" i="40" s="1"/>
  <c r="S130" i="40"/>
  <c r="K126" i="40"/>
  <c r="Q126" i="40" s="1"/>
  <c r="S125" i="40"/>
  <c r="S83" i="40"/>
  <c r="S43" i="40"/>
  <c r="S38" i="40"/>
  <c r="K111" i="40"/>
  <c r="Q111" i="40" s="1"/>
  <c r="S108" i="40"/>
  <c r="K105" i="40"/>
  <c r="Q105" i="40" s="1"/>
  <c r="K58" i="40"/>
  <c r="K55" i="40"/>
  <c r="K53" i="40"/>
  <c r="S131" i="40"/>
  <c r="K127" i="40"/>
  <c r="S44" i="40"/>
  <c r="S82" i="40"/>
  <c r="S42" i="40"/>
  <c r="K84" i="40"/>
  <c r="Q84" i="40" s="1"/>
  <c r="K123" i="40"/>
  <c r="Q123" i="40" s="1"/>
  <c r="K81" i="40"/>
  <c r="Q81" i="40" s="1"/>
  <c r="S41" i="40"/>
  <c r="Q15" i="40"/>
  <c r="U14" i="40"/>
  <c r="Q95" i="40"/>
  <c r="B12" i="37"/>
  <c r="T124" i="40"/>
  <c r="T122" i="40"/>
  <c r="P112" i="40"/>
  <c r="P111" i="40"/>
  <c r="P69" i="40"/>
  <c r="P110" i="40"/>
  <c r="P68" i="40"/>
  <c r="P63" i="40"/>
  <c r="P62" i="40"/>
  <c r="P61" i="40"/>
  <c r="P109" i="40"/>
  <c r="P108" i="40"/>
  <c r="P101" i="40"/>
  <c r="P70" i="40"/>
  <c r="P64" i="40"/>
  <c r="P59" i="40"/>
  <c r="P48" i="40"/>
  <c r="P19" i="40"/>
  <c r="P67" i="40"/>
  <c r="P46" i="40"/>
  <c r="P29" i="40"/>
  <c r="P28" i="40"/>
  <c r="P27" i="40"/>
  <c r="P26" i="40"/>
  <c r="P23" i="40"/>
  <c r="P22" i="40"/>
  <c r="P21" i="40"/>
  <c r="P30" i="40"/>
  <c r="P45" i="40"/>
  <c r="P47" i="40"/>
  <c r="P130" i="40"/>
  <c r="P25" i="40"/>
  <c r="P129" i="40"/>
  <c r="P24" i="40"/>
  <c r="P18" i="40"/>
  <c r="P15" i="40"/>
  <c r="P107" i="40"/>
  <c r="P106" i="40"/>
  <c r="P105" i="40"/>
  <c r="P104" i="40"/>
  <c r="P100" i="40"/>
  <c r="P88" i="40"/>
  <c r="P128" i="40"/>
  <c r="P87" i="40"/>
  <c r="P86" i="40"/>
  <c r="P58" i="40"/>
  <c r="P85" i="40"/>
  <c r="P66" i="40"/>
  <c r="P65" i="40"/>
  <c r="Q122" i="40"/>
  <c r="P102" i="40"/>
  <c r="P60" i="40"/>
  <c r="P20" i="40"/>
  <c r="P99" i="40"/>
  <c r="P57" i="40"/>
  <c r="P17" i="40"/>
  <c r="P98" i="40"/>
  <c r="P56" i="40"/>
  <c r="P16" i="40"/>
  <c r="R14" i="40"/>
  <c r="P95" i="40"/>
  <c r="P55" i="40"/>
  <c r="P94" i="40"/>
  <c r="P54" i="40"/>
  <c r="P14" i="40"/>
  <c r="P93" i="40"/>
  <c r="P53" i="40"/>
  <c r="P13" i="40"/>
  <c r="P92" i="40"/>
  <c r="P52" i="40"/>
  <c r="P12" i="40"/>
  <c r="P10" i="40"/>
  <c r="P91" i="40"/>
  <c r="P51" i="40"/>
  <c r="P11" i="40"/>
  <c r="P132" i="40"/>
  <c r="P90" i="40"/>
  <c r="P50" i="40"/>
  <c r="P131" i="40"/>
  <c r="P89" i="40"/>
  <c r="P49" i="40"/>
  <c r="P126" i="40"/>
  <c r="P84" i="40"/>
  <c r="P44" i="40"/>
  <c r="P125" i="40"/>
  <c r="P83" i="40"/>
  <c r="P43" i="40"/>
  <c r="P124" i="40"/>
  <c r="P82" i="40"/>
  <c r="P42" i="40"/>
  <c r="P127" i="40"/>
  <c r="P123" i="40"/>
  <c r="P81" i="40"/>
  <c r="P41" i="40"/>
  <c r="P80" i="40"/>
  <c r="P121" i="40"/>
  <c r="P79" i="40"/>
  <c r="P39" i="40"/>
  <c r="P120" i="40"/>
  <c r="P78" i="40"/>
  <c r="P38" i="40"/>
  <c r="P119" i="40"/>
  <c r="P77" i="40"/>
  <c r="P37" i="40"/>
  <c r="P118" i="40"/>
  <c r="P76" i="40"/>
  <c r="P36" i="40"/>
  <c r="P117" i="40"/>
  <c r="P75" i="40"/>
  <c r="P35" i="40"/>
  <c r="P116" i="40"/>
  <c r="P74" i="40"/>
  <c r="P34" i="40"/>
  <c r="P122" i="40"/>
  <c r="P115" i="40"/>
  <c r="P73" i="40"/>
  <c r="P33" i="40"/>
  <c r="P114" i="40"/>
  <c r="P72" i="40"/>
  <c r="P32" i="40"/>
  <c r="P40" i="40"/>
  <c r="P113" i="40"/>
  <c r="P71" i="40"/>
  <c r="P31" i="40"/>
  <c r="Q124" i="40"/>
  <c r="T95" i="40"/>
  <c r="T15" i="40"/>
  <c r="B13" i="31"/>
  <c r="S13" i="40"/>
  <c r="L13" i="40"/>
  <c r="S76" i="40"/>
  <c r="S77" i="40"/>
  <c r="S103" i="40"/>
  <c r="T61" i="40"/>
  <c r="S129" i="40"/>
  <c r="L129" i="40"/>
  <c r="S86" i="40"/>
  <c r="S70" i="40"/>
  <c r="S132" i="40"/>
  <c r="L110" i="40"/>
  <c r="K110" i="40"/>
  <c r="L109" i="40"/>
  <c r="K109" i="40"/>
  <c r="S120" i="40"/>
  <c r="S71" i="40"/>
  <c r="K28" i="40"/>
  <c r="S116" i="40"/>
  <c r="S31" i="40"/>
  <c r="S30" i="40"/>
  <c r="S24" i="40"/>
  <c r="S112" i="40"/>
  <c r="L24" i="40"/>
  <c r="S105" i="40"/>
  <c r="S23" i="40"/>
  <c r="L22" i="40"/>
  <c r="S61" i="40"/>
  <c r="S60" i="40"/>
  <c r="S101" i="40"/>
  <c r="S59" i="40"/>
  <c r="S127" i="40"/>
  <c r="S85" i="40"/>
  <c r="L108" i="40"/>
  <c r="S100" i="40"/>
  <c r="S58" i="40"/>
  <c r="S18" i="40"/>
  <c r="S126" i="40"/>
  <c r="S84" i="40"/>
  <c r="K107" i="40"/>
  <c r="S99" i="40"/>
  <c r="S57" i="40"/>
  <c r="S17" i="40"/>
  <c r="S106" i="40"/>
  <c r="L105" i="40"/>
  <c r="S16" i="40"/>
  <c r="L107" i="40"/>
  <c r="S111" i="40"/>
  <c r="S69" i="40"/>
  <c r="S29" i="40"/>
  <c r="L104" i="40"/>
  <c r="S124" i="40"/>
  <c r="K104" i="40"/>
  <c r="S95" i="40"/>
  <c r="S55" i="40"/>
  <c r="S15" i="40"/>
  <c r="L103" i="40"/>
  <c r="R103" i="40" s="1"/>
  <c r="S68" i="40"/>
  <c r="S28" i="40"/>
  <c r="L26" i="40"/>
  <c r="K25" i="40"/>
  <c r="K106" i="40"/>
  <c r="K103" i="40"/>
  <c r="Q103" i="40" s="1"/>
  <c r="S123" i="40"/>
  <c r="S81" i="40"/>
  <c r="K108" i="40"/>
  <c r="S94" i="40"/>
  <c r="S54" i="40"/>
  <c r="S14" i="40"/>
  <c r="L61" i="40"/>
  <c r="R61" i="40" s="1"/>
  <c r="S67" i="40"/>
  <c r="S27" i="40"/>
  <c r="S122" i="40"/>
  <c r="S40" i="40"/>
  <c r="S93" i="40"/>
  <c r="S53" i="40"/>
  <c r="S12" i="40"/>
  <c r="L59" i="40"/>
  <c r="S26" i="40"/>
  <c r="L58" i="40"/>
  <c r="S52" i="40"/>
  <c r="S11" i="40"/>
  <c r="L25" i="40"/>
  <c r="S65" i="40"/>
  <c r="L48" i="40"/>
  <c r="K48" i="40"/>
  <c r="L47" i="40"/>
  <c r="K47" i="40"/>
  <c r="L46" i="40"/>
  <c r="K46" i="40"/>
  <c r="K27" i="40"/>
  <c r="K88" i="40"/>
  <c r="L86" i="40"/>
  <c r="K23" i="40"/>
  <c r="L85" i="40"/>
  <c r="K22" i="40"/>
  <c r="L68" i="40"/>
  <c r="L21" i="40"/>
  <c r="K21" i="40"/>
  <c r="L67" i="40"/>
  <c r="L20" i="40"/>
  <c r="K20" i="40"/>
  <c r="L19" i="40"/>
  <c r="K87" i="40"/>
  <c r="K66" i="40"/>
  <c r="K19" i="40"/>
  <c r="L65" i="40"/>
  <c r="L18" i="40"/>
  <c r="L64" i="40"/>
  <c r="K64" i="40"/>
  <c r="L66" i="40"/>
  <c r="L63" i="40"/>
  <c r="L87" i="40"/>
  <c r="L130" i="40"/>
  <c r="L62" i="40"/>
  <c r="L88" i="40"/>
  <c r="K63" i="40"/>
  <c r="K130" i="40"/>
  <c r="K62" i="40"/>
  <c r="L98" i="40"/>
  <c r="L128" i="40"/>
  <c r="L84" i="40"/>
  <c r="K128" i="40"/>
  <c r="L127" i="40"/>
  <c r="L126" i="40"/>
  <c r="K60" i="40"/>
  <c r="K17" i="40"/>
  <c r="L16" i="40"/>
  <c r="L102" i="40"/>
  <c r="K14" i="40"/>
  <c r="Q14" i="40" s="1"/>
  <c r="K102" i="40"/>
  <c r="L12" i="40"/>
  <c r="L101" i="40"/>
  <c r="L57" i="40"/>
  <c r="L100" i="40"/>
  <c r="L56" i="40"/>
  <c r="K98" i="40"/>
  <c r="K54" i="40"/>
  <c r="L99" i="40"/>
  <c r="L53" i="40"/>
  <c r="K50" i="40"/>
  <c r="L45" i="40"/>
  <c r="L44" i="40"/>
  <c r="L43" i="40"/>
  <c r="L83" i="40"/>
  <c r="L123" i="40"/>
  <c r="L81" i="40"/>
  <c r="L41" i="40"/>
  <c r="K41" i="40"/>
  <c r="K83" i="40"/>
  <c r="L122" i="40"/>
  <c r="R122" i="40" s="1"/>
  <c r="L80" i="40"/>
  <c r="L40" i="40"/>
  <c r="K80" i="40"/>
  <c r="K43" i="40"/>
  <c r="L82" i="40"/>
  <c r="K44" i="40"/>
  <c r="L124" i="40"/>
  <c r="R124" i="40" s="1"/>
  <c r="L118" i="40"/>
  <c r="K118" i="40"/>
  <c r="K42" i="40"/>
  <c r="K37" i="40"/>
  <c r="L117" i="40"/>
  <c r="L95" i="40"/>
  <c r="R95" i="40" s="1"/>
  <c r="L75" i="40"/>
  <c r="L55" i="40"/>
  <c r="L35" i="40"/>
  <c r="L15" i="40"/>
  <c r="R15" i="40" s="1"/>
  <c r="K121" i="40"/>
  <c r="L119" i="40"/>
  <c r="K117" i="40"/>
  <c r="K75" i="40"/>
  <c r="K35" i="40"/>
  <c r="L94" i="40"/>
  <c r="L74" i="40"/>
  <c r="L34" i="40"/>
  <c r="K125" i="40"/>
  <c r="K79" i="40"/>
  <c r="K38" i="40"/>
  <c r="K45" i="40"/>
  <c r="L120" i="40"/>
  <c r="L37" i="40"/>
  <c r="L115" i="40"/>
  <c r="L93" i="40"/>
  <c r="L73" i="40"/>
  <c r="L33" i="40"/>
  <c r="L42" i="40"/>
  <c r="K77" i="40"/>
  <c r="Q77" i="40" s="1"/>
  <c r="K115" i="40"/>
  <c r="K73" i="40"/>
  <c r="K33" i="40"/>
  <c r="K82" i="40"/>
  <c r="L76" i="40"/>
  <c r="R76" i="40" s="1"/>
  <c r="K56" i="40"/>
  <c r="K74" i="40"/>
  <c r="L114" i="40"/>
  <c r="L92" i="40"/>
  <c r="L72" i="40"/>
  <c r="L32" i="40"/>
  <c r="L11" i="40"/>
  <c r="L39" i="40"/>
  <c r="K119" i="40"/>
  <c r="K36" i="40"/>
  <c r="K114" i="40"/>
  <c r="K92" i="40"/>
  <c r="K72" i="40"/>
  <c r="K52" i="40"/>
  <c r="K32" i="40"/>
  <c r="L78" i="40"/>
  <c r="L36" i="40"/>
  <c r="K76" i="40"/>
  <c r="Q76" i="40" s="1"/>
  <c r="K10" i="40"/>
  <c r="L113" i="40"/>
  <c r="L91" i="40"/>
  <c r="L71" i="40"/>
  <c r="L51" i="40"/>
  <c r="L31" i="40"/>
  <c r="K39" i="40"/>
  <c r="K78" i="40"/>
  <c r="K116" i="40"/>
  <c r="L10" i="40"/>
  <c r="K113" i="40"/>
  <c r="K91" i="40"/>
  <c r="K51" i="40"/>
  <c r="L77" i="40"/>
  <c r="R77" i="40" s="1"/>
  <c r="L132" i="40"/>
  <c r="L112" i="40"/>
  <c r="L90" i="40"/>
  <c r="L70" i="40"/>
  <c r="L50" i="40"/>
  <c r="L30" i="40"/>
  <c r="L79" i="40"/>
  <c r="L125" i="40"/>
  <c r="L38" i="40"/>
  <c r="K90" i="40"/>
  <c r="L131" i="40"/>
  <c r="L111" i="40"/>
  <c r="L89" i="40"/>
  <c r="L69" i="40"/>
  <c r="L49" i="40"/>
  <c r="L29" i="40"/>
  <c r="L121" i="40"/>
  <c r="K34" i="40"/>
  <c r="K131" i="40"/>
  <c r="K89" i="40"/>
  <c r="K49" i="40"/>
  <c r="R98" i="40" l="1"/>
  <c r="Q130" i="40"/>
  <c r="U106" i="40"/>
  <c r="T26" i="40"/>
  <c r="Q128" i="40"/>
  <c r="R13" i="40"/>
  <c r="R89" i="40"/>
  <c r="U23" i="40"/>
  <c r="R58" i="40"/>
  <c r="R39" i="40"/>
  <c r="T127" i="40"/>
  <c r="R59" i="40"/>
  <c r="R11" i="40"/>
  <c r="Q44" i="40"/>
  <c r="T11" i="40"/>
  <c r="R118" i="40"/>
  <c r="R131" i="40"/>
  <c r="Q62" i="40"/>
  <c r="Q90" i="40"/>
  <c r="R79" i="40"/>
  <c r="R29" i="40"/>
  <c r="U17" i="40"/>
  <c r="Q118" i="40"/>
  <c r="R92" i="40"/>
  <c r="Q74" i="40"/>
  <c r="Q63" i="40"/>
  <c r="Q82" i="40"/>
  <c r="R128" i="40"/>
  <c r="Q43" i="40"/>
  <c r="R65" i="40"/>
  <c r="Q19" i="40"/>
  <c r="Q66" i="40"/>
  <c r="R69" i="40"/>
  <c r="Q73" i="40"/>
  <c r="T101" i="40"/>
  <c r="T31" i="40"/>
  <c r="Q37" i="40"/>
  <c r="R50" i="40"/>
  <c r="R81" i="40"/>
  <c r="Q20" i="40"/>
  <c r="R67" i="40"/>
  <c r="T99" i="40"/>
  <c r="R25" i="40"/>
  <c r="R84" i="40"/>
  <c r="R130" i="40"/>
  <c r="R87" i="40"/>
  <c r="R70" i="40"/>
  <c r="R90" i="40"/>
  <c r="Q113" i="40"/>
  <c r="R10" i="40"/>
  <c r="T86" i="40"/>
  <c r="T57" i="40"/>
  <c r="T53" i="40"/>
  <c r="T55" i="40"/>
  <c r="T58" i="40"/>
  <c r="R66" i="40"/>
  <c r="R64" i="40"/>
  <c r="R112" i="40"/>
  <c r="Q50" i="40"/>
  <c r="R99" i="40"/>
  <c r="R49" i="40"/>
  <c r="Q56" i="40"/>
  <c r="T13" i="40"/>
  <c r="Q108" i="40"/>
  <c r="Q45" i="40"/>
  <c r="Q78" i="40"/>
  <c r="Q125" i="40"/>
  <c r="R68" i="40"/>
  <c r="R121" i="40"/>
  <c r="R88" i="40"/>
  <c r="R18" i="40"/>
  <c r="T85" i="40"/>
  <c r="U52" i="40"/>
  <c r="Q91" i="40"/>
  <c r="R23" i="40"/>
  <c r="R120" i="40"/>
  <c r="R20" i="40"/>
  <c r="Q55" i="40"/>
  <c r="Q79" i="40"/>
  <c r="Q28" i="40"/>
  <c r="R100" i="40"/>
  <c r="T81" i="40"/>
  <c r="Q80" i="40"/>
  <c r="R30" i="40"/>
  <c r="Q64" i="40"/>
  <c r="R114" i="40"/>
  <c r="R125" i="40"/>
  <c r="Q115" i="40"/>
  <c r="R132" i="40"/>
  <c r="R93" i="40"/>
  <c r="R19" i="40"/>
  <c r="Q106" i="40"/>
  <c r="Q21" i="40"/>
  <c r="R31" i="40"/>
  <c r="R71" i="40"/>
  <c r="Q104" i="40"/>
  <c r="T123" i="40"/>
  <c r="R80" i="40"/>
  <c r="R53" i="40"/>
  <c r="R106" i="40"/>
  <c r="T112" i="40"/>
  <c r="U27" i="40"/>
  <c r="U60" i="40"/>
  <c r="R82" i="40"/>
  <c r="R40" i="40"/>
  <c r="R63" i="40"/>
  <c r="R41" i="40"/>
  <c r="T65" i="40"/>
  <c r="Q25" i="40"/>
  <c r="Q38" i="40"/>
  <c r="R56" i="40"/>
  <c r="Q27" i="40"/>
  <c r="Q58" i="40"/>
  <c r="T84" i="40"/>
  <c r="T69" i="40"/>
  <c r="T68" i="40"/>
  <c r="R26" i="40"/>
  <c r="Q54" i="40"/>
  <c r="R74" i="40"/>
  <c r="R91" i="40"/>
  <c r="R85" i="40"/>
  <c r="Q23" i="40"/>
  <c r="R12" i="40"/>
  <c r="U116" i="40"/>
  <c r="T71" i="40"/>
  <c r="T16" i="40"/>
  <c r="T120" i="40"/>
  <c r="R32" i="40"/>
  <c r="T67" i="40"/>
  <c r="Q53" i="40"/>
  <c r="R62" i="40"/>
  <c r="R108" i="40"/>
  <c r="Q33" i="40"/>
  <c r="R123" i="40"/>
  <c r="T70" i="40"/>
  <c r="T126" i="40"/>
  <c r="Q26" i="40"/>
  <c r="R86" i="40"/>
  <c r="Q102" i="40"/>
  <c r="R16" i="40"/>
  <c r="R24" i="40"/>
  <c r="R45" i="40"/>
  <c r="Q98" i="40"/>
  <c r="R51" i="40"/>
  <c r="R57" i="40"/>
  <c r="Q11" i="40"/>
  <c r="R113" i="40"/>
  <c r="R101" i="40"/>
  <c r="R109" i="40"/>
  <c r="Q31" i="40"/>
  <c r="Q10" i="40"/>
  <c r="Q88" i="40"/>
  <c r="Q101" i="40"/>
  <c r="R104" i="40"/>
  <c r="R102" i="40"/>
  <c r="R35" i="40"/>
  <c r="Q17" i="40"/>
  <c r="Q47" i="40"/>
  <c r="R129" i="40"/>
  <c r="Q85" i="40"/>
  <c r="Q57" i="40"/>
  <c r="T100" i="40"/>
  <c r="T129" i="40"/>
  <c r="T12" i="40"/>
  <c r="T59" i="40"/>
  <c r="Q119" i="40"/>
  <c r="Q42" i="40"/>
  <c r="R72" i="40"/>
  <c r="T93" i="40"/>
  <c r="T105" i="40"/>
  <c r="R33" i="40"/>
  <c r="Q51" i="40"/>
  <c r="R44" i="40"/>
  <c r="Q39" i="40"/>
  <c r="Q22" i="40"/>
  <c r="R94" i="40"/>
  <c r="Q109" i="40"/>
  <c r="Q35" i="40"/>
  <c r="Q75" i="40"/>
  <c r="Q117" i="40"/>
  <c r="R119" i="40"/>
  <c r="Q121" i="40"/>
  <c r="Q46" i="40"/>
  <c r="R46" i="40"/>
  <c r="Q52" i="40"/>
  <c r="Q49" i="40"/>
  <c r="Q72" i="40"/>
  <c r="R55" i="40"/>
  <c r="Q60" i="40"/>
  <c r="R47" i="40"/>
  <c r="R107" i="40"/>
  <c r="Q127" i="40"/>
  <c r="R111" i="40"/>
  <c r="Q67" i="40"/>
  <c r="R73" i="40"/>
  <c r="U54" i="40"/>
  <c r="C44" i="28"/>
  <c r="Q48" i="40"/>
  <c r="T24" i="40"/>
  <c r="T40" i="40"/>
  <c r="T132" i="40"/>
  <c r="T30" i="40"/>
  <c r="R38" i="40"/>
  <c r="T94" i="40"/>
  <c r="R22" i="40"/>
  <c r="R83" i="40"/>
  <c r="T111" i="40"/>
  <c r="R43" i="40"/>
  <c r="R115" i="40"/>
  <c r="R37" i="40"/>
  <c r="R21" i="40"/>
  <c r="R34" i="40"/>
  <c r="Q110" i="40"/>
  <c r="R110" i="40"/>
  <c r="R36" i="40"/>
  <c r="R78" i="40"/>
  <c r="Q32" i="40"/>
  <c r="Q89" i="40"/>
  <c r="Q92" i="40"/>
  <c r="R75" i="40"/>
  <c r="Q131" i="40"/>
  <c r="Q114" i="40"/>
  <c r="R126" i="40"/>
  <c r="R48" i="40"/>
  <c r="R105" i="40"/>
  <c r="R60" i="40"/>
  <c r="Q107" i="40"/>
  <c r="Q83" i="40"/>
  <c r="Q41" i="40"/>
  <c r="R42" i="40"/>
  <c r="T18" i="40"/>
  <c r="Q87" i="40"/>
  <c r="Q116" i="40"/>
  <c r="R17" i="40"/>
  <c r="Q34" i="40"/>
  <c r="Q36" i="40"/>
  <c r="R117" i="40"/>
  <c r="R127" i="40"/>
  <c r="T29" i="40"/>
  <c r="U28" i="40"/>
  <c r="D12" i="37"/>
  <c r="H12" i="37" s="1"/>
  <c r="U35" i="40"/>
  <c r="T49" i="40"/>
  <c r="U59" i="40"/>
  <c r="U78" i="40"/>
  <c r="U46" i="40"/>
  <c r="U121" i="40"/>
  <c r="U84" i="40"/>
  <c r="U49" i="40"/>
  <c r="U88" i="40"/>
  <c r="T17" i="40"/>
  <c r="U55" i="40"/>
  <c r="U75" i="40"/>
  <c r="U89" i="40"/>
  <c r="T130" i="40"/>
  <c r="U114" i="40"/>
  <c r="T43" i="40"/>
  <c r="T56" i="40"/>
  <c r="U130" i="40"/>
  <c r="T82" i="40"/>
  <c r="U66" i="40"/>
  <c r="T72" i="40"/>
  <c r="U25" i="40"/>
  <c r="T74" i="40"/>
  <c r="U62" i="40"/>
  <c r="U125" i="40"/>
  <c r="U87" i="40"/>
  <c r="U63" i="40"/>
  <c r="U70" i="40"/>
  <c r="T108" i="40"/>
  <c r="T60" i="40"/>
  <c r="T90" i="40"/>
  <c r="U22" i="40"/>
  <c r="T116" i="40"/>
  <c r="U129" i="40"/>
  <c r="T107" i="40"/>
  <c r="T115" i="40"/>
  <c r="T51" i="40"/>
  <c r="T38" i="40"/>
  <c r="U47" i="40"/>
  <c r="T89" i="40"/>
  <c r="U95" i="40"/>
  <c r="T63" i="40"/>
  <c r="U42" i="40"/>
  <c r="U10" i="40"/>
  <c r="U107" i="40"/>
  <c r="U48" i="40"/>
  <c r="T34" i="40"/>
  <c r="U58" i="40"/>
  <c r="U72" i="40"/>
  <c r="T44" i="40"/>
  <c r="U108" i="40"/>
  <c r="T64" i="40"/>
  <c r="T77" i="40"/>
  <c r="T87" i="40"/>
  <c r="U19" i="40"/>
  <c r="U120" i="40"/>
  <c r="T28" i="40"/>
  <c r="T121" i="40"/>
  <c r="U16" i="40"/>
  <c r="U126" i="40"/>
  <c r="U29" i="40"/>
  <c r="U11" i="40"/>
  <c r="U98" i="40"/>
  <c r="U38" i="40"/>
  <c r="U40" i="40"/>
  <c r="U79" i="40"/>
  <c r="U41" i="40"/>
  <c r="U18" i="40"/>
  <c r="U65" i="40"/>
  <c r="U83" i="40"/>
  <c r="U115" i="40"/>
  <c r="U37" i="40"/>
  <c r="U99" i="40"/>
  <c r="T39" i="40"/>
  <c r="T54" i="40"/>
  <c r="T98" i="40"/>
  <c r="U34" i="40"/>
  <c r="U56" i="40"/>
  <c r="U68" i="40"/>
  <c r="U103" i="40"/>
  <c r="T131" i="40"/>
  <c r="U117" i="40"/>
  <c r="T128" i="40"/>
  <c r="U39" i="40"/>
  <c r="T118" i="40"/>
  <c r="U118" i="40"/>
  <c r="U124" i="40"/>
  <c r="U131" i="40"/>
  <c r="U122" i="40"/>
  <c r="U50" i="40"/>
  <c r="U61" i="40"/>
  <c r="U64" i="40"/>
  <c r="U123" i="40"/>
  <c r="T19" i="40"/>
  <c r="U43" i="40"/>
  <c r="T113" i="40"/>
  <c r="T106" i="40"/>
  <c r="U67" i="40"/>
  <c r="T22" i="40"/>
  <c r="U102" i="40"/>
  <c r="T32" i="40"/>
  <c r="U15" i="40"/>
  <c r="T52" i="40"/>
  <c r="U105" i="40"/>
  <c r="T36" i="40"/>
  <c r="U92" i="40"/>
  <c r="T80" i="40"/>
  <c r="U76" i="40"/>
  <c r="U80" i="40"/>
  <c r="T33" i="40"/>
  <c r="T83" i="40"/>
  <c r="T41" i="40"/>
  <c r="U90" i="40"/>
  <c r="U112" i="40"/>
  <c r="U132" i="40"/>
  <c r="U73" i="40"/>
  <c r="U24" i="40"/>
  <c r="U20" i="40"/>
  <c r="T25" i="40"/>
  <c r="T79" i="40"/>
  <c r="T21" i="40"/>
  <c r="T125" i="40"/>
  <c r="U71" i="40"/>
  <c r="U74" i="40"/>
  <c r="U91" i="40"/>
  <c r="U94" i="40"/>
  <c r="U57" i="40"/>
  <c r="U85" i="40"/>
  <c r="T109" i="40"/>
  <c r="T92" i="40"/>
  <c r="U33" i="40"/>
  <c r="T20" i="40"/>
  <c r="T78" i="40"/>
  <c r="U31" i="40"/>
  <c r="U21" i="40"/>
  <c r="U51" i="40"/>
  <c r="U100" i="40"/>
  <c r="U113" i="40"/>
  <c r="T35" i="40"/>
  <c r="U101" i="40"/>
  <c r="T23" i="40"/>
  <c r="U109" i="40"/>
  <c r="U13" i="40"/>
  <c r="T66" i="40"/>
  <c r="U44" i="40"/>
  <c r="T103" i="40"/>
  <c r="T50" i="40"/>
  <c r="U53" i="40"/>
  <c r="U12" i="40"/>
  <c r="T104" i="40"/>
  <c r="T110" i="40"/>
  <c r="T46" i="40"/>
  <c r="T47" i="40"/>
  <c r="T48" i="40"/>
  <c r="T114" i="40"/>
  <c r="U127" i="40"/>
  <c r="T37" i="40"/>
  <c r="T42" i="40"/>
  <c r="U128" i="40"/>
  <c r="U32" i="40"/>
  <c r="U93" i="40"/>
  <c r="T119" i="40"/>
  <c r="U69" i="40"/>
  <c r="T62" i="40"/>
  <c r="U111" i="40"/>
  <c r="U82" i="40"/>
  <c r="U30" i="40"/>
  <c r="T73" i="40"/>
  <c r="U81" i="40"/>
  <c r="U77" i="40"/>
  <c r="T91" i="40"/>
  <c r="U45" i="40"/>
  <c r="T45" i="40"/>
  <c r="U26" i="40"/>
  <c r="T10" i="40"/>
  <c r="T75" i="40"/>
  <c r="U86" i="40"/>
  <c r="T76" i="40"/>
  <c r="T117" i="40"/>
  <c r="T102" i="40"/>
  <c r="T88" i="40"/>
  <c r="U110" i="40"/>
  <c r="U36" i="40"/>
  <c r="U119" i="40"/>
  <c r="T14" i="40"/>
  <c r="T27" i="40"/>
  <c r="U104" i="40"/>
  <c r="N70" i="2"/>
  <c r="N313" i="2"/>
  <c r="N316" i="2"/>
  <c r="N24" i="2"/>
  <c r="N11" i="2"/>
  <c r="N12" i="2"/>
  <c r="N13" i="2"/>
  <c r="N14" i="2"/>
  <c r="N15" i="2"/>
  <c r="N16" i="2"/>
  <c r="N17" i="2"/>
  <c r="N18" i="2"/>
  <c r="N19" i="2"/>
  <c r="N20" i="2"/>
  <c r="N21" i="2"/>
  <c r="N22" i="2"/>
  <c r="N23"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4" i="2"/>
  <c r="N315"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10" i="2"/>
  <c r="T23" i="2"/>
  <c r="U23" i="2"/>
  <c r="X23" i="2"/>
  <c r="Y23" i="2"/>
  <c r="AC23" i="2"/>
  <c r="T24" i="2"/>
  <c r="U24" i="2"/>
  <c r="X24" i="2"/>
  <c r="Y24" i="2"/>
  <c r="AC24" i="2"/>
  <c r="AC25" i="2"/>
  <c r="AC26" i="2"/>
  <c r="T27" i="2"/>
  <c r="U27" i="2"/>
  <c r="X27" i="2"/>
  <c r="Y27" i="2"/>
  <c r="AC27" i="2"/>
  <c r="T28" i="2"/>
  <c r="U28" i="2"/>
  <c r="X28" i="2"/>
  <c r="Y28" i="2"/>
  <c r="AC28" i="2"/>
  <c r="T29" i="2"/>
  <c r="U29" i="2"/>
  <c r="X29" i="2"/>
  <c r="Y29" i="2"/>
  <c r="AC29" i="2"/>
  <c r="AC30" i="2"/>
  <c r="T31" i="2"/>
  <c r="U31" i="2"/>
  <c r="X31" i="2"/>
  <c r="Y31" i="2"/>
  <c r="AC31" i="2"/>
  <c r="AC32" i="2"/>
  <c r="AC33" i="2"/>
  <c r="T34" i="2"/>
  <c r="U34" i="2"/>
  <c r="X34" i="2"/>
  <c r="Y34" i="2"/>
  <c r="AC34" i="2"/>
  <c r="T35" i="2"/>
  <c r="U35" i="2"/>
  <c r="X35" i="2"/>
  <c r="Y35" i="2"/>
  <c r="AC35" i="2"/>
  <c r="AC36" i="2"/>
  <c r="T37" i="2"/>
  <c r="U37" i="2"/>
  <c r="X37" i="2"/>
  <c r="Y37" i="2"/>
  <c r="AC37" i="2"/>
  <c r="T38" i="2"/>
  <c r="U38" i="2"/>
  <c r="X38" i="2"/>
  <c r="Y38" i="2"/>
  <c r="AC38" i="2"/>
  <c r="T39" i="2"/>
  <c r="U39" i="2"/>
  <c r="X39" i="2"/>
  <c r="Y39" i="2"/>
  <c r="AC39" i="2"/>
  <c r="T40" i="2"/>
  <c r="U40" i="2"/>
  <c r="X40" i="2"/>
  <c r="Y40" i="2"/>
  <c r="AC40" i="2"/>
  <c r="T41" i="2"/>
  <c r="U41" i="2"/>
  <c r="X41" i="2"/>
  <c r="Y41" i="2"/>
  <c r="AC41" i="2"/>
  <c r="AC42" i="2"/>
  <c r="AC43" i="2"/>
  <c r="AC44" i="2"/>
  <c r="T45" i="2"/>
  <c r="U45" i="2"/>
  <c r="X45" i="2"/>
  <c r="Y45" i="2"/>
  <c r="AC45" i="2"/>
  <c r="AC46" i="2"/>
  <c r="S47" i="2"/>
  <c r="T47" i="2"/>
  <c r="U47" i="2"/>
  <c r="X47" i="2"/>
  <c r="Y47" i="2"/>
  <c r="AC47" i="2"/>
  <c r="AC48" i="2"/>
  <c r="AC49" i="2"/>
  <c r="AC50" i="2"/>
  <c r="AC51" i="2"/>
  <c r="AC52" i="2"/>
  <c r="AC53" i="2"/>
  <c r="AC54" i="2"/>
  <c r="AC55" i="2"/>
  <c r="AC56" i="2"/>
  <c r="T57" i="2"/>
  <c r="U57" i="2"/>
  <c r="X57" i="2"/>
  <c r="Y57" i="2"/>
  <c r="AC57" i="2"/>
  <c r="AC58" i="2"/>
  <c r="AC59" i="2"/>
  <c r="AC60" i="2"/>
  <c r="S61" i="2"/>
  <c r="T61" i="2"/>
  <c r="U61" i="2"/>
  <c r="X61" i="2"/>
  <c r="Y61" i="2"/>
  <c r="AC61" i="2"/>
  <c r="S62" i="2"/>
  <c r="T62" i="2"/>
  <c r="U62" i="2"/>
  <c r="X62" i="2"/>
  <c r="Y62" i="2"/>
  <c r="AC62" i="2"/>
  <c r="AC63" i="2"/>
  <c r="T64" i="2"/>
  <c r="U64" i="2"/>
  <c r="X64" i="2"/>
  <c r="Y64" i="2"/>
  <c r="T65" i="2"/>
  <c r="U65" i="2"/>
  <c r="X65" i="2"/>
  <c r="Y65" i="2"/>
  <c r="AC65" i="2"/>
  <c r="AC66" i="2"/>
  <c r="AC67" i="2"/>
  <c r="AC68" i="2"/>
  <c r="S69" i="2"/>
  <c r="T69" i="2"/>
  <c r="U69" i="2"/>
  <c r="X69" i="2"/>
  <c r="Y69" i="2"/>
  <c r="AC69" i="2"/>
  <c r="AC70" i="2"/>
  <c r="S71" i="2"/>
  <c r="T71" i="2"/>
  <c r="U71" i="2"/>
  <c r="X71" i="2"/>
  <c r="Y71" i="2"/>
  <c r="AC71" i="2"/>
  <c r="T72" i="2"/>
  <c r="U72" i="2"/>
  <c r="X72" i="2"/>
  <c r="Y72" i="2"/>
  <c r="AC72" i="2"/>
  <c r="T73" i="2"/>
  <c r="U73" i="2"/>
  <c r="X73" i="2"/>
  <c r="Y73" i="2"/>
  <c r="AC73" i="2"/>
  <c r="T74" i="2"/>
  <c r="U74" i="2"/>
  <c r="X74" i="2"/>
  <c r="Y74" i="2"/>
  <c r="AC74" i="2"/>
  <c r="AC75" i="2"/>
  <c r="AC76" i="2"/>
  <c r="T77" i="2"/>
  <c r="U77" i="2"/>
  <c r="X77" i="2"/>
  <c r="Y77" i="2"/>
  <c r="AC77" i="2"/>
  <c r="AC78" i="2"/>
  <c r="S79" i="2"/>
  <c r="T79" i="2"/>
  <c r="U79" i="2"/>
  <c r="X79" i="2"/>
  <c r="Y79" i="2"/>
  <c r="AC79" i="2"/>
  <c r="AC80" i="2"/>
  <c r="AC81" i="2"/>
  <c r="T82" i="2"/>
  <c r="U82" i="2"/>
  <c r="X82" i="2"/>
  <c r="Y82" i="2"/>
  <c r="AC82" i="2"/>
  <c r="S83" i="2"/>
  <c r="T83" i="2"/>
  <c r="U83" i="2"/>
  <c r="X83" i="2"/>
  <c r="Y83" i="2"/>
  <c r="AC83" i="2"/>
  <c r="AC84" i="2"/>
  <c r="AC85" i="2"/>
  <c r="T86" i="2"/>
  <c r="U86" i="2"/>
  <c r="X86" i="2"/>
  <c r="Y86" i="2"/>
  <c r="AC86" i="2"/>
  <c r="AC87" i="2"/>
  <c r="AC88" i="2"/>
  <c r="S89" i="2"/>
  <c r="T89" i="2"/>
  <c r="U89" i="2"/>
  <c r="X89" i="2"/>
  <c r="Y89" i="2"/>
  <c r="AC89" i="2"/>
  <c r="AC90" i="2"/>
  <c r="T91" i="2"/>
  <c r="U91" i="2"/>
  <c r="X91" i="2"/>
  <c r="Y91" i="2"/>
  <c r="T92" i="2"/>
  <c r="U92" i="2"/>
  <c r="X92" i="2"/>
  <c r="Y92" i="2"/>
  <c r="AC93" i="2"/>
  <c r="AC94" i="2"/>
  <c r="T95" i="2"/>
  <c r="U95" i="2"/>
  <c r="X95" i="2"/>
  <c r="Y95" i="2"/>
  <c r="AC95" i="2"/>
  <c r="T96" i="2"/>
  <c r="U96" i="2"/>
  <c r="X96" i="2"/>
  <c r="Y96" i="2"/>
  <c r="AC96" i="2"/>
  <c r="AC97" i="2"/>
  <c r="T98" i="2"/>
  <c r="U98" i="2"/>
  <c r="X98" i="2"/>
  <c r="Y98" i="2"/>
  <c r="AC98" i="2"/>
  <c r="T99" i="2"/>
  <c r="U99" i="2"/>
  <c r="X99" i="2"/>
  <c r="Y99" i="2"/>
  <c r="AC99" i="2"/>
  <c r="T100" i="2"/>
  <c r="U100" i="2"/>
  <c r="X100" i="2"/>
  <c r="Y100" i="2"/>
  <c r="AC100" i="2"/>
  <c r="T101" i="2"/>
  <c r="U101" i="2"/>
  <c r="X101" i="2"/>
  <c r="Y101" i="2"/>
  <c r="AC101" i="2"/>
  <c r="T102" i="2"/>
  <c r="U102" i="2"/>
  <c r="X102" i="2"/>
  <c r="Y102" i="2"/>
  <c r="AC102" i="2"/>
  <c r="T103" i="2"/>
  <c r="U103" i="2"/>
  <c r="X103" i="2"/>
  <c r="Y103" i="2"/>
  <c r="AC103" i="2"/>
  <c r="T104" i="2"/>
  <c r="U104" i="2"/>
  <c r="X104" i="2"/>
  <c r="Y104" i="2"/>
  <c r="AC104" i="2"/>
  <c r="T105" i="2"/>
  <c r="U105" i="2"/>
  <c r="X105" i="2"/>
  <c r="Y105" i="2"/>
  <c r="AC105" i="2"/>
  <c r="AC106" i="2"/>
  <c r="AC107" i="2"/>
  <c r="AC108" i="2"/>
  <c r="AC109" i="2"/>
  <c r="T110" i="2"/>
  <c r="U110" i="2"/>
  <c r="X110" i="2"/>
  <c r="Y110" i="2"/>
  <c r="AC110" i="2"/>
  <c r="S111" i="2"/>
  <c r="T111" i="2"/>
  <c r="U111" i="2"/>
  <c r="X111" i="2"/>
  <c r="Y111" i="2"/>
  <c r="AC111" i="2"/>
  <c r="S112" i="2"/>
  <c r="T112" i="2"/>
  <c r="U112" i="2"/>
  <c r="X112" i="2"/>
  <c r="Y112" i="2"/>
  <c r="AC112" i="2"/>
  <c r="AC113" i="2"/>
  <c r="AC114" i="2"/>
  <c r="T115" i="2"/>
  <c r="U115" i="2"/>
  <c r="X115" i="2"/>
  <c r="Y115" i="2"/>
  <c r="AC115" i="2"/>
  <c r="T116" i="2"/>
  <c r="U116" i="2"/>
  <c r="X116" i="2"/>
  <c r="Y116" i="2"/>
  <c r="AC116" i="2"/>
  <c r="T117" i="2"/>
  <c r="U117" i="2"/>
  <c r="X117" i="2"/>
  <c r="Y117" i="2"/>
  <c r="T118" i="2"/>
  <c r="U118" i="2"/>
  <c r="X118" i="2"/>
  <c r="Y118" i="2"/>
  <c r="AC118" i="2"/>
  <c r="T119" i="2"/>
  <c r="U119" i="2"/>
  <c r="X119" i="2"/>
  <c r="Y119" i="2"/>
  <c r="T120" i="2"/>
  <c r="U120" i="2"/>
  <c r="X120" i="2"/>
  <c r="Y120" i="2"/>
  <c r="AC120" i="2"/>
  <c r="T121" i="2"/>
  <c r="U121" i="2"/>
  <c r="X121" i="2"/>
  <c r="Y121" i="2"/>
  <c r="AC121" i="2"/>
  <c r="AC122" i="2"/>
  <c r="AC123" i="2"/>
  <c r="T124" i="2"/>
  <c r="U124" i="2"/>
  <c r="X124" i="2"/>
  <c r="Y124" i="2"/>
  <c r="AC124" i="2"/>
  <c r="S125" i="2"/>
  <c r="T125" i="2"/>
  <c r="U125" i="2"/>
  <c r="X125" i="2"/>
  <c r="Y125" i="2"/>
  <c r="AC125" i="2"/>
  <c r="AC126" i="2"/>
  <c r="AC127" i="2"/>
  <c r="AC128" i="2"/>
  <c r="AC129" i="2"/>
  <c r="T130" i="2"/>
  <c r="U130" i="2"/>
  <c r="X130" i="2"/>
  <c r="Y130" i="2"/>
  <c r="T131" i="2"/>
  <c r="U131" i="2"/>
  <c r="X131" i="2"/>
  <c r="Y131" i="2"/>
  <c r="AC132" i="2"/>
  <c r="AC133" i="2"/>
  <c r="AC134" i="2"/>
  <c r="AC135" i="2"/>
  <c r="AC136" i="2"/>
  <c r="T137" i="2"/>
  <c r="U137" i="2"/>
  <c r="X137" i="2"/>
  <c r="Y137" i="2"/>
  <c r="AC137" i="2"/>
  <c r="AC138" i="2"/>
  <c r="T139" i="2"/>
  <c r="U139" i="2"/>
  <c r="X139" i="2"/>
  <c r="Y139" i="2"/>
  <c r="AC139" i="2"/>
  <c r="AC140" i="2"/>
  <c r="AC141" i="2"/>
  <c r="AC142" i="2"/>
  <c r="AC143" i="2"/>
  <c r="T144" i="2"/>
  <c r="U144" i="2"/>
  <c r="X144" i="2"/>
  <c r="Y144" i="2"/>
  <c r="AC144" i="2"/>
  <c r="AC145" i="2"/>
  <c r="AC146" i="2"/>
  <c r="AC147" i="2"/>
  <c r="AC148" i="2"/>
  <c r="AC149" i="2"/>
  <c r="T150" i="2"/>
  <c r="U150" i="2"/>
  <c r="X150" i="2"/>
  <c r="Y150" i="2"/>
  <c r="AC150" i="2"/>
  <c r="AC151" i="2"/>
  <c r="AC152" i="2"/>
  <c r="AC153" i="2"/>
  <c r="U154" i="2"/>
  <c r="Y154" i="2"/>
  <c r="AC154" i="2"/>
  <c r="U155" i="2"/>
  <c r="Y155" i="2"/>
  <c r="AC155" i="2"/>
  <c r="AC156" i="2"/>
  <c r="S157" i="2"/>
  <c r="T157" i="2"/>
  <c r="U157" i="2"/>
  <c r="X157" i="2"/>
  <c r="Y157" i="2"/>
  <c r="AC157" i="2"/>
  <c r="T158" i="2"/>
  <c r="U158" i="2"/>
  <c r="X158" i="2"/>
  <c r="Y158" i="2"/>
  <c r="AC158" i="2"/>
  <c r="S159" i="2"/>
  <c r="T159" i="2"/>
  <c r="U159" i="2"/>
  <c r="X159" i="2"/>
  <c r="Y159" i="2"/>
  <c r="AC159" i="2"/>
  <c r="AC160" i="2"/>
  <c r="T161" i="2"/>
  <c r="U161" i="2"/>
  <c r="X161" i="2"/>
  <c r="Y161" i="2"/>
  <c r="AC161" i="2"/>
  <c r="T162" i="2"/>
  <c r="U162" i="2"/>
  <c r="X162" i="2"/>
  <c r="Y162" i="2"/>
  <c r="AC162" i="2"/>
  <c r="T163" i="2"/>
  <c r="U163" i="2"/>
  <c r="X163" i="2"/>
  <c r="Y163" i="2"/>
  <c r="AC163" i="2"/>
  <c r="U164" i="2"/>
  <c r="Y164" i="2"/>
  <c r="AC164" i="2"/>
  <c r="T165" i="2"/>
  <c r="U165" i="2"/>
  <c r="X165" i="2"/>
  <c r="Y165" i="2"/>
  <c r="AC165" i="2"/>
  <c r="U166" i="2"/>
  <c r="Y166" i="2"/>
  <c r="AC166" i="2"/>
  <c r="T167" i="2"/>
  <c r="U167" i="2"/>
  <c r="X167" i="2"/>
  <c r="Y167" i="2"/>
  <c r="AC167" i="2"/>
  <c r="U168" i="2"/>
  <c r="Y168" i="2"/>
  <c r="AC168" i="2"/>
  <c r="T169" i="2"/>
  <c r="U169" i="2"/>
  <c r="X169" i="2"/>
  <c r="Y169" i="2"/>
  <c r="AC169" i="2"/>
  <c r="U170" i="2"/>
  <c r="Y170" i="2"/>
  <c r="AC170" i="2"/>
  <c r="T171" i="2"/>
  <c r="U171" i="2"/>
  <c r="X171" i="2"/>
  <c r="Y171" i="2"/>
  <c r="AC171" i="2"/>
  <c r="AC172" i="2"/>
  <c r="AC173" i="2"/>
  <c r="U174" i="2"/>
  <c r="Y174" i="2"/>
  <c r="T175" i="2"/>
  <c r="U175" i="2"/>
  <c r="X175" i="2"/>
  <c r="Y175" i="2"/>
  <c r="AC175" i="2"/>
  <c r="U176" i="2"/>
  <c r="Y176" i="2"/>
  <c r="AC176" i="2"/>
  <c r="T177" i="2"/>
  <c r="U177" i="2"/>
  <c r="X177" i="2"/>
  <c r="Y177" i="2"/>
  <c r="AC177" i="2"/>
  <c r="T178" i="2"/>
  <c r="U178" i="2"/>
  <c r="X178" i="2"/>
  <c r="Y178" i="2"/>
  <c r="AC178" i="2"/>
  <c r="AC179" i="2"/>
  <c r="T180" i="2"/>
  <c r="U180" i="2"/>
  <c r="X180" i="2"/>
  <c r="Y180" i="2"/>
  <c r="AC180" i="2"/>
  <c r="S181" i="2"/>
  <c r="T181" i="2"/>
  <c r="U181" i="2"/>
  <c r="X181" i="2"/>
  <c r="Y181" i="2"/>
  <c r="AC181" i="2"/>
  <c r="S182" i="2"/>
  <c r="T182" i="2"/>
  <c r="U182" i="2"/>
  <c r="X182" i="2"/>
  <c r="Y182" i="2"/>
  <c r="AC182" i="2"/>
  <c r="AC183" i="2"/>
  <c r="AC184" i="2"/>
  <c r="AC185" i="2"/>
  <c r="AC186" i="2"/>
  <c r="S187" i="2"/>
  <c r="T187" i="2"/>
  <c r="U187" i="2"/>
  <c r="X187" i="2"/>
  <c r="Y187" i="2"/>
  <c r="AC187" i="2"/>
  <c r="AC188" i="2"/>
  <c r="AC189" i="2"/>
  <c r="AC190" i="2"/>
  <c r="AC191" i="2"/>
  <c r="AC192" i="2"/>
  <c r="T193" i="2"/>
  <c r="U193" i="2"/>
  <c r="X193" i="2"/>
  <c r="Y193" i="2"/>
  <c r="AC193" i="2"/>
  <c r="AC194" i="2"/>
  <c r="AC195" i="2"/>
  <c r="AC196" i="2"/>
  <c r="AC197" i="2"/>
  <c r="AC198" i="2"/>
  <c r="AC199" i="2"/>
  <c r="AC200" i="2"/>
  <c r="T201" i="2"/>
  <c r="U201" i="2"/>
  <c r="X201" i="2"/>
  <c r="Y201" i="2"/>
  <c r="AC201" i="2"/>
  <c r="AC202" i="2"/>
  <c r="S203" i="2"/>
  <c r="T203" i="2"/>
  <c r="U203" i="2"/>
  <c r="X203" i="2"/>
  <c r="Y203" i="2"/>
  <c r="AC203" i="2"/>
  <c r="AC204" i="2"/>
  <c r="AC205" i="2"/>
  <c r="AC206" i="2"/>
  <c r="AC207" i="2"/>
  <c r="AC208" i="2"/>
  <c r="AC209" i="2"/>
  <c r="S210" i="2"/>
  <c r="T210" i="2"/>
  <c r="U210" i="2"/>
  <c r="X210" i="2"/>
  <c r="Y210" i="2"/>
  <c r="AC210" i="2"/>
  <c r="AC211" i="2"/>
  <c r="AC212" i="2"/>
  <c r="AC213" i="2"/>
  <c r="T214" i="2"/>
  <c r="U214" i="2"/>
  <c r="X214" i="2"/>
  <c r="Y214" i="2"/>
  <c r="T215" i="2"/>
  <c r="U215" i="2"/>
  <c r="X215" i="2"/>
  <c r="Y215" i="2"/>
  <c r="AC215" i="2"/>
  <c r="T216" i="2"/>
  <c r="U216" i="2"/>
  <c r="X216" i="2"/>
  <c r="Y216" i="2"/>
  <c r="AC217" i="2"/>
  <c r="AC218" i="2"/>
  <c r="S219" i="2"/>
  <c r="T219" i="2"/>
  <c r="U219" i="2"/>
  <c r="X219" i="2"/>
  <c r="Y219" i="2"/>
  <c r="AC219" i="2"/>
  <c r="AC220" i="2"/>
  <c r="AC221" i="2"/>
  <c r="AC222" i="2"/>
  <c r="AC223" i="2"/>
  <c r="AC224" i="2"/>
  <c r="AC225" i="2"/>
  <c r="AC226" i="2"/>
  <c r="AC227" i="2"/>
  <c r="S228" i="2"/>
  <c r="T228" i="2"/>
  <c r="U228" i="2"/>
  <c r="X228" i="2"/>
  <c r="Y228" i="2"/>
  <c r="AC228" i="2"/>
  <c r="T229" i="2"/>
  <c r="U229" i="2"/>
  <c r="X229" i="2"/>
  <c r="Y229" i="2"/>
  <c r="AC229" i="2"/>
  <c r="AC230" i="2"/>
  <c r="AC231" i="2"/>
  <c r="T232" i="2"/>
  <c r="U232" i="2"/>
  <c r="X232" i="2"/>
  <c r="Y232" i="2"/>
  <c r="AC232" i="2"/>
  <c r="AC233" i="2"/>
  <c r="S234" i="2"/>
  <c r="T234" i="2"/>
  <c r="U234" i="2"/>
  <c r="X234" i="2"/>
  <c r="Y234" i="2"/>
  <c r="AC234" i="2"/>
  <c r="AC235" i="2"/>
  <c r="AC236" i="2"/>
  <c r="T237" i="2"/>
  <c r="U237" i="2"/>
  <c r="X237" i="2"/>
  <c r="Y237" i="2"/>
  <c r="AC237" i="2"/>
  <c r="AC238" i="2"/>
  <c r="S239" i="2"/>
  <c r="T239" i="2"/>
  <c r="U239" i="2"/>
  <c r="X239" i="2"/>
  <c r="Y239" i="2"/>
  <c r="AC239" i="2"/>
  <c r="AC240" i="2"/>
  <c r="AC241" i="2"/>
  <c r="S242" i="2"/>
  <c r="T242" i="2"/>
  <c r="U242" i="2"/>
  <c r="X242" i="2"/>
  <c r="Y242" i="2"/>
  <c r="AC242" i="2"/>
  <c r="AC243" i="2"/>
  <c r="AC244" i="2"/>
  <c r="AC245" i="2"/>
  <c r="AC246" i="2"/>
  <c r="AC247" i="2"/>
  <c r="S248" i="2"/>
  <c r="T248" i="2"/>
  <c r="U248" i="2"/>
  <c r="X248" i="2"/>
  <c r="Y248" i="2"/>
  <c r="AC248" i="2"/>
  <c r="S249" i="2"/>
  <c r="T249" i="2"/>
  <c r="U249" i="2"/>
  <c r="X249" i="2"/>
  <c r="Y249" i="2"/>
  <c r="AC249" i="2"/>
  <c r="AC250" i="2"/>
  <c r="T251" i="2"/>
  <c r="U251" i="2"/>
  <c r="X251" i="2"/>
  <c r="Y251" i="2"/>
  <c r="AC251" i="2"/>
  <c r="T252" i="2"/>
  <c r="U252" i="2"/>
  <c r="X252" i="2"/>
  <c r="Y252" i="2"/>
  <c r="AC252" i="2"/>
  <c r="AC253" i="2"/>
  <c r="T254" i="2"/>
  <c r="U254" i="2"/>
  <c r="X254" i="2"/>
  <c r="Y254" i="2"/>
  <c r="AC254" i="2"/>
  <c r="S255" i="2"/>
  <c r="T255" i="2"/>
  <c r="U255" i="2"/>
  <c r="X255" i="2"/>
  <c r="Y255" i="2"/>
  <c r="AC255" i="2"/>
  <c r="S256" i="2"/>
  <c r="T256" i="2"/>
  <c r="U256" i="2"/>
  <c r="X256" i="2"/>
  <c r="Y256" i="2"/>
  <c r="AC256" i="2"/>
  <c r="S257" i="2"/>
  <c r="T257" i="2"/>
  <c r="U257" i="2"/>
  <c r="X257" i="2"/>
  <c r="Y257" i="2"/>
  <c r="AC257" i="2"/>
  <c r="AC258" i="2"/>
  <c r="S259" i="2"/>
  <c r="T259" i="2"/>
  <c r="U259" i="2"/>
  <c r="X259" i="2"/>
  <c r="Y259" i="2"/>
  <c r="AC259" i="2"/>
  <c r="AC260" i="2"/>
  <c r="T261" i="2"/>
  <c r="U261" i="2"/>
  <c r="X261" i="2"/>
  <c r="Y261" i="2"/>
  <c r="AC261" i="2"/>
  <c r="S262" i="2"/>
  <c r="T262" i="2"/>
  <c r="U262" i="2"/>
  <c r="X262" i="2"/>
  <c r="Y262" i="2"/>
  <c r="AC262" i="2"/>
  <c r="T263" i="2"/>
  <c r="U263" i="2"/>
  <c r="X263" i="2"/>
  <c r="Y263" i="2"/>
  <c r="AC263" i="2"/>
  <c r="S264" i="2"/>
  <c r="T264" i="2"/>
  <c r="U264" i="2"/>
  <c r="X264" i="2"/>
  <c r="Y264" i="2"/>
  <c r="AC264" i="2"/>
  <c r="T265" i="2"/>
  <c r="U265" i="2"/>
  <c r="X265" i="2"/>
  <c r="Y265" i="2"/>
  <c r="AC265" i="2"/>
  <c r="T266" i="2"/>
  <c r="U266" i="2"/>
  <c r="X266" i="2"/>
  <c r="Y266" i="2"/>
  <c r="AC266" i="2"/>
  <c r="T267" i="2"/>
  <c r="U267" i="2"/>
  <c r="X267" i="2"/>
  <c r="Y267" i="2"/>
  <c r="AC267" i="2"/>
  <c r="S268" i="2"/>
  <c r="T268" i="2"/>
  <c r="U268" i="2"/>
  <c r="X268" i="2"/>
  <c r="Y268" i="2"/>
  <c r="AC268" i="2"/>
  <c r="S269" i="2"/>
  <c r="T269" i="2"/>
  <c r="U269" i="2"/>
  <c r="X269" i="2"/>
  <c r="Y269" i="2"/>
  <c r="AC269" i="2"/>
  <c r="T270" i="2"/>
  <c r="U270" i="2"/>
  <c r="X270" i="2"/>
  <c r="Y270" i="2"/>
  <c r="AC270" i="2"/>
  <c r="T271" i="2"/>
  <c r="U271" i="2"/>
  <c r="X271" i="2"/>
  <c r="Y271" i="2"/>
  <c r="AC271" i="2"/>
  <c r="U272" i="2"/>
  <c r="Y272" i="2"/>
  <c r="AC272" i="2"/>
  <c r="S273" i="2"/>
  <c r="T273" i="2"/>
  <c r="U273" i="2"/>
  <c r="X273" i="2"/>
  <c r="Y273" i="2"/>
  <c r="AC273" i="2"/>
  <c r="T274" i="2"/>
  <c r="U274" i="2"/>
  <c r="X274" i="2"/>
  <c r="Y274" i="2"/>
  <c r="AC274" i="2"/>
  <c r="T275" i="2"/>
  <c r="U275" i="2"/>
  <c r="X275" i="2"/>
  <c r="Y275" i="2"/>
  <c r="AC275" i="2"/>
  <c r="T276" i="2"/>
  <c r="U276" i="2"/>
  <c r="X276" i="2"/>
  <c r="Y276" i="2"/>
  <c r="AC276" i="2"/>
  <c r="T277" i="2"/>
  <c r="U277" i="2"/>
  <c r="X277" i="2"/>
  <c r="Y277" i="2"/>
  <c r="AC277" i="2"/>
  <c r="T278" i="2"/>
  <c r="U278" i="2"/>
  <c r="X278" i="2"/>
  <c r="Y278" i="2"/>
  <c r="AC278" i="2"/>
  <c r="T279" i="2"/>
  <c r="U279" i="2"/>
  <c r="X279" i="2"/>
  <c r="Y279" i="2"/>
  <c r="AC279" i="2"/>
  <c r="T280" i="2"/>
  <c r="U280" i="2"/>
  <c r="X280" i="2"/>
  <c r="Y280" i="2"/>
  <c r="AC280" i="2"/>
  <c r="T281" i="2"/>
  <c r="U281" i="2"/>
  <c r="X281" i="2"/>
  <c r="Y281" i="2"/>
  <c r="AC281" i="2"/>
  <c r="T282" i="2"/>
  <c r="U282" i="2"/>
  <c r="X282" i="2"/>
  <c r="Y282" i="2"/>
  <c r="AC282" i="2"/>
  <c r="T283" i="2"/>
  <c r="U283" i="2"/>
  <c r="X283" i="2"/>
  <c r="Y283" i="2"/>
  <c r="AC283" i="2"/>
  <c r="T284" i="2"/>
  <c r="U284" i="2"/>
  <c r="X284" i="2"/>
  <c r="Y284" i="2"/>
  <c r="AC284" i="2"/>
  <c r="T285" i="2"/>
  <c r="U285" i="2"/>
  <c r="X285" i="2"/>
  <c r="Y285" i="2"/>
  <c r="AC285" i="2"/>
  <c r="T286" i="2"/>
  <c r="U286" i="2"/>
  <c r="X286" i="2"/>
  <c r="Y286" i="2"/>
  <c r="AC286" i="2"/>
  <c r="S287" i="2"/>
  <c r="T287" i="2"/>
  <c r="U287" i="2"/>
  <c r="X287" i="2"/>
  <c r="Y287" i="2"/>
  <c r="AC287" i="2"/>
  <c r="T288" i="2"/>
  <c r="U288" i="2"/>
  <c r="X288" i="2"/>
  <c r="Y288" i="2"/>
  <c r="AC288" i="2"/>
  <c r="T289" i="2"/>
  <c r="U289" i="2"/>
  <c r="X289" i="2"/>
  <c r="Y289" i="2"/>
  <c r="AC289" i="2"/>
  <c r="T290" i="2"/>
  <c r="U290" i="2"/>
  <c r="X290" i="2"/>
  <c r="Y290" i="2"/>
  <c r="AC290" i="2"/>
  <c r="T291" i="2"/>
  <c r="U291" i="2"/>
  <c r="X291" i="2"/>
  <c r="Y291" i="2"/>
  <c r="AC291" i="2"/>
  <c r="T292" i="2"/>
  <c r="U292" i="2"/>
  <c r="X292" i="2"/>
  <c r="Y292" i="2"/>
  <c r="AC292" i="2"/>
  <c r="T293" i="2"/>
  <c r="U293" i="2"/>
  <c r="X293" i="2"/>
  <c r="Y293" i="2"/>
  <c r="AC293" i="2"/>
  <c r="T294" i="2"/>
  <c r="U294" i="2"/>
  <c r="X294" i="2"/>
  <c r="Y294" i="2"/>
  <c r="AC294" i="2"/>
  <c r="T295" i="2"/>
  <c r="U295" i="2"/>
  <c r="X295" i="2"/>
  <c r="Y295" i="2"/>
  <c r="AC295" i="2"/>
  <c r="T296" i="2"/>
  <c r="U296" i="2"/>
  <c r="X296" i="2"/>
  <c r="Y296" i="2"/>
  <c r="AC296" i="2"/>
  <c r="T297" i="2"/>
  <c r="U297" i="2"/>
  <c r="X297" i="2"/>
  <c r="Y297" i="2"/>
  <c r="AC297" i="2"/>
  <c r="S298" i="2"/>
  <c r="T298" i="2"/>
  <c r="U298" i="2"/>
  <c r="X298" i="2"/>
  <c r="Y298" i="2"/>
  <c r="AC298" i="2"/>
  <c r="T299" i="2"/>
  <c r="U299" i="2"/>
  <c r="X299" i="2"/>
  <c r="Y299" i="2"/>
  <c r="AC299" i="2"/>
  <c r="T300" i="2"/>
  <c r="U300" i="2"/>
  <c r="X300" i="2"/>
  <c r="Y300" i="2"/>
  <c r="AC300" i="2"/>
  <c r="T301" i="2"/>
  <c r="U301" i="2"/>
  <c r="X301" i="2"/>
  <c r="Y301" i="2"/>
  <c r="AC301" i="2"/>
  <c r="U302" i="2"/>
  <c r="Y302" i="2"/>
  <c r="U303" i="2"/>
  <c r="Y303" i="2"/>
  <c r="S304" i="2"/>
  <c r="T304" i="2"/>
  <c r="U304" i="2"/>
  <c r="X304" i="2"/>
  <c r="Y304" i="2"/>
  <c r="AC304" i="2"/>
  <c r="S305" i="2"/>
  <c r="T305" i="2"/>
  <c r="U305" i="2"/>
  <c r="X305" i="2"/>
  <c r="Y305" i="2"/>
  <c r="AC305" i="2"/>
  <c r="S306" i="2"/>
  <c r="T306" i="2"/>
  <c r="U306" i="2"/>
  <c r="X306" i="2"/>
  <c r="Y306" i="2"/>
  <c r="AC306" i="2"/>
  <c r="T307" i="2"/>
  <c r="U307" i="2"/>
  <c r="X307" i="2"/>
  <c r="Y307" i="2"/>
  <c r="AC307" i="2"/>
  <c r="T308" i="2"/>
  <c r="U308" i="2"/>
  <c r="X308" i="2"/>
  <c r="Y308" i="2"/>
  <c r="AC308" i="2"/>
  <c r="T309" i="2"/>
  <c r="U309" i="2"/>
  <c r="X309" i="2"/>
  <c r="Y309" i="2"/>
  <c r="AC309" i="2"/>
  <c r="T310" i="2"/>
  <c r="U310" i="2"/>
  <c r="X310" i="2"/>
  <c r="Y310" i="2"/>
  <c r="AC310" i="2"/>
  <c r="T311" i="2"/>
  <c r="U311" i="2"/>
  <c r="X311" i="2"/>
  <c r="Y311" i="2"/>
  <c r="AC311" i="2"/>
  <c r="T312" i="2"/>
  <c r="U312" i="2"/>
  <c r="X312" i="2"/>
  <c r="Y312" i="2"/>
  <c r="AC312" i="2"/>
  <c r="T313" i="2"/>
  <c r="U313" i="2"/>
  <c r="X313" i="2"/>
  <c r="Y313" i="2"/>
  <c r="AC313" i="2"/>
  <c r="T314" i="2"/>
  <c r="U314" i="2"/>
  <c r="X314" i="2"/>
  <c r="Y314" i="2"/>
  <c r="AC314" i="2"/>
  <c r="T315" i="2"/>
  <c r="U315" i="2"/>
  <c r="X315" i="2"/>
  <c r="Y315" i="2"/>
  <c r="AC315" i="2"/>
  <c r="T316" i="2"/>
  <c r="U316" i="2"/>
  <c r="X316" i="2"/>
  <c r="Y316" i="2"/>
  <c r="AC316" i="2"/>
  <c r="U317" i="2"/>
  <c r="Y317" i="2"/>
  <c r="T318" i="2"/>
  <c r="U318" i="2"/>
  <c r="X318" i="2"/>
  <c r="Y318" i="2"/>
  <c r="AC318" i="2"/>
  <c r="S319" i="2"/>
  <c r="T319" i="2"/>
  <c r="U319" i="2"/>
  <c r="X319" i="2"/>
  <c r="Y319" i="2"/>
  <c r="AC319" i="2"/>
  <c r="T320" i="2"/>
  <c r="U320" i="2"/>
  <c r="X320" i="2"/>
  <c r="Y320" i="2"/>
  <c r="AC320" i="2"/>
  <c r="T321" i="2"/>
  <c r="U321" i="2"/>
  <c r="X321" i="2"/>
  <c r="Y321" i="2"/>
  <c r="AC321" i="2"/>
  <c r="T322" i="2"/>
  <c r="U322" i="2"/>
  <c r="X322" i="2"/>
  <c r="Y322" i="2"/>
  <c r="AC322" i="2"/>
  <c r="S323" i="2"/>
  <c r="T323" i="2"/>
  <c r="U323" i="2"/>
  <c r="X323" i="2"/>
  <c r="Y323" i="2"/>
  <c r="AC323" i="2"/>
  <c r="T324" i="2"/>
  <c r="U324" i="2"/>
  <c r="X324" i="2"/>
  <c r="Y324" i="2"/>
  <c r="AC324" i="2"/>
  <c r="T325" i="2"/>
  <c r="U325" i="2"/>
  <c r="X325" i="2"/>
  <c r="Y325" i="2"/>
  <c r="AC325" i="2"/>
  <c r="T326" i="2"/>
  <c r="U326" i="2"/>
  <c r="X326" i="2"/>
  <c r="Y326" i="2"/>
  <c r="AC326" i="2"/>
  <c r="U327" i="2"/>
  <c r="Y327" i="2"/>
  <c r="T328" i="2"/>
  <c r="U328" i="2"/>
  <c r="X328" i="2"/>
  <c r="Y328" i="2"/>
  <c r="AC328" i="2"/>
  <c r="S329" i="2"/>
  <c r="T329" i="2"/>
  <c r="U329" i="2"/>
  <c r="X329" i="2"/>
  <c r="Y329" i="2"/>
  <c r="AC329" i="2"/>
  <c r="T330" i="2"/>
  <c r="U330" i="2"/>
  <c r="X330" i="2"/>
  <c r="Y330" i="2"/>
  <c r="AC330" i="2"/>
  <c r="T331" i="2"/>
  <c r="U331" i="2"/>
  <c r="X331" i="2"/>
  <c r="Y331" i="2"/>
  <c r="AC331" i="2"/>
  <c r="T332" i="2"/>
  <c r="U332" i="2"/>
  <c r="X332" i="2"/>
  <c r="Y332" i="2"/>
  <c r="AC332" i="2"/>
  <c r="T333" i="2"/>
  <c r="U333" i="2"/>
  <c r="X333" i="2"/>
  <c r="Y333" i="2"/>
  <c r="AC333" i="2"/>
  <c r="T334" i="2"/>
  <c r="U334" i="2"/>
  <c r="X334" i="2"/>
  <c r="Y334" i="2"/>
  <c r="AC334" i="2"/>
  <c r="T335" i="2"/>
  <c r="U335" i="2"/>
  <c r="X335" i="2"/>
  <c r="Y335" i="2"/>
  <c r="AC335" i="2"/>
  <c r="T336" i="2"/>
  <c r="U336" i="2"/>
  <c r="X336" i="2"/>
  <c r="Y336" i="2"/>
  <c r="AC336" i="2"/>
  <c r="T337" i="2"/>
  <c r="U337" i="2"/>
  <c r="X337" i="2"/>
  <c r="Y337" i="2"/>
  <c r="AC337" i="2"/>
  <c r="T338" i="2"/>
  <c r="U338" i="2"/>
  <c r="X338" i="2"/>
  <c r="Y338" i="2"/>
  <c r="AC338" i="2"/>
  <c r="T339" i="2"/>
  <c r="U339" i="2"/>
  <c r="X339" i="2"/>
  <c r="Y339" i="2"/>
  <c r="AC339" i="2"/>
  <c r="T340" i="2"/>
  <c r="U340" i="2"/>
  <c r="X340" i="2"/>
  <c r="Y340" i="2"/>
  <c r="AC340" i="2"/>
  <c r="T341" i="2"/>
  <c r="U341" i="2"/>
  <c r="X341" i="2"/>
  <c r="Y341" i="2"/>
  <c r="AC341" i="2"/>
  <c r="T342" i="2"/>
  <c r="U342" i="2"/>
  <c r="X342" i="2"/>
  <c r="Y342" i="2"/>
  <c r="AC342" i="2"/>
  <c r="T343" i="2"/>
  <c r="U343" i="2"/>
  <c r="X343" i="2"/>
  <c r="Y343" i="2"/>
  <c r="AC343" i="2"/>
  <c r="T344" i="2"/>
  <c r="U344" i="2"/>
  <c r="X344" i="2"/>
  <c r="Y344" i="2"/>
  <c r="AC344" i="2"/>
  <c r="S345" i="2"/>
  <c r="T345" i="2"/>
  <c r="U345" i="2"/>
  <c r="X345" i="2"/>
  <c r="Y345" i="2"/>
  <c r="AC345" i="2"/>
  <c r="T346" i="2"/>
  <c r="U346" i="2"/>
  <c r="X346" i="2"/>
  <c r="Y346" i="2"/>
  <c r="AC346" i="2"/>
  <c r="S347" i="2"/>
  <c r="T347" i="2"/>
  <c r="U347" i="2"/>
  <c r="X347" i="2"/>
  <c r="Y347" i="2"/>
  <c r="AC347" i="2"/>
  <c r="T348" i="2"/>
  <c r="U348" i="2"/>
  <c r="X348" i="2"/>
  <c r="Y348" i="2"/>
  <c r="AC348" i="2"/>
  <c r="T349" i="2"/>
  <c r="U349" i="2"/>
  <c r="X349" i="2"/>
  <c r="Y349" i="2"/>
  <c r="AC349" i="2"/>
  <c r="S350" i="2"/>
  <c r="T350" i="2"/>
  <c r="U350" i="2"/>
  <c r="X350" i="2"/>
  <c r="Y350" i="2"/>
  <c r="AC350" i="2"/>
  <c r="S351" i="2"/>
  <c r="T351" i="2"/>
  <c r="U351" i="2"/>
  <c r="X351" i="2"/>
  <c r="Y351" i="2"/>
  <c r="AC351" i="2"/>
  <c r="T352" i="2"/>
  <c r="U352" i="2"/>
  <c r="X352" i="2"/>
  <c r="Y352" i="2"/>
  <c r="AC352" i="2"/>
  <c r="T353" i="2"/>
  <c r="U353" i="2"/>
  <c r="X353" i="2"/>
  <c r="Y353" i="2"/>
  <c r="AC353" i="2"/>
  <c r="T354" i="2"/>
  <c r="U354" i="2"/>
  <c r="X354" i="2"/>
  <c r="Y354" i="2"/>
  <c r="AC354" i="2"/>
  <c r="T355" i="2"/>
  <c r="U355" i="2"/>
  <c r="X355" i="2"/>
  <c r="Y355" i="2"/>
  <c r="AC355" i="2"/>
  <c r="T356" i="2"/>
  <c r="U356" i="2"/>
  <c r="X356" i="2"/>
  <c r="Y356" i="2"/>
  <c r="AC356" i="2"/>
  <c r="T357" i="2"/>
  <c r="U357" i="2"/>
  <c r="X357" i="2"/>
  <c r="Y357" i="2"/>
  <c r="AC357" i="2"/>
  <c r="S358" i="2"/>
  <c r="T358" i="2"/>
  <c r="U358" i="2"/>
  <c r="X358" i="2"/>
  <c r="Y358" i="2"/>
  <c r="AC358" i="2"/>
  <c r="S359" i="2"/>
  <c r="T359" i="2"/>
  <c r="U359" i="2"/>
  <c r="X359" i="2"/>
  <c r="Y359" i="2"/>
  <c r="AC359" i="2"/>
  <c r="T360" i="2"/>
  <c r="U360" i="2"/>
  <c r="X360" i="2"/>
  <c r="Y360" i="2"/>
  <c r="AC360" i="2"/>
  <c r="S361" i="2"/>
  <c r="T361" i="2"/>
  <c r="U361" i="2"/>
  <c r="X361" i="2"/>
  <c r="Y361" i="2"/>
  <c r="AC361" i="2"/>
  <c r="S362" i="2"/>
  <c r="T362" i="2"/>
  <c r="U362" i="2"/>
  <c r="X362" i="2"/>
  <c r="Y362" i="2"/>
  <c r="AC362" i="2"/>
  <c r="S363" i="2"/>
  <c r="T363" i="2"/>
  <c r="U363" i="2"/>
  <c r="X363" i="2"/>
  <c r="Y363" i="2"/>
  <c r="AC363" i="2"/>
  <c r="S19" i="2"/>
  <c r="T19" i="2"/>
  <c r="U19" i="2"/>
  <c r="X19" i="2"/>
  <c r="Y19" i="2"/>
  <c r="AC19" i="2"/>
  <c r="S20" i="2"/>
  <c r="T20" i="2"/>
  <c r="U20" i="2"/>
  <c r="X20" i="2"/>
  <c r="Y20" i="2"/>
  <c r="AC20" i="2"/>
  <c r="AC21" i="2"/>
  <c r="AC22" i="2"/>
  <c r="AC11" i="2"/>
  <c r="AC12" i="2"/>
  <c r="S13" i="2"/>
  <c r="T13" i="2"/>
  <c r="U13" i="2"/>
  <c r="X13" i="2"/>
  <c r="Y13" i="2"/>
  <c r="AC13" i="2"/>
  <c r="S14" i="2"/>
  <c r="T14" i="2"/>
  <c r="U14" i="2"/>
  <c r="X14" i="2"/>
  <c r="Y14" i="2"/>
  <c r="AC14" i="2"/>
  <c r="S15" i="2"/>
  <c r="T15" i="2"/>
  <c r="U15" i="2"/>
  <c r="X15" i="2"/>
  <c r="Y15" i="2"/>
  <c r="AC15" i="2"/>
  <c r="AC16" i="2"/>
  <c r="S17" i="2"/>
  <c r="T17" i="2"/>
  <c r="U17" i="2"/>
  <c r="X17" i="2"/>
  <c r="Y17" i="2"/>
  <c r="AC17" i="2"/>
  <c r="S18" i="2"/>
  <c r="T18" i="2"/>
  <c r="U18" i="2"/>
  <c r="X18" i="2"/>
  <c r="Y18" i="2"/>
  <c r="AC18" i="2"/>
  <c r="I327" i="2"/>
  <c r="AC327" i="2" s="1"/>
  <c r="I317" i="2"/>
  <c r="AC317" i="2" s="1"/>
  <c r="A10" i="2"/>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I303" i="2"/>
  <c r="AC303" i="2" s="1"/>
  <c r="I302" i="2"/>
  <c r="AC302" i="2" s="1"/>
  <c r="I216" i="2"/>
  <c r="AC216" i="2" s="1"/>
  <c r="I214" i="2"/>
  <c r="AC214" i="2" s="1"/>
  <c r="I174" i="2"/>
  <c r="AC174" i="2" s="1"/>
  <c r="I131" i="2"/>
  <c r="AC131" i="2" s="1"/>
  <c r="I130" i="2"/>
  <c r="AC130" i="2" s="1"/>
  <c r="I119" i="2"/>
  <c r="AC119" i="2" s="1"/>
  <c r="I117" i="2"/>
  <c r="AC117" i="2" s="1"/>
  <c r="I92" i="2"/>
  <c r="AC92" i="2" s="1"/>
  <c r="I91" i="2"/>
  <c r="AC91" i="2" s="1"/>
  <c r="I64" i="2"/>
  <c r="N36" i="18"/>
  <c r="N37" i="18"/>
  <c r="J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M37" i="18"/>
  <c r="L37" i="18"/>
  <c r="K37" i="18"/>
  <c r="I37" i="18"/>
  <c r="M36" i="18"/>
  <c r="L36" i="18"/>
  <c r="K36" i="18"/>
  <c r="J36" i="18"/>
  <c r="I36" i="18"/>
  <c r="AC64" i="2" l="1"/>
  <c r="M18" i="28"/>
  <c r="E12" i="37"/>
  <c r="J12" i="37" s="1"/>
  <c r="F12" i="37"/>
  <c r="L12" i="37" s="1"/>
  <c r="Y184" i="2"/>
  <c r="U184" i="2" s="1"/>
  <c r="Y142" i="2"/>
  <c r="U142" i="2" s="1"/>
  <c r="Y128" i="2"/>
  <c r="U128" i="2" s="1"/>
  <c r="A6" i="28" l="1"/>
  <c r="A5" i="28"/>
  <c r="A3" i="28"/>
  <c r="Z86" i="2" l="1"/>
  <c r="Z126" i="2"/>
  <c r="Z166" i="2"/>
  <c r="Z206" i="2"/>
  <c r="Z246" i="2"/>
  <c r="Z286" i="2"/>
  <c r="Z326" i="2"/>
  <c r="Z13" i="2"/>
  <c r="Z306" i="2"/>
  <c r="Z267" i="2"/>
  <c r="Z39" i="2"/>
  <c r="Z194" i="2"/>
  <c r="Z201" i="2"/>
  <c r="Z324" i="2"/>
  <c r="Z325" i="2"/>
  <c r="Z87" i="2"/>
  <c r="Z127" i="2"/>
  <c r="Z167" i="2"/>
  <c r="Z207" i="2"/>
  <c r="Z247" i="2"/>
  <c r="Z287" i="2"/>
  <c r="Z327" i="2"/>
  <c r="Z14" i="2"/>
  <c r="Z346" i="2"/>
  <c r="Z34" i="2"/>
  <c r="Z37" i="2"/>
  <c r="Z233" i="2"/>
  <c r="Z235" i="2"/>
  <c r="Z76" i="2"/>
  <c r="Z119" i="2"/>
  <c r="Z361" i="2"/>
  <c r="Z83" i="2"/>
  <c r="Z88" i="2"/>
  <c r="Z128" i="2"/>
  <c r="Z168" i="2"/>
  <c r="Z208" i="2"/>
  <c r="Z248" i="2"/>
  <c r="Z288" i="2"/>
  <c r="Z328" i="2"/>
  <c r="Z15" i="2"/>
  <c r="Z226" i="2"/>
  <c r="Z227" i="2"/>
  <c r="Z231" i="2"/>
  <c r="Z354" i="2"/>
  <c r="Z42" i="2"/>
  <c r="Z156" i="2"/>
  <c r="Z78" i="2"/>
  <c r="Z362" i="2"/>
  <c r="Z204" i="2"/>
  <c r="Z89" i="2"/>
  <c r="Z129" i="2"/>
  <c r="Z169" i="2"/>
  <c r="Z209" i="2"/>
  <c r="Z249" i="2"/>
  <c r="Z289" i="2"/>
  <c r="Z329" i="2"/>
  <c r="Z16" i="2"/>
  <c r="Z266" i="2"/>
  <c r="Z347" i="2"/>
  <c r="Z311" i="2"/>
  <c r="Z114" i="2"/>
  <c r="Z77" i="2"/>
  <c r="Z199" i="2"/>
  <c r="Z202" i="2"/>
  <c r="Z90" i="2"/>
  <c r="Z130" i="2"/>
  <c r="Z170" i="2"/>
  <c r="Z210" i="2"/>
  <c r="Z250" i="2"/>
  <c r="Z290" i="2"/>
  <c r="Z330" i="2"/>
  <c r="Z17" i="2"/>
  <c r="Z349" i="2"/>
  <c r="Z154" i="2"/>
  <c r="Z316" i="2"/>
  <c r="Z237" i="2"/>
  <c r="Z51" i="2"/>
  <c r="Z91" i="2"/>
  <c r="Z131" i="2"/>
  <c r="Z171" i="2"/>
  <c r="Z211" i="2"/>
  <c r="Z251" i="2"/>
  <c r="Z291" i="2"/>
  <c r="Z331" i="2"/>
  <c r="Z18" i="2"/>
  <c r="Z52" i="2"/>
  <c r="Z92" i="2"/>
  <c r="Z132" i="2"/>
  <c r="Z172" i="2"/>
  <c r="Z212" i="2"/>
  <c r="Z252" i="2"/>
  <c r="Z292" i="2"/>
  <c r="Z332" i="2"/>
  <c r="Z19" i="2"/>
  <c r="Z53" i="2"/>
  <c r="Z93" i="2"/>
  <c r="Z133" i="2"/>
  <c r="Z173" i="2"/>
  <c r="Z213" i="2"/>
  <c r="Z253" i="2"/>
  <c r="Z293" i="2"/>
  <c r="Z333" i="2"/>
  <c r="Z20" i="2"/>
  <c r="Z54" i="2"/>
  <c r="Z94" i="2"/>
  <c r="Z134" i="2"/>
  <c r="Z174" i="2"/>
  <c r="Z214" i="2"/>
  <c r="Z254" i="2"/>
  <c r="Z294" i="2"/>
  <c r="Z334" i="2"/>
  <c r="Z21" i="2"/>
  <c r="Z55" i="2"/>
  <c r="Z95" i="2"/>
  <c r="Z135" i="2"/>
  <c r="Z175" i="2"/>
  <c r="Z215" i="2"/>
  <c r="Z255" i="2"/>
  <c r="Z295" i="2"/>
  <c r="Z335" i="2"/>
  <c r="Z22" i="2"/>
  <c r="Z275" i="2"/>
  <c r="Z117" i="2"/>
  <c r="Z279" i="2"/>
  <c r="Z121" i="2"/>
  <c r="Z163" i="2"/>
  <c r="Z285" i="2"/>
  <c r="Z56" i="2"/>
  <c r="Z96" i="2"/>
  <c r="Z136" i="2"/>
  <c r="Z176" i="2"/>
  <c r="Z216" i="2"/>
  <c r="Z256" i="2"/>
  <c r="Z296" i="2"/>
  <c r="Z336" i="2"/>
  <c r="Z23" i="2"/>
  <c r="Z57" i="2"/>
  <c r="Z97" i="2"/>
  <c r="Z137" i="2"/>
  <c r="Z177" i="2"/>
  <c r="Z217" i="2"/>
  <c r="Z257" i="2"/>
  <c r="Z297" i="2"/>
  <c r="Z337" i="2"/>
  <c r="Z24" i="2"/>
  <c r="Z58" i="2"/>
  <c r="Z98" i="2"/>
  <c r="Z138" i="2"/>
  <c r="Z178" i="2"/>
  <c r="Z218" i="2"/>
  <c r="Z258" i="2"/>
  <c r="Z298" i="2"/>
  <c r="Z338" i="2"/>
  <c r="Z25" i="2"/>
  <c r="Z59" i="2"/>
  <c r="Z99" i="2"/>
  <c r="Z139" i="2"/>
  <c r="Z179" i="2"/>
  <c r="Z219" i="2"/>
  <c r="Z259" i="2"/>
  <c r="Z299" i="2"/>
  <c r="Z339" i="2"/>
  <c r="Z26" i="2"/>
  <c r="Z60" i="2"/>
  <c r="Z100" i="2"/>
  <c r="Z140" i="2"/>
  <c r="Z180" i="2"/>
  <c r="Z220" i="2"/>
  <c r="Z260" i="2"/>
  <c r="Z300" i="2"/>
  <c r="Z340" i="2"/>
  <c r="Z27" i="2"/>
  <c r="Z181" i="2"/>
  <c r="Z261" i="2"/>
  <c r="Z301" i="2"/>
  <c r="Z28" i="2"/>
  <c r="Z183" i="2"/>
  <c r="Z263" i="2"/>
  <c r="Z224" i="2"/>
  <c r="Z344" i="2"/>
  <c r="Z105" i="2"/>
  <c r="Z225" i="2"/>
  <c r="Z265" i="2"/>
  <c r="Z32" i="2"/>
  <c r="Z147" i="2"/>
  <c r="Z36" i="2"/>
  <c r="Z40" i="2"/>
  <c r="Z314" i="2"/>
  <c r="Z49" i="2"/>
  <c r="Z10" i="2"/>
  <c r="Z61" i="2"/>
  <c r="Z101" i="2"/>
  <c r="Z141" i="2"/>
  <c r="Z221" i="2"/>
  <c r="Z341" i="2"/>
  <c r="Z343" i="2"/>
  <c r="Z104" i="2"/>
  <c r="Z304" i="2"/>
  <c r="Z107" i="2"/>
  <c r="Z360" i="2"/>
  <c r="Z62" i="2"/>
  <c r="Z102" i="2"/>
  <c r="Z142" i="2"/>
  <c r="Z182" i="2"/>
  <c r="Z222" i="2"/>
  <c r="Z262" i="2"/>
  <c r="Z302" i="2"/>
  <c r="Z342" i="2"/>
  <c r="Z29" i="2"/>
  <c r="Z63" i="2"/>
  <c r="Z103" i="2"/>
  <c r="Z143" i="2"/>
  <c r="Z223" i="2"/>
  <c r="Z303" i="2"/>
  <c r="Z30" i="2"/>
  <c r="Z144" i="2"/>
  <c r="Z184" i="2"/>
  <c r="Z264" i="2"/>
  <c r="Z31" i="2"/>
  <c r="Z185" i="2"/>
  <c r="Z345" i="2"/>
  <c r="Z307" i="2"/>
  <c r="Z38" i="2"/>
  <c r="Z273" i="2"/>
  <c r="Z45" i="2"/>
  <c r="Z160" i="2"/>
  <c r="Z244" i="2"/>
  <c r="Z35" i="2"/>
  <c r="Z41" i="2"/>
  <c r="Z355" i="2"/>
  <c r="Z236" i="2"/>
  <c r="Z284" i="2"/>
  <c r="Z64" i="2"/>
  <c r="Z348" i="2"/>
  <c r="Z353" i="2"/>
  <c r="Z115" i="2"/>
  <c r="Z317" i="2"/>
  <c r="Z358" i="2"/>
  <c r="Z319" i="2"/>
  <c r="Z242" i="2"/>
  <c r="Z65" i="2"/>
  <c r="Z145" i="2"/>
  <c r="Z305" i="2"/>
  <c r="Z308" i="2"/>
  <c r="Z352" i="2"/>
  <c r="Z159" i="2"/>
  <c r="Z162" i="2"/>
  <c r="Z85" i="2"/>
  <c r="Z66" i="2"/>
  <c r="Z106" i="2"/>
  <c r="Z146" i="2"/>
  <c r="Z186" i="2"/>
  <c r="Z33" i="2"/>
  <c r="Z351" i="2"/>
  <c r="Z234" i="2"/>
  <c r="Z116" i="2"/>
  <c r="Z278" i="2"/>
  <c r="Z200" i="2"/>
  <c r="Z323" i="2"/>
  <c r="Z205" i="2"/>
  <c r="Z67" i="2"/>
  <c r="Z187" i="2"/>
  <c r="Z155" i="2"/>
  <c r="Z196" i="2"/>
  <c r="Z277" i="2"/>
  <c r="Z118" i="2"/>
  <c r="Z46" i="2"/>
  <c r="Z241" i="2"/>
  <c r="Z124" i="2"/>
  <c r="Z68" i="2"/>
  <c r="Z108" i="2"/>
  <c r="Z148" i="2"/>
  <c r="Z188" i="2"/>
  <c r="Z228" i="2"/>
  <c r="Z268" i="2"/>
  <c r="Z239" i="2"/>
  <c r="Z282" i="2"/>
  <c r="Z11" i="2"/>
  <c r="Z69" i="2"/>
  <c r="Z109" i="2"/>
  <c r="Z149" i="2"/>
  <c r="Z189" i="2"/>
  <c r="Z229" i="2"/>
  <c r="Z269" i="2"/>
  <c r="Z309" i="2"/>
  <c r="Z274" i="2"/>
  <c r="Z315" i="2"/>
  <c r="Z320" i="2"/>
  <c r="Z321" i="2"/>
  <c r="Z123" i="2"/>
  <c r="Z12" i="2"/>
  <c r="Z70" i="2"/>
  <c r="Z110" i="2"/>
  <c r="Z150" i="2"/>
  <c r="Z190" i="2"/>
  <c r="Z230" i="2"/>
  <c r="Z270" i="2"/>
  <c r="Z310" i="2"/>
  <c r="Z350" i="2"/>
  <c r="Z313" i="2"/>
  <c r="Z75" i="2"/>
  <c r="Z197" i="2"/>
  <c r="Z318" i="2"/>
  <c r="Z359" i="2"/>
  <c r="Z281" i="2"/>
  <c r="Z164" i="2"/>
  <c r="Z71" i="2"/>
  <c r="Z111" i="2"/>
  <c r="Z151" i="2"/>
  <c r="Z191" i="2"/>
  <c r="Z271" i="2"/>
  <c r="Z195" i="2"/>
  <c r="Z276" i="2"/>
  <c r="Z157" i="2"/>
  <c r="Z198" i="2"/>
  <c r="Z280" i="2"/>
  <c r="Z48" i="2"/>
  <c r="Z72" i="2"/>
  <c r="Z112" i="2"/>
  <c r="Z152" i="2"/>
  <c r="Z192" i="2"/>
  <c r="Z232" i="2"/>
  <c r="Z272" i="2"/>
  <c r="Z312" i="2"/>
  <c r="Z74" i="2"/>
  <c r="Z43" i="2"/>
  <c r="Z44" i="2"/>
  <c r="Z238" i="2"/>
  <c r="Z81" i="2"/>
  <c r="Z73" i="2"/>
  <c r="Z113" i="2"/>
  <c r="Z153" i="2"/>
  <c r="Z193" i="2"/>
  <c r="Z356" i="2"/>
  <c r="Z357" i="2"/>
  <c r="Z158" i="2"/>
  <c r="Z240" i="2"/>
  <c r="Z322" i="2"/>
  <c r="Z203" i="2"/>
  <c r="Z245" i="2"/>
  <c r="Z283" i="2"/>
  <c r="Z243" i="2"/>
  <c r="Z363" i="2"/>
  <c r="Z79" i="2"/>
  <c r="Z125" i="2"/>
  <c r="Z80" i="2"/>
  <c r="Z120" i="2"/>
  <c r="Z47" i="2"/>
  <c r="Z50" i="2"/>
  <c r="Z165" i="2"/>
  <c r="Z161" i="2"/>
  <c r="Z82" i="2"/>
  <c r="Z122" i="2"/>
  <c r="Z84" i="2"/>
  <c r="S49" i="2"/>
  <c r="S117" i="2"/>
  <c r="S128" i="2"/>
  <c r="S135" i="2"/>
  <c r="S173" i="2"/>
  <c r="S236" i="2"/>
  <c r="S296" i="2"/>
  <c r="S314" i="2"/>
  <c r="S343" i="2"/>
  <c r="S335" i="2"/>
  <c r="S354" i="2"/>
  <c r="S336" i="2"/>
  <c r="S266" i="2"/>
  <c r="S178" i="2"/>
  <c r="S43" i="2"/>
  <c r="S85" i="2"/>
  <c r="S106" i="2"/>
  <c r="S122" i="2"/>
  <c r="S152" i="2"/>
  <c r="S230" i="2"/>
  <c r="S275" i="2"/>
  <c r="S353" i="2"/>
  <c r="S65" i="2"/>
  <c r="S38" i="2"/>
  <c r="S57" i="2"/>
  <c r="S91" i="2"/>
  <c r="S145" i="2"/>
  <c r="S158" i="2"/>
  <c r="S204" i="2"/>
  <c r="S211" i="2"/>
  <c r="S217" i="2"/>
  <c r="S224" i="2"/>
  <c r="S284" i="2"/>
  <c r="S33" i="2"/>
  <c r="S141" i="2"/>
  <c r="S198" i="2"/>
  <c r="S261" i="2"/>
  <c r="S330" i="2"/>
  <c r="S349" i="2"/>
  <c r="S331" i="2"/>
  <c r="S140" i="2"/>
  <c r="S63" i="2"/>
  <c r="S97" i="2"/>
  <c r="S163" i="2"/>
  <c r="S168" i="2"/>
  <c r="S184" i="2"/>
  <c r="S191" i="2"/>
  <c r="S292" i="2"/>
  <c r="S310" i="2"/>
  <c r="S339" i="2"/>
  <c r="S277" i="2"/>
  <c r="S50" i="2"/>
  <c r="S129" i="2"/>
  <c r="S179" i="2"/>
  <c r="S252" i="2"/>
  <c r="S289" i="2"/>
  <c r="S44" i="2"/>
  <c r="S74" i="2"/>
  <c r="S107" i="2"/>
  <c r="S123" i="2"/>
  <c r="S153" i="2"/>
  <c r="S174" i="2"/>
  <c r="S231" i="2"/>
  <c r="S280" i="2"/>
  <c r="S301" i="2"/>
  <c r="S346" i="2"/>
  <c r="S80" i="2"/>
  <c r="S102" i="2"/>
  <c r="S146" i="2"/>
  <c r="S205" i="2"/>
  <c r="S212" i="2"/>
  <c r="S218" i="2"/>
  <c r="S225" i="2"/>
  <c r="S237" i="2"/>
  <c r="S327" i="2"/>
  <c r="S21" i="2"/>
  <c r="S227" i="2"/>
  <c r="S22" i="2"/>
  <c r="S355" i="2"/>
  <c r="S28" i="2"/>
  <c r="S86" i="2"/>
  <c r="S118" i="2"/>
  <c r="S199" i="2"/>
  <c r="S288" i="2"/>
  <c r="S101" i="2"/>
  <c r="S183" i="2"/>
  <c r="S58" i="2"/>
  <c r="S185" i="2"/>
  <c r="S192" i="2"/>
  <c r="S297" i="2"/>
  <c r="S315" i="2"/>
  <c r="S344" i="2"/>
  <c r="S253" i="2"/>
  <c r="S34" i="2"/>
  <c r="S51" i="2"/>
  <c r="S92" i="2"/>
  <c r="S113" i="2"/>
  <c r="S136" i="2"/>
  <c r="S265" i="2"/>
  <c r="S276" i="2"/>
  <c r="S207" i="2"/>
  <c r="S307" i="2"/>
  <c r="S23" i="2"/>
  <c r="S39" i="2"/>
  <c r="S64" i="2"/>
  <c r="S70" i="2"/>
  <c r="S98" i="2"/>
  <c r="S108" i="2"/>
  <c r="S285" i="2"/>
  <c r="S82" i="2"/>
  <c r="S214" i="2"/>
  <c r="S27" i="2"/>
  <c r="S81" i="2"/>
  <c r="S130" i="2"/>
  <c r="S147" i="2"/>
  <c r="S154" i="2"/>
  <c r="S164" i="2"/>
  <c r="S169" i="2"/>
  <c r="S180" i="2"/>
  <c r="S206" i="2"/>
  <c r="S213" i="2"/>
  <c r="S226" i="2"/>
  <c r="S244" i="2"/>
  <c r="S45" i="2"/>
  <c r="S75" i="2"/>
  <c r="S124" i="2"/>
  <c r="S175" i="2"/>
  <c r="S200" i="2"/>
  <c r="S232" i="2"/>
  <c r="S293" i="2"/>
  <c r="S311" i="2"/>
  <c r="S340" i="2"/>
  <c r="S270" i="2"/>
  <c r="S35" i="2"/>
  <c r="S59" i="2"/>
  <c r="S186" i="2"/>
  <c r="S238" i="2"/>
  <c r="S243" i="2"/>
  <c r="S320" i="2"/>
  <c r="S155" i="2"/>
  <c r="S52" i="2"/>
  <c r="S87" i="2"/>
  <c r="S114" i="2"/>
  <c r="S281" i="2"/>
  <c r="S302" i="2"/>
  <c r="S328" i="2"/>
  <c r="S103" i="2"/>
  <c r="S93" i="2"/>
  <c r="S109" i="2"/>
  <c r="S193" i="2"/>
  <c r="S317" i="2"/>
  <c r="S29" i="2"/>
  <c r="S119" i="2"/>
  <c r="S137" i="2"/>
  <c r="S148" i="2"/>
  <c r="S160" i="2"/>
  <c r="S334" i="2"/>
  <c r="S76" i="2"/>
  <c r="S142" i="2"/>
  <c r="S316" i="2"/>
  <c r="S60" i="2"/>
  <c r="S215" i="2"/>
  <c r="S24" i="2"/>
  <c r="S40" i="2"/>
  <c r="S46" i="2"/>
  <c r="S53" i="2"/>
  <c r="S88" i="2"/>
  <c r="S99" i="2"/>
  <c r="S131" i="2"/>
  <c r="S165" i="2"/>
  <c r="S170" i="2"/>
  <c r="S201" i="2"/>
  <c r="S233" i="2"/>
  <c r="S286" i="2"/>
  <c r="S324" i="2"/>
  <c r="S16" i="2"/>
  <c r="S94" i="2"/>
  <c r="S176" i="2"/>
  <c r="S258" i="2"/>
  <c r="S332" i="2"/>
  <c r="S11" i="2"/>
  <c r="S326" i="2"/>
  <c r="S115" i="2"/>
  <c r="S149" i="2"/>
  <c r="S208" i="2"/>
  <c r="S220" i="2"/>
  <c r="S294" i="2"/>
  <c r="S312" i="2"/>
  <c r="S341" i="2"/>
  <c r="S303" i="2"/>
  <c r="S221" i="2"/>
  <c r="S110" i="2"/>
  <c r="S143" i="2"/>
  <c r="S194" i="2"/>
  <c r="S321" i="2"/>
  <c r="S254" i="2"/>
  <c r="S25" i="2"/>
  <c r="S30" i="2"/>
  <c r="S138" i="2"/>
  <c r="S245" i="2"/>
  <c r="S282" i="2"/>
  <c r="S209" i="2"/>
  <c r="S54" i="2"/>
  <c r="S77" i="2"/>
  <c r="S104" i="2"/>
  <c r="S120" i="2"/>
  <c r="S156" i="2"/>
  <c r="S12" i="2"/>
  <c r="S202" i="2"/>
  <c r="S36" i="2"/>
  <c r="S66" i="2"/>
  <c r="S132" i="2"/>
  <c r="S161" i="2"/>
  <c r="S271" i="2"/>
  <c r="S290" i="2"/>
  <c r="S308" i="2"/>
  <c r="S337" i="2"/>
  <c r="S32" i="2"/>
  <c r="S72" i="2"/>
  <c r="S95" i="2"/>
  <c r="S166" i="2"/>
  <c r="S171" i="2"/>
  <c r="S195" i="2"/>
  <c r="S267" i="2"/>
  <c r="S278" i="2"/>
  <c r="S299" i="2"/>
  <c r="S356" i="2"/>
  <c r="S197" i="2"/>
  <c r="S41" i="2"/>
  <c r="S100" i="2"/>
  <c r="S150" i="2"/>
  <c r="S177" i="2"/>
  <c r="S188" i="2"/>
  <c r="S240" i="2"/>
  <c r="S246" i="2"/>
  <c r="S250" i="2"/>
  <c r="S325" i="2"/>
  <c r="S318" i="2"/>
  <c r="S55" i="2"/>
  <c r="S126" i="2"/>
  <c r="S333" i="2"/>
  <c r="S31" i="2"/>
  <c r="S67" i="2"/>
  <c r="S116" i="2"/>
  <c r="S133" i="2"/>
  <c r="S139" i="2"/>
  <c r="S263" i="2"/>
  <c r="S295" i="2"/>
  <c r="S313" i="2"/>
  <c r="S342" i="2"/>
  <c r="S26" i="2"/>
  <c r="S78" i="2"/>
  <c r="S222" i="2"/>
  <c r="S274" i="2"/>
  <c r="S322" i="2"/>
  <c r="S352" i="2"/>
  <c r="S357" i="2"/>
  <c r="S37" i="2"/>
  <c r="S196" i="2"/>
  <c r="S283" i="2"/>
  <c r="S360" i="2"/>
  <c r="S300" i="2"/>
  <c r="S105" i="2"/>
  <c r="S121" i="2"/>
  <c r="S189" i="2"/>
  <c r="S229" i="2"/>
  <c r="S241" i="2"/>
  <c r="S247" i="2"/>
  <c r="S348" i="2"/>
  <c r="S96" i="2"/>
  <c r="S48" i="2"/>
  <c r="S56" i="2"/>
  <c r="S90" i="2"/>
  <c r="S127" i="2"/>
  <c r="S134" i="2"/>
  <c r="S144" i="2"/>
  <c r="S162" i="2"/>
  <c r="S172" i="2"/>
  <c r="S235" i="2"/>
  <c r="S272" i="2"/>
  <c r="S291" i="2"/>
  <c r="S309" i="2"/>
  <c r="S338" i="2"/>
  <c r="S279" i="2"/>
  <c r="S42" i="2"/>
  <c r="S68" i="2"/>
  <c r="S84" i="2"/>
  <c r="S151" i="2"/>
  <c r="S167" i="2"/>
  <c r="S216" i="2"/>
  <c r="S251" i="2"/>
  <c r="S260" i="2"/>
  <c r="S190" i="2"/>
  <c r="S73" i="2"/>
  <c r="S223" i="2"/>
  <c r="I33" i="38"/>
  <c r="I29" i="38"/>
  <c r="J29" i="38"/>
  <c r="K29" i="38"/>
  <c r="L29" i="38"/>
  <c r="M29" i="38"/>
  <c r="N29" i="38"/>
  <c r="I30" i="38"/>
  <c r="J30" i="38"/>
  <c r="K30" i="38"/>
  <c r="L30" i="38"/>
  <c r="M30" i="38"/>
  <c r="N30" i="38"/>
  <c r="I31" i="38"/>
  <c r="J31" i="38"/>
  <c r="K31" i="38"/>
  <c r="L31" i="38"/>
  <c r="M31" i="38"/>
  <c r="N31" i="38"/>
  <c r="I32" i="38"/>
  <c r="J32" i="38"/>
  <c r="K32" i="38"/>
  <c r="L32" i="38"/>
  <c r="M32" i="38"/>
  <c r="N32" i="38"/>
  <c r="Y8" i="2" l="1"/>
  <c r="B17" i="31" l="1"/>
  <c r="B16" i="31"/>
  <c r="B25" i="31"/>
  <c r="B24" i="31"/>
  <c r="B29" i="31"/>
  <c r="B28" i="31"/>
  <c r="B21" i="31"/>
  <c r="B20" i="31"/>
  <c r="Y11" i="2"/>
  <c r="U11" i="2" s="1"/>
  <c r="Y12" i="2"/>
  <c r="U12" i="2" s="1"/>
  <c r="Y230" i="2"/>
  <c r="U230" i="2" s="1"/>
  <c r="Y192" i="2"/>
  <c r="U192" i="2" s="1"/>
  <c r="Y245" i="2"/>
  <c r="U245" i="2" s="1"/>
  <c r="Y48" i="2"/>
  <c r="U48" i="2" s="1"/>
  <c r="Y160" i="2"/>
  <c r="U160" i="2" s="1"/>
  <c r="Y188" i="2"/>
  <c r="U188" i="2" s="1"/>
  <c r="Y151" i="2"/>
  <c r="U151" i="2" s="1"/>
  <c r="Y224" i="2"/>
  <c r="U224" i="2" s="1"/>
  <c r="Y223" i="2"/>
  <c r="U223" i="2" s="1"/>
  <c r="Y43" i="2"/>
  <c r="U43" i="2" s="1"/>
  <c r="Y21" i="2"/>
  <c r="U21" i="2" s="1"/>
  <c r="Y197" i="2"/>
  <c r="U197" i="2" s="1"/>
  <c r="Y238" i="2"/>
  <c r="U238" i="2" s="1"/>
  <c r="Y93" i="2"/>
  <c r="U93" i="2" s="1"/>
  <c r="Y127" i="2"/>
  <c r="U127" i="2" s="1"/>
  <c r="Y126" i="2"/>
  <c r="U126" i="2" s="1"/>
  <c r="Y172" i="2"/>
  <c r="U172" i="2" s="1"/>
  <c r="Y247" i="2"/>
  <c r="U247" i="2" s="1"/>
  <c r="Y225" i="2"/>
  <c r="U225" i="2" s="1"/>
  <c r="Y107" i="2"/>
  <c r="U107" i="2" s="1"/>
  <c r="Y241" i="2"/>
  <c r="U241" i="2" s="1"/>
  <c r="Y220" i="2"/>
  <c r="U220" i="2" s="1"/>
  <c r="Y191" i="2"/>
  <c r="U191" i="2" s="1"/>
  <c r="Y51" i="2"/>
  <c r="U51" i="2" s="1"/>
  <c r="Y50" i="2"/>
  <c r="U50" i="2" s="1"/>
  <c r="Y148" i="2"/>
  <c r="U148" i="2" s="1"/>
  <c r="Y16" i="2"/>
  <c r="U16" i="2" s="1"/>
  <c r="Y199" i="2"/>
  <c r="U199" i="2" s="1"/>
  <c r="Y133" i="2"/>
  <c r="U133" i="2" s="1"/>
  <c r="Y60" i="2"/>
  <c r="U60" i="2" s="1"/>
  <c r="Y226" i="2"/>
  <c r="U226" i="2" s="1"/>
  <c r="Y67" i="2"/>
  <c r="U67" i="2" s="1"/>
  <c r="Y90" i="2"/>
  <c r="U90" i="2" s="1"/>
  <c r="Y253" i="2"/>
  <c r="U253" i="2" s="1"/>
  <c r="Y53" i="2"/>
  <c r="U53" i="2" s="1"/>
  <c r="Y212" i="2"/>
  <c r="U212" i="2" s="1"/>
  <c r="Y136" i="2"/>
  <c r="U136" i="2" s="1"/>
  <c r="Y183" i="2"/>
  <c r="U183" i="2" s="1"/>
  <c r="Y233" i="2"/>
  <c r="U233" i="2" s="1"/>
  <c r="Y153" i="2"/>
  <c r="U153" i="2" s="1"/>
  <c r="Y85" i="2"/>
  <c r="U85" i="2" s="1"/>
  <c r="Y204" i="2"/>
  <c r="U204" i="2" s="1"/>
  <c r="Y52" i="2"/>
  <c r="U52" i="2" s="1"/>
  <c r="Y54" i="2"/>
  <c r="U54" i="2" s="1"/>
  <c r="Y114" i="2"/>
  <c r="U114" i="2" s="1"/>
  <c r="Y108" i="2"/>
  <c r="U108" i="2" s="1"/>
  <c r="Y56" i="2"/>
  <c r="U56" i="2" s="1"/>
  <c r="Y122" i="2"/>
  <c r="U122" i="2" s="1"/>
  <c r="Y106" i="2"/>
  <c r="U106" i="2" s="1"/>
  <c r="Y55" i="2"/>
  <c r="U55" i="2" s="1"/>
  <c r="Y243" i="2"/>
  <c r="U243" i="2" s="1"/>
  <c r="Y218" i="2"/>
  <c r="U218" i="2" s="1"/>
  <c r="Y30" i="2"/>
  <c r="U30" i="2" s="1"/>
  <c r="Y152" i="2"/>
  <c r="U152" i="2" s="1"/>
  <c r="Y44" i="2"/>
  <c r="U44" i="2" s="1"/>
  <c r="Y46" i="2"/>
  <c r="U46" i="2" s="1"/>
  <c r="Y59" i="2"/>
  <c r="U59" i="2" s="1"/>
  <c r="Y42" i="2"/>
  <c r="U42" i="2" s="1"/>
  <c r="Y206" i="2"/>
  <c r="U206" i="2" s="1"/>
  <c r="Y109" i="2"/>
  <c r="U109" i="2" s="1"/>
  <c r="Y94" i="2"/>
  <c r="U94" i="2" s="1"/>
  <c r="Y66" i="2"/>
  <c r="U66" i="2" s="1"/>
  <c r="Y123" i="2"/>
  <c r="U123" i="2" s="1"/>
  <c r="Y78" i="2"/>
  <c r="U78" i="2" s="1"/>
  <c r="Y195" i="2"/>
  <c r="U195" i="2" s="1"/>
  <c r="Y235" i="2"/>
  <c r="U235" i="2" s="1"/>
  <c r="Y244" i="2"/>
  <c r="U244" i="2" s="1"/>
  <c r="Y26" i="2"/>
  <c r="U26" i="2" s="1"/>
  <c r="Y221" i="2"/>
  <c r="U221" i="2" s="1"/>
  <c r="Y185" i="2"/>
  <c r="U185" i="2" s="1"/>
  <c r="Y211" i="2"/>
  <c r="U211" i="2" s="1"/>
  <c r="Y222" i="2"/>
  <c r="U222" i="2" s="1"/>
  <c r="Y36" i="2"/>
  <c r="U36" i="2" s="1"/>
  <c r="Y84" i="2"/>
  <c r="U84" i="2" s="1"/>
  <c r="Y147" i="2"/>
  <c r="U147" i="2" s="1"/>
  <c r="Y173" i="2"/>
  <c r="U173" i="2" s="1"/>
  <c r="Y49" i="2"/>
  <c r="U49" i="2" s="1"/>
  <c r="Y202" i="2"/>
  <c r="U202" i="2" s="1"/>
  <c r="Y194" i="2"/>
  <c r="U194" i="2" s="1"/>
  <c r="Y236" i="2"/>
  <c r="U236" i="2" s="1"/>
  <c r="Y200" i="2"/>
  <c r="U200" i="2" s="1"/>
  <c r="Y250" i="2"/>
  <c r="U250" i="2" s="1"/>
  <c r="Y140" i="2"/>
  <c r="U140" i="2" s="1"/>
  <c r="Y207" i="2"/>
  <c r="U207" i="2" s="1"/>
  <c r="Y75" i="2"/>
  <c r="U75" i="2" s="1"/>
  <c r="Y260" i="2"/>
  <c r="U260" i="2" s="1"/>
  <c r="Y88" i="2"/>
  <c r="U88" i="2" s="1"/>
  <c r="Y25" i="2"/>
  <c r="U25" i="2" s="1"/>
  <c r="Y70" i="2"/>
  <c r="U70" i="2" s="1"/>
  <c r="Y196" i="2"/>
  <c r="U196" i="2" s="1"/>
  <c r="Y97" i="2"/>
  <c r="U97" i="2" s="1"/>
  <c r="Y81" i="2"/>
  <c r="U81" i="2" s="1"/>
  <c r="Y63" i="2"/>
  <c r="U63" i="2" s="1"/>
  <c r="Y32" i="2"/>
  <c r="U32" i="2" s="1"/>
  <c r="Y68" i="2"/>
  <c r="U68" i="2" s="1"/>
  <c r="Y143" i="2"/>
  <c r="U143" i="2" s="1"/>
  <c r="Y138" i="2"/>
  <c r="U138" i="2" s="1"/>
  <c r="Y217" i="2"/>
  <c r="U217" i="2" s="1"/>
  <c r="Y113" i="2"/>
  <c r="U113" i="2" s="1"/>
  <c r="Y179" i="2"/>
  <c r="U179" i="2" s="1"/>
  <c r="Y240" i="2"/>
  <c r="U240" i="2" s="1"/>
  <c r="Y198" i="2"/>
  <c r="U198" i="2" s="1"/>
  <c r="Y227" i="2"/>
  <c r="U227" i="2" s="1"/>
  <c r="Y258" i="2"/>
  <c r="U258" i="2" s="1"/>
  <c r="Y213" i="2"/>
  <c r="U213" i="2" s="1"/>
  <c r="Y134" i="2"/>
  <c r="U134" i="2" s="1"/>
  <c r="Y33" i="2"/>
  <c r="U33" i="2" s="1"/>
  <c r="Y87" i="2"/>
  <c r="U87" i="2" s="1"/>
  <c r="Y149" i="2"/>
  <c r="U149" i="2" s="1"/>
  <c r="Y129" i="2"/>
  <c r="U129" i="2" s="1"/>
  <c r="Y246" i="2"/>
  <c r="U246" i="2" s="1"/>
  <c r="Y146" i="2"/>
  <c r="U146" i="2" s="1"/>
  <c r="Y58" i="2"/>
  <c r="U58" i="2" s="1"/>
  <c r="Y132" i="2"/>
  <c r="U132" i="2" s="1"/>
  <c r="Y145" i="2"/>
  <c r="U145" i="2" s="1"/>
  <c r="Y189" i="2"/>
  <c r="U189" i="2" s="1"/>
  <c r="Y80" i="2"/>
  <c r="U80" i="2" s="1"/>
  <c r="Y190" i="2"/>
  <c r="U190" i="2" s="1"/>
  <c r="Y141" i="2"/>
  <c r="U141" i="2" s="1"/>
  <c r="Y208" i="2"/>
  <c r="U208" i="2" s="1"/>
  <c r="Y22" i="2"/>
  <c r="U22" i="2" s="1"/>
  <c r="Y205" i="2"/>
  <c r="U205" i="2" s="1"/>
  <c r="Y209" i="2"/>
  <c r="U209" i="2" s="1"/>
  <c r="Y76" i="2"/>
  <c r="U76" i="2" s="1"/>
  <c r="Y186" i="2"/>
  <c r="U186" i="2" s="1"/>
  <c r="Y231" i="2"/>
  <c r="U231" i="2" s="1"/>
  <c r="Y135" i="2"/>
  <c r="U135" i="2" s="1"/>
  <c r="Y156" i="2"/>
  <c r="U156" i="2" s="1"/>
  <c r="E15" i="32" l="1"/>
  <c r="A17" i="37" l="1"/>
  <c r="A16" i="37"/>
  <c r="C16" i="17" l="1"/>
  <c r="N35" i="18" l="1"/>
  <c r="M35" i="18"/>
  <c r="L35" i="18"/>
  <c r="K35" i="18"/>
  <c r="J35" i="18"/>
  <c r="I35" i="18"/>
  <c r="N33" i="38"/>
  <c r="M33" i="38"/>
  <c r="L33" i="38"/>
  <c r="K33" i="38"/>
  <c r="J33" i="38"/>
  <c r="S10" i="2" l="1"/>
  <c r="D11" i="37" s="1"/>
  <c r="J34" i="38"/>
  <c r="I34" i="38"/>
  <c r="M34" i="38"/>
  <c r="L34" i="38"/>
  <c r="I43" i="18"/>
  <c r="N43" i="18"/>
  <c r="M43" i="18"/>
  <c r="M10" i="28"/>
  <c r="N25" i="38"/>
  <c r="M25" i="38"/>
  <c r="L25" i="38"/>
  <c r="K25" i="38"/>
  <c r="J25" i="38"/>
  <c r="I25" i="38"/>
  <c r="B8" i="38"/>
  <c r="A8" i="38"/>
  <c r="B7" i="38"/>
  <c r="A7" i="38"/>
  <c r="B6" i="38"/>
  <c r="A6" i="38"/>
  <c r="B5" i="38"/>
  <c r="A5" i="38"/>
  <c r="B4" i="38"/>
  <c r="A4" i="38"/>
  <c r="B3" i="38"/>
  <c r="A3" i="38"/>
  <c r="X8" i="2"/>
  <c r="C7" i="2"/>
  <c r="C6" i="2"/>
  <c r="C5" i="2"/>
  <c r="C3" i="2"/>
  <c r="B4" i="2"/>
  <c r="B5" i="2"/>
  <c r="B6" i="2"/>
  <c r="B7" i="2"/>
  <c r="B3" i="2"/>
  <c r="AC10" i="2"/>
  <c r="B6" i="28"/>
  <c r="B5" i="28"/>
  <c r="B3" i="28"/>
  <c r="A7" i="34"/>
  <c r="A6" i="34"/>
  <c r="A5" i="34"/>
  <c r="A4" i="34"/>
  <c r="A3" i="34"/>
  <c r="A2" i="34"/>
  <c r="A8" i="31"/>
  <c r="A7" i="31"/>
  <c r="A6" i="31"/>
  <c r="A5" i="31"/>
  <c r="A4" i="31"/>
  <c r="A3" i="31"/>
  <c r="A8" i="18"/>
  <c r="A7" i="18"/>
  <c r="A6" i="18"/>
  <c r="A5" i="18"/>
  <c r="A4" i="18"/>
  <c r="A3" i="18"/>
  <c r="A8" i="17"/>
  <c r="A7" i="17"/>
  <c r="A6" i="17"/>
  <c r="A5" i="17"/>
  <c r="A4" i="17"/>
  <c r="A3" i="17"/>
  <c r="B4" i="37"/>
  <c r="B8" i="37"/>
  <c r="B7" i="37"/>
  <c r="B6" i="37"/>
  <c r="B5" i="37"/>
  <c r="B3" i="37"/>
  <c r="A8" i="37"/>
  <c r="A7" i="37"/>
  <c r="A6" i="37"/>
  <c r="A5" i="37"/>
  <c r="A4" i="37"/>
  <c r="A3" i="37"/>
  <c r="B8" i="5"/>
  <c r="B7" i="5"/>
  <c r="B6" i="5"/>
  <c r="B5" i="5"/>
  <c r="B4" i="5"/>
  <c r="B3" i="5"/>
  <c r="A8" i="5"/>
  <c r="A7" i="5"/>
  <c r="A6" i="5"/>
  <c r="A5" i="5"/>
  <c r="A4" i="5"/>
  <c r="A3" i="5"/>
  <c r="B4" i="31"/>
  <c r="B8" i="31"/>
  <c r="B7" i="31"/>
  <c r="B6" i="31"/>
  <c r="B5" i="31"/>
  <c r="B3" i="31"/>
  <c r="B4" i="32"/>
  <c r="B7" i="34"/>
  <c r="B6" i="34"/>
  <c r="B5" i="34"/>
  <c r="B4" i="34"/>
  <c r="B3" i="34"/>
  <c r="A44" i="32" s="1"/>
  <c r="B2" i="34"/>
  <c r="O15" i="34"/>
  <c r="K13" i="34"/>
  <c r="J13" i="34"/>
  <c r="I13" i="34"/>
  <c r="E13" i="34"/>
  <c r="H13" i="34" s="1"/>
  <c r="K12" i="34"/>
  <c r="J12" i="34"/>
  <c r="I12" i="34"/>
  <c r="E12" i="34"/>
  <c r="H12" i="34" s="1"/>
  <c r="B8" i="17"/>
  <c r="B7" i="17"/>
  <c r="B6" i="17"/>
  <c r="B5" i="17"/>
  <c r="B3" i="17"/>
  <c r="B7" i="18"/>
  <c r="B6" i="18"/>
  <c r="B5" i="18"/>
  <c r="B3" i="18"/>
  <c r="N31" i="18"/>
  <c r="M31" i="18"/>
  <c r="L31" i="18"/>
  <c r="K31" i="18"/>
  <c r="J31" i="18"/>
  <c r="I31" i="18"/>
  <c r="B8" i="18"/>
  <c r="B4" i="28"/>
  <c r="C4" i="2"/>
  <c r="C11" i="37" s="1"/>
  <c r="B4" i="18"/>
  <c r="B4" i="17"/>
  <c r="B41" i="17"/>
  <c r="B47" i="17" s="1"/>
  <c r="B51" i="17" s="1"/>
  <c r="B52" i="17"/>
  <c r="X317" i="2" l="1"/>
  <c r="T317" i="2" s="1"/>
  <c r="X303" i="2"/>
  <c r="T303" i="2" s="1"/>
  <c r="X302" i="2"/>
  <c r="T302" i="2" s="1"/>
  <c r="X327" i="2"/>
  <c r="T327" i="2" s="1"/>
  <c r="X272" i="2"/>
  <c r="T272" i="2" s="1"/>
  <c r="H11" i="37"/>
  <c r="D13" i="37"/>
  <c r="X11" i="2"/>
  <c r="T11" i="2" s="1"/>
  <c r="X151" i="2"/>
  <c r="T151" i="2" s="1"/>
  <c r="X227" i="2"/>
  <c r="T227" i="2" s="1"/>
  <c r="X141" i="2"/>
  <c r="T141" i="2" s="1"/>
  <c r="X132" i="2"/>
  <c r="T132" i="2" s="1"/>
  <c r="X56" i="2"/>
  <c r="T56" i="2" s="1"/>
  <c r="X206" i="2"/>
  <c r="T206" i="2" s="1"/>
  <c r="X208" i="2"/>
  <c r="T208" i="2" s="1"/>
  <c r="X134" i="2"/>
  <c r="T134" i="2" s="1"/>
  <c r="X149" i="2"/>
  <c r="T149" i="2" s="1"/>
  <c r="X16" i="2"/>
  <c r="T16" i="2" s="1"/>
  <c r="X75" i="2"/>
  <c r="T75" i="2" s="1"/>
  <c r="X147" i="2"/>
  <c r="T147" i="2" s="1"/>
  <c r="X188" i="2"/>
  <c r="T188" i="2" s="1"/>
  <c r="X51" i="2"/>
  <c r="T51" i="2" s="1"/>
  <c r="X209" i="2"/>
  <c r="T209" i="2" s="1"/>
  <c r="X152" i="2"/>
  <c r="T152" i="2" s="1"/>
  <c r="X213" i="2"/>
  <c r="T213" i="2" s="1"/>
  <c r="X173" i="2"/>
  <c r="T173" i="2" s="1"/>
  <c r="X84" i="2"/>
  <c r="T84" i="2" s="1"/>
  <c r="X244" i="2"/>
  <c r="T244" i="2" s="1"/>
  <c r="X204" i="2"/>
  <c r="T204" i="2" s="1"/>
  <c r="X68" i="2"/>
  <c r="T68" i="2" s="1"/>
  <c r="X133" i="2"/>
  <c r="T133" i="2" s="1"/>
  <c r="X190" i="2"/>
  <c r="T190" i="2" s="1"/>
  <c r="X226" i="2"/>
  <c r="T226" i="2" s="1"/>
  <c r="X253" i="2"/>
  <c r="T253" i="2" s="1"/>
  <c r="X12" i="2"/>
  <c r="T12" i="2" s="1"/>
  <c r="X221" i="2"/>
  <c r="T221" i="2" s="1"/>
  <c r="X233" i="2"/>
  <c r="T233" i="2" s="1"/>
  <c r="X207" i="2"/>
  <c r="T207" i="2" s="1"/>
  <c r="X22" i="2"/>
  <c r="T22" i="2" s="1"/>
  <c r="X107" i="2"/>
  <c r="T107" i="2" s="1"/>
  <c r="X52" i="2"/>
  <c r="T52" i="2" s="1"/>
  <c r="X222" i="2"/>
  <c r="T222" i="2" s="1"/>
  <c r="X179" i="2"/>
  <c r="T179" i="2" s="1"/>
  <c r="X85" i="2"/>
  <c r="T85" i="2" s="1"/>
  <c r="X236" i="2"/>
  <c r="T236" i="2" s="1"/>
  <c r="X238" i="2"/>
  <c r="T238" i="2" s="1"/>
  <c r="X205" i="2"/>
  <c r="T205" i="2" s="1"/>
  <c r="X231" i="2"/>
  <c r="T231" i="2" s="1"/>
  <c r="X42" i="2"/>
  <c r="T42" i="2" s="1"/>
  <c r="X59" i="2"/>
  <c r="T59" i="2" s="1"/>
  <c r="X243" i="2"/>
  <c r="T243" i="2" s="1"/>
  <c r="X21" i="2"/>
  <c r="T21" i="2" s="1"/>
  <c r="X93" i="2"/>
  <c r="T93" i="2" s="1"/>
  <c r="X60" i="2"/>
  <c r="T60" i="2" s="1"/>
  <c r="X90" i="2"/>
  <c r="T90" i="2" s="1"/>
  <c r="X67" i="2"/>
  <c r="T67" i="2" s="1"/>
  <c r="X192" i="2"/>
  <c r="T192" i="2" s="1"/>
  <c r="X230" i="2"/>
  <c r="T230" i="2" s="1"/>
  <c r="X245" i="2"/>
  <c r="T245" i="2" s="1"/>
  <c r="X54" i="2"/>
  <c r="T54" i="2" s="1"/>
  <c r="X225" i="2"/>
  <c r="T225" i="2" s="1"/>
  <c r="X166" i="2"/>
  <c r="T166" i="2" s="1"/>
  <c r="X164" i="2"/>
  <c r="T164" i="2" s="1"/>
  <c r="X212" i="2"/>
  <c r="T212" i="2" s="1"/>
  <c r="X217" i="2"/>
  <c r="T217" i="2" s="1"/>
  <c r="X156" i="2"/>
  <c r="T156" i="2" s="1"/>
  <c r="X87" i="2"/>
  <c r="T87" i="2" s="1"/>
  <c r="X127" i="2"/>
  <c r="T127" i="2" s="1"/>
  <c r="X250" i="2"/>
  <c r="T250" i="2" s="1"/>
  <c r="X109" i="2"/>
  <c r="T109" i="2" s="1"/>
  <c r="X189" i="2"/>
  <c r="T189" i="2" s="1"/>
  <c r="X170" i="2"/>
  <c r="T170" i="2" s="1"/>
  <c r="X49" i="2"/>
  <c r="T49" i="2" s="1"/>
  <c r="X94" i="2"/>
  <c r="T94" i="2" s="1"/>
  <c r="X199" i="2"/>
  <c r="T199" i="2" s="1"/>
  <c r="X194" i="2"/>
  <c r="T194" i="2" s="1"/>
  <c r="X174" i="2"/>
  <c r="T174" i="2" s="1"/>
  <c r="X146" i="2"/>
  <c r="T146" i="2" s="1"/>
  <c r="X260" i="2"/>
  <c r="T260" i="2" s="1"/>
  <c r="X32" i="2"/>
  <c r="T32" i="2" s="1"/>
  <c r="X88" i="2"/>
  <c r="T88" i="2" s="1"/>
  <c r="X36" i="2"/>
  <c r="T36" i="2" s="1"/>
  <c r="X122" i="2"/>
  <c r="T122" i="2" s="1"/>
  <c r="X186" i="2"/>
  <c r="T186" i="2" s="1"/>
  <c r="X76" i="2"/>
  <c r="T76" i="2" s="1"/>
  <c r="X202" i="2"/>
  <c r="T202" i="2" s="1"/>
  <c r="X143" i="2"/>
  <c r="T143" i="2" s="1"/>
  <c r="X145" i="2"/>
  <c r="T145" i="2" s="1"/>
  <c r="X220" i="2"/>
  <c r="T220" i="2" s="1"/>
  <c r="X66" i="2"/>
  <c r="T66" i="2" s="1"/>
  <c r="X135" i="2"/>
  <c r="X160" i="2"/>
  <c r="T160" i="2" s="1"/>
  <c r="X172" i="2"/>
  <c r="T172" i="2" s="1"/>
  <c r="X136" i="2"/>
  <c r="T136" i="2" s="1"/>
  <c r="X138" i="2"/>
  <c r="T138" i="2" s="1"/>
  <c r="X129" i="2"/>
  <c r="T129" i="2" s="1"/>
  <c r="X191" i="2"/>
  <c r="T191" i="2" s="1"/>
  <c r="X126" i="2"/>
  <c r="T126" i="2" s="1"/>
  <c r="X108" i="2"/>
  <c r="T108" i="2" s="1"/>
  <c r="X55" i="2"/>
  <c r="T55" i="2" s="1"/>
  <c r="X247" i="2"/>
  <c r="T247" i="2" s="1"/>
  <c r="X168" i="2"/>
  <c r="T168" i="2" s="1"/>
  <c r="X155" i="2"/>
  <c r="T155" i="2" s="1"/>
  <c r="X97" i="2"/>
  <c r="T97" i="2" s="1"/>
  <c r="X128" i="2"/>
  <c r="T128" i="2" s="1"/>
  <c r="X30" i="2"/>
  <c r="T30" i="2" s="1"/>
  <c r="X106" i="2"/>
  <c r="T106" i="2" s="1"/>
  <c r="X176" i="2"/>
  <c r="T176" i="2" s="1"/>
  <c r="X44" i="2"/>
  <c r="T44" i="2" s="1"/>
  <c r="X154" i="2"/>
  <c r="T154" i="2" s="1"/>
  <c r="X240" i="2"/>
  <c r="T240" i="2" s="1"/>
  <c r="X48" i="2"/>
  <c r="T48" i="2" s="1"/>
  <c r="X53" i="2"/>
  <c r="T53" i="2" s="1"/>
  <c r="X211" i="2"/>
  <c r="T211" i="2" s="1"/>
  <c r="X185" i="2"/>
  <c r="T185" i="2" s="1"/>
  <c r="X183" i="2"/>
  <c r="T183" i="2" s="1"/>
  <c r="X246" i="2"/>
  <c r="T246" i="2" s="1"/>
  <c r="X241" i="2"/>
  <c r="T241" i="2" s="1"/>
  <c r="X113" i="2"/>
  <c r="T113" i="2" s="1"/>
  <c r="X25" i="2"/>
  <c r="T25" i="2" s="1"/>
  <c r="X114" i="2"/>
  <c r="T114" i="2" s="1"/>
  <c r="X198" i="2"/>
  <c r="T198" i="2" s="1"/>
  <c r="X123" i="2"/>
  <c r="T123" i="2" s="1"/>
  <c r="X258" i="2"/>
  <c r="T258" i="2" s="1"/>
  <c r="X140" i="2"/>
  <c r="T140" i="2" s="1"/>
  <c r="X184" i="2"/>
  <c r="T184" i="2" s="1"/>
  <c r="X218" i="2"/>
  <c r="T218" i="2" s="1"/>
  <c r="X153" i="2"/>
  <c r="T153" i="2" s="1"/>
  <c r="X33" i="2"/>
  <c r="T33" i="2" s="1"/>
  <c r="X196" i="2"/>
  <c r="T196" i="2" s="1"/>
  <c r="X78" i="2"/>
  <c r="T78" i="2" s="1"/>
  <c r="X148" i="2"/>
  <c r="T148" i="2" s="1"/>
  <c r="X58" i="2"/>
  <c r="T58" i="2" s="1"/>
  <c r="X223" i="2"/>
  <c r="T223" i="2" s="1"/>
  <c r="X50" i="2"/>
  <c r="T50" i="2" s="1"/>
  <c r="X200" i="2"/>
  <c r="T200" i="2" s="1"/>
  <c r="X195" i="2"/>
  <c r="T195" i="2" s="1"/>
  <c r="X197" i="2"/>
  <c r="T197" i="2" s="1"/>
  <c r="X235" i="2"/>
  <c r="T235" i="2" s="1"/>
  <c r="X81" i="2"/>
  <c r="T81" i="2" s="1"/>
  <c r="X80" i="2"/>
  <c r="T80" i="2" s="1"/>
  <c r="X26" i="2"/>
  <c r="T26" i="2" s="1"/>
  <c r="X224" i="2"/>
  <c r="T224" i="2" s="1"/>
  <c r="X70" i="2"/>
  <c r="T70" i="2" s="1"/>
  <c r="X142" i="2"/>
  <c r="T142" i="2" s="1"/>
  <c r="X43" i="2"/>
  <c r="T43" i="2" s="1"/>
  <c r="X46" i="2"/>
  <c r="T46" i="2" s="1"/>
  <c r="X63" i="2"/>
  <c r="T63" i="2" s="1"/>
  <c r="B11" i="37"/>
  <c r="M12" i="34"/>
  <c r="P12" i="34" s="1"/>
  <c r="M13" i="34"/>
  <c r="P13" i="34" s="1"/>
  <c r="Y10" i="2"/>
  <c r="U10" i="2" s="1"/>
  <c r="F11" i="37" s="1"/>
  <c r="O31" i="18"/>
  <c r="B49" i="17"/>
  <c r="B50" i="17"/>
  <c r="M25" i="28"/>
  <c r="O25" i="38"/>
  <c r="K34" i="38"/>
  <c r="J43" i="18"/>
  <c r="N34" i="38"/>
  <c r="L43" i="18"/>
  <c r="K43" i="18"/>
  <c r="X10" i="2"/>
  <c r="T10" i="2" s="1"/>
  <c r="E12" i="18" l="1"/>
  <c r="E15" i="18" s="1"/>
  <c r="E18" i="18" s="1"/>
  <c r="T135" i="2"/>
  <c r="E11" i="37" s="1"/>
  <c r="L11" i="37"/>
  <c r="F13" i="37"/>
  <c r="H13" i="37"/>
  <c r="B13" i="37"/>
  <c r="P15" i="34"/>
  <c r="B53" i="17"/>
  <c r="E12" i="38"/>
  <c r="E15" i="38" s="1"/>
  <c r="E17" i="38" s="1"/>
  <c r="H44" i="32" l="1"/>
  <c r="H16" i="37"/>
  <c r="L13" i="37"/>
  <c r="J11" i="37"/>
  <c r="E13" i="37"/>
  <c r="F30" i="32"/>
  <c r="E18" i="38"/>
  <c r="E19" i="38" s="1"/>
  <c r="E21" i="38" s="1"/>
  <c r="E17" i="18"/>
  <c r="E19" i="18" s="1"/>
  <c r="E21" i="18" s="1"/>
  <c r="H18" i="37" l="1"/>
  <c r="J13" i="37"/>
  <c r="F14" i="32"/>
  <c r="F22" i="32"/>
  <c r="H6" i="28"/>
  <c r="F32" i="32"/>
  <c r="C29" i="17"/>
  <c r="C31" i="17" s="1"/>
  <c r="C34" i="17" s="1"/>
  <c r="C21" i="17" s="1"/>
  <c r="C24" i="17" s="1"/>
  <c r="E22" i="38" s="1"/>
  <c r="E23" i="38" s="1"/>
  <c r="F17" i="32" l="1"/>
  <c r="E18" i="32" s="1"/>
  <c r="F25" i="32"/>
  <c r="E26" i="32" s="1"/>
  <c r="E25" i="38"/>
  <c r="E26" i="38" s="1"/>
  <c r="E22" i="18"/>
  <c r="E23" i="18" s="1"/>
  <c r="E25" i="18" l="1"/>
  <c r="E26" i="18" s="1"/>
  <c r="E32" i="38"/>
  <c r="E43" i="38" s="1"/>
  <c r="E32" i="18" l="1"/>
  <c r="E47" i="38"/>
  <c r="F35" i="38" l="1"/>
  <c r="F36" i="38"/>
  <c r="F37" i="38"/>
  <c r="F38" i="38"/>
  <c r="F39" i="38"/>
  <c r="F40" i="38"/>
  <c r="F41" i="38"/>
  <c r="E49" i="38"/>
  <c r="F34" i="38"/>
  <c r="E53" i="38"/>
  <c r="G32" i="32" s="1"/>
  <c r="F19" i="38"/>
  <c r="F45" i="38"/>
  <c r="F26" i="38"/>
  <c r="E51" i="38"/>
  <c r="G25" i="32" s="1"/>
  <c r="G17" i="32"/>
  <c r="F23" i="38"/>
  <c r="F32" i="38"/>
  <c r="F43" i="38"/>
  <c r="E43" i="18"/>
  <c r="F17" i="37" l="1"/>
  <c r="F16" i="37"/>
  <c r="E17" i="37"/>
  <c r="E16" i="37"/>
  <c r="G17" i="37"/>
  <c r="G16" i="37"/>
  <c r="H17" i="32"/>
  <c r="H32" i="32"/>
  <c r="H25" i="32"/>
  <c r="F47" i="38"/>
  <c r="E47" i="18"/>
  <c r="E18" i="37" l="1"/>
  <c r="F18" i="37"/>
  <c r="G18" i="37"/>
  <c r="E49" i="18"/>
  <c r="F35" i="18"/>
  <c r="F36" i="18"/>
  <c r="F37" i="18"/>
  <c r="F38" i="18"/>
  <c r="F39" i="18"/>
  <c r="F40" i="18"/>
  <c r="F41" i="18"/>
  <c r="F34" i="18"/>
  <c r="F42" i="18"/>
  <c r="E51" i="18"/>
  <c r="G22" i="32" s="1"/>
  <c r="F45" i="18"/>
  <c r="F19" i="18"/>
  <c r="G14" i="32"/>
  <c r="F23" i="18"/>
  <c r="F26" i="18"/>
  <c r="E53" i="18"/>
  <c r="G30" i="32" s="1"/>
  <c r="F32" i="18"/>
  <c r="F43" i="18"/>
  <c r="D16" i="37" l="1"/>
  <c r="D17" i="37"/>
  <c r="B17" i="37"/>
  <c r="B16" i="37"/>
  <c r="C17" i="37"/>
  <c r="C16" i="37"/>
  <c r="H30" i="32"/>
  <c r="G34" i="32" s="1"/>
  <c r="E33" i="31" s="1"/>
  <c r="H14" i="32"/>
  <c r="G20" i="32" s="1"/>
  <c r="E31" i="31" s="1"/>
  <c r="F47" i="18"/>
  <c r="H22" i="32"/>
  <c r="I17" i="37" l="1"/>
  <c r="I16" i="37"/>
  <c r="C18" i="37"/>
  <c r="B18" i="37"/>
  <c r="D18" i="37"/>
  <c r="E13" i="31"/>
  <c r="E11" i="31"/>
  <c r="E27" i="31"/>
  <c r="E23" i="31"/>
  <c r="E29" i="31"/>
  <c r="E25" i="31"/>
  <c r="H36" i="32"/>
  <c r="G28" i="32"/>
  <c r="E32" i="31" s="1"/>
  <c r="H37" i="32" l="1"/>
  <c r="H38" i="32" s="1"/>
  <c r="E21" i="31"/>
  <c r="E41" i="31"/>
  <c r="E19" i="31"/>
  <c r="E39" i="31"/>
  <c r="E17" i="31"/>
  <c r="E37" i="31"/>
  <c r="E15" i="31"/>
  <c r="E35" i="31"/>
  <c r="E12" i="31"/>
  <c r="E24" i="31"/>
  <c r="E28" i="31"/>
  <c r="E20" i="31" l="1"/>
  <c r="E40" i="31"/>
  <c r="E16" i="31"/>
  <c r="E36" i="31"/>
  <c r="J16" i="37"/>
  <c r="J17" i="37"/>
  <c r="I18" i="37"/>
  <c r="H42" i="32"/>
  <c r="J18" i="37" l="1"/>
  <c r="H46" i="32"/>
  <c r="H50" i="32" s="1"/>
  <c r="H47" i="32" l="1"/>
  <c r="H48" i="32" s="1"/>
  <c r="H51" i="32"/>
  <c r="H52" i="32" s="1"/>
</calcChain>
</file>

<file path=xl/sharedStrings.xml><?xml version="1.0" encoding="utf-8"?>
<sst xmlns="http://schemas.openxmlformats.org/spreadsheetml/2006/main" count="3230" uniqueCount="559">
  <si>
    <t>Premie Ouderdomspensioen (OP)</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</si>
  <si>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</si>
  <si>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</si>
  <si>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</si>
  <si>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</si>
  <si>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</si>
  <si>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</si>
  <si>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</si>
  <si>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</si>
  <si>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</si>
  <si>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</si>
  <si>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</si>
  <si>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</si>
  <si>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</si>
  <si>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</si>
  <si>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</si>
  <si>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</si>
  <si>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p.o.</t>
  </si>
  <si>
    <t>invoerveld</t>
  </si>
  <si>
    <t>Vakantiedagen</t>
  </si>
  <si>
    <t>SV uurloon inclusief toeslagen</t>
  </si>
  <si>
    <t>Instructies voor het invullen van het calculatie model</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</si>
  <si>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</si>
  <si>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</si>
  <si>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</si>
  <si>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</si>
  <si>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</si>
  <si>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</si>
  <si>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</si>
  <si>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</si>
  <si>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</si>
  <si>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</si>
  <si>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</si>
  <si>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</si>
  <si>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</si>
  <si>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Basisuurloon</t>
  </si>
  <si>
    <t>Bedrijfsgemiddelde</t>
  </si>
  <si>
    <t>Korting</t>
  </si>
  <si>
    <t>Alle prijzen inclusief materialen en middelen, voorrijkosten en overige bijkomende kosten.</t>
  </si>
  <si>
    <t>Ziektedagen</t>
  </si>
  <si>
    <t>Prijs per jaar</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</si>
  <si>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</si>
  <si>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</si>
  <si>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</si>
  <si>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</si>
  <si>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</si>
  <si>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</si>
  <si>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</si>
  <si>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</si>
  <si>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</si>
  <si>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</si>
  <si>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</si>
  <si>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</si>
  <si>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</si>
  <si>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</si>
  <si>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</si>
  <si>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</si>
  <si>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</si>
  <si>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</si>
  <si>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</si>
  <si>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</si>
  <si>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</si>
  <si>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</si>
  <si>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</si>
  <si>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</si>
  <si>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</si>
  <si>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</si>
  <si>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</si>
  <si>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</si>
  <si>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</si>
  <si>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</si>
  <si>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</si>
  <si>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</si>
  <si>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</si>
  <si>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</si>
  <si>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</si>
  <si>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</si>
  <si>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</si>
  <si>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</si>
  <si>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</si>
  <si>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</si>
  <si>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</si>
  <si>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</si>
  <si>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</si>
  <si>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</si>
  <si>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</si>
  <si>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</si>
  <si>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</si>
  <si>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</si>
  <si>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</si>
  <si>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</si>
  <si>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</si>
  <si>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</si>
  <si>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</si>
  <si>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</si>
  <si>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</si>
  <si>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</si>
  <si>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</si>
  <si>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Kleedruimte</t>
  </si>
  <si>
    <t>Locatie</t>
  </si>
  <si>
    <t>Kosten per beurt</t>
  </si>
  <si>
    <t>Totaal kosten per jaar</t>
  </si>
  <si>
    <t>Frequentie van uitvoering (per jaar):</t>
  </si>
  <si>
    <t>VSR Code</t>
  </si>
  <si>
    <t>Freq</t>
  </si>
  <si>
    <t>Norm ma t/m vr</t>
  </si>
  <si>
    <t>Uren p/j zat - zon</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</si>
  <si>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</si>
  <si>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</si>
  <si>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</si>
  <si>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</si>
  <si>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</si>
  <si>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</si>
  <si>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</si>
  <si>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</si>
  <si>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</si>
  <si>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</si>
  <si>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</si>
  <si>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</si>
  <si>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</si>
  <si>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</si>
  <si>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</si>
  <si>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 t.o.v. productie</t>
  </si>
  <si>
    <t>Medewerker leiding</t>
  </si>
  <si>
    <t>TOTAAL KOSTEN PER JAAR EXCLUSIEF BTW (REGULIER ONDERHOUD)</t>
  </si>
  <si>
    <t>TOTAAL KOSTEN PER JAAR EXCLUSIEF BTW (AANVULLENDE WERKZAAMHEDEN / EXTRA KOSTEN)</t>
  </si>
  <si>
    <t>EINDTOTAAL KOSTEN PER JAAR  EXCLUSIEF BTW</t>
  </si>
  <si>
    <t>BEOORDELINGSBEDRAG</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</si>
  <si>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</si>
  <si>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</si>
  <si>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</si>
  <si>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</si>
  <si>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</si>
  <si>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</si>
  <si>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</si>
  <si>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</si>
  <si>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</si>
  <si>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</si>
  <si>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</si>
  <si>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</si>
  <si>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Catalogus prijs</t>
  </si>
  <si>
    <t>Netto aanschaf prijs</t>
  </si>
  <si>
    <t>Totaal kosten per jaar per machine</t>
  </si>
  <si>
    <t>uurtarief</t>
  </si>
  <si>
    <t>Omschrijving werkzaamheden</t>
  </si>
  <si>
    <t>Vloerenonderhoud  (inclusief uit-/inruimen van het meubilair)</t>
  </si>
  <si>
    <t>Regietarieven</t>
  </si>
  <si>
    <t>Schoonmaakonderhoud</t>
  </si>
  <si>
    <t>Mits anders aangegeven is de uitvoering op reguliere werktijden: maandag t/m vrijdag [06.00 en 21.30 uur]</t>
  </si>
  <si>
    <t>Totaal m2</t>
  </si>
  <si>
    <t>Toezicht uren per jaar ma t/m vr</t>
  </si>
  <si>
    <t>Totaal kosten per jaar excl. btw</t>
  </si>
  <si>
    <t>Totaal kosten per maand excl. btw</t>
  </si>
  <si>
    <t>Freq. ma-vr naloop</t>
  </si>
  <si>
    <t>Freq. ma-vr</t>
  </si>
  <si>
    <t>Kolom</t>
  </si>
  <si>
    <t>Weekend opslag</t>
  </si>
  <si>
    <t>Kolom voor matrix</t>
  </si>
  <si>
    <t>Gewogen prestatie</t>
  </si>
  <si>
    <t>m2/uur</t>
  </si>
  <si>
    <t>Gemiddeld tarief inclusief toezicht</t>
  </si>
  <si>
    <t>M2 Totaal</t>
  </si>
  <si>
    <t>WGA</t>
  </si>
  <si>
    <t>Versienummer</t>
  </si>
  <si>
    <t>Op de tabbladen zijn invoervelden opgenomen, deze zijn gekleurd zoals hiernaast afgebeeld</t>
  </si>
  <si>
    <t>Naam dienstverlener</t>
  </si>
  <si>
    <t>Let op -/- bedrag</t>
  </si>
  <si>
    <t>Bijzonderheden / opmerkingen</t>
  </si>
  <si>
    <t>Administratieve ruimten</t>
  </si>
  <si>
    <t>Opslagruimte</t>
  </si>
  <si>
    <t>zaterdag-zondag</t>
  </si>
  <si>
    <t>feestdag</t>
  </si>
  <si>
    <t>Toezicht percentage per jaar ma t/m vr</t>
  </si>
  <si>
    <t>Kosten productie per jaar ma t/m vr</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</si>
  <si>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</si>
  <si>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</si>
  <si>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</si>
  <si>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</si>
  <si>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</si>
  <si>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</si>
  <si>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</si>
  <si>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</si>
  <si>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</si>
  <si>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PRODUCTIE UREN PER JAAR</t>
  </si>
  <si>
    <t>ma t/m vr</t>
  </si>
  <si>
    <t>za - zo</t>
  </si>
  <si>
    <t>RAS premie</t>
  </si>
  <si>
    <t>Frequentie verklaring</t>
  </si>
  <si>
    <t>1 x per maand</t>
  </si>
  <si>
    <t>5 x per week (52 weken)</t>
  </si>
  <si>
    <t>2 x per week (52 weken)</t>
  </si>
  <si>
    <t>3 x per week (52 weken)</t>
  </si>
  <si>
    <t>MAXIMALE BOVENGRENS PLAFONDBEDRAG</t>
  </si>
  <si>
    <t>Feestdag opslag</t>
  </si>
  <si>
    <t>Uren p/j feestdag</t>
  </si>
  <si>
    <t xml:space="preserve">Freq zat - zon </t>
  </si>
  <si>
    <t xml:space="preserve">Freq zat - feestdag </t>
  </si>
  <si>
    <t>Norm zat, zon</t>
  </si>
  <si>
    <t>Norm feestdag</t>
  </si>
  <si>
    <t>Correctie factor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</si>
  <si>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</si>
  <si>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</si>
  <si>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</si>
  <si>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</si>
  <si>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</si>
  <si>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Jaarprijs aanvullende werkzaamheden / extra kosten</t>
  </si>
  <si>
    <t xml:space="preserve">Afschrijvings- termijn in jaren </t>
  </si>
  <si>
    <t>Afschrijvings- kosten per jaar</t>
  </si>
  <si>
    <t>Onderhouds- kosten per jaar</t>
  </si>
  <si>
    <t xml:space="preserve">Verzekerings- kosten per jaar </t>
  </si>
  <si>
    <t>Berekening werkbare dagen</t>
  </si>
  <si>
    <t xml:space="preserve">Het aantal werkbare dagen per jaar is een gemiddelde over 5 jaar. Er vindt geen periodieke verrekening plaats in verband met schrikkeljaren. </t>
  </si>
  <si>
    <t>Hoogste frequentie</t>
  </si>
  <si>
    <t>Kunstlinie</t>
  </si>
  <si>
    <t>Watermeter</t>
  </si>
  <si>
    <t>Technische ruimten</t>
  </si>
  <si>
    <t>Lift 5</t>
  </si>
  <si>
    <t>Trap 13</t>
  </si>
  <si>
    <t>Stadsverwarming</t>
  </si>
  <si>
    <t>Laagspanningsruimte</t>
  </si>
  <si>
    <t>Inkoopstation</t>
  </si>
  <si>
    <t>Trap 12</t>
  </si>
  <si>
    <t>Schakelruimte</t>
  </si>
  <si>
    <t>Traforuimte 3</t>
  </si>
  <si>
    <t>Traforuimte 2</t>
  </si>
  <si>
    <t>Traforuimte 1</t>
  </si>
  <si>
    <t>Trap 11</t>
  </si>
  <si>
    <t>Gang</t>
  </si>
  <si>
    <t>Eerste hulp kamer</t>
  </si>
  <si>
    <t>Bergruimte</t>
  </si>
  <si>
    <t>Lift 2</t>
  </si>
  <si>
    <t>Lift 3</t>
  </si>
  <si>
    <t>Lift 4</t>
  </si>
  <si>
    <t>Lift 1</t>
  </si>
  <si>
    <t>Kantoorruimte beheer</t>
  </si>
  <si>
    <t>Kantoorruimte Technische dienst</t>
  </si>
  <si>
    <t>Kantoorruimte Hoofd TD</t>
  </si>
  <si>
    <t>Trappenhuis 5</t>
  </si>
  <si>
    <t>Werkkast</t>
  </si>
  <si>
    <t>Hal</t>
  </si>
  <si>
    <t>MIVA toilet</t>
  </si>
  <si>
    <t>Werkkamer</t>
  </si>
  <si>
    <t>Voorruimte</t>
  </si>
  <si>
    <t>Vuilnisopslag</t>
  </si>
  <si>
    <t>Toilet</t>
  </si>
  <si>
    <t>Douche</t>
  </si>
  <si>
    <t>Kleedruimte theatertechniek</t>
  </si>
  <si>
    <t>Keuken</t>
  </si>
  <si>
    <t>Bar</t>
  </si>
  <si>
    <t>Artiestenfoyer</t>
  </si>
  <si>
    <t>Sluis</t>
  </si>
  <si>
    <t>Trap 4</t>
  </si>
  <si>
    <t>Trap 6</t>
  </si>
  <si>
    <t>Fijnwerkplaats</t>
  </si>
  <si>
    <t>Sprinklerruimte</t>
  </si>
  <si>
    <t>Koelruimte</t>
  </si>
  <si>
    <t>Trap 3</t>
  </si>
  <si>
    <t>Goederenlift</t>
  </si>
  <si>
    <t>Trap 1</t>
  </si>
  <si>
    <t>Trap 2</t>
  </si>
  <si>
    <t>Opslag Kleine Zaal</t>
  </si>
  <si>
    <t>Foyer</t>
  </si>
  <si>
    <t>Toiletgroep heren</t>
  </si>
  <si>
    <t>Toiletgroep dames</t>
  </si>
  <si>
    <t>Afwasruimte</t>
  </si>
  <si>
    <t>Technische ruimte</t>
  </si>
  <si>
    <t>Sterrenkleedkamer</t>
  </si>
  <si>
    <t>Toilet Sterrenkleedkamer</t>
  </si>
  <si>
    <t>Douche Sterrenkleedkamer</t>
  </si>
  <si>
    <t>Toilet kleedruimte</t>
  </si>
  <si>
    <t>Douche kleedruimte</t>
  </si>
  <si>
    <t>Kleedruimte Orkest</t>
  </si>
  <si>
    <t>Toiletgroep toneel</t>
  </si>
  <si>
    <t>MIVA toilet/douche</t>
  </si>
  <si>
    <t>Wasvertrek</t>
  </si>
  <si>
    <t>Grofwerkplaats</t>
  </si>
  <si>
    <t>Patchpanelruimte</t>
  </si>
  <si>
    <t>Studio Theatergezelschap</t>
  </si>
  <si>
    <t>Schacht</t>
  </si>
  <si>
    <t>Kleedruimte Orkest 3</t>
  </si>
  <si>
    <t>Opslag instrumenten</t>
  </si>
  <si>
    <t>Opslag licht/geluid</t>
  </si>
  <si>
    <t>Opslag piano's</t>
  </si>
  <si>
    <t>Lift 10</t>
  </si>
  <si>
    <t>Trap 9</t>
  </si>
  <si>
    <t>Trappenhuis</t>
  </si>
  <si>
    <t>Archief</t>
  </si>
  <si>
    <t>Productieruimte</t>
  </si>
  <si>
    <t>Luchtbehandelingskamer</t>
  </si>
  <si>
    <t>Kantoor catering</t>
  </si>
  <si>
    <t>Kleed- en toiletvoorziening</t>
  </si>
  <si>
    <t>Vriescel levering derden</t>
  </si>
  <si>
    <t>Koelcel levering derden</t>
  </si>
  <si>
    <t>Voorraad/opslagruimten</t>
  </si>
  <si>
    <t>Opslag zeep</t>
  </si>
  <si>
    <t>Afvalberging</t>
  </si>
  <si>
    <t>Magazijn</t>
  </si>
  <si>
    <t>Opslag speciaal</t>
  </si>
  <si>
    <t>Opslag linnen</t>
  </si>
  <si>
    <t>Spoelkeuken</t>
  </si>
  <si>
    <t>Warme keuken</t>
  </si>
  <si>
    <t>Koude keuken</t>
  </si>
  <si>
    <t>Vetvanger</t>
  </si>
  <si>
    <t>Pompput</t>
  </si>
  <si>
    <t>Onbenoemde ruimte</t>
  </si>
  <si>
    <t>Opslag</t>
  </si>
  <si>
    <t>Opslag bier/fust</t>
  </si>
  <si>
    <t>Trappenhuis 15</t>
  </si>
  <si>
    <t>Archiefruimte</t>
  </si>
  <si>
    <t>Algemene dienst ruimte</t>
  </si>
  <si>
    <t>Trappenhuis 16</t>
  </si>
  <si>
    <t>Leidingschacht</t>
  </si>
  <si>
    <t>Hal CKV Performanceroom</t>
  </si>
  <si>
    <t>Lift 7</t>
  </si>
  <si>
    <t>Toiletgroep</t>
  </si>
  <si>
    <t>Trap 14</t>
  </si>
  <si>
    <t>Tourniquetten</t>
  </si>
  <si>
    <t>Entreehal / foyer</t>
  </si>
  <si>
    <t>Theatercafé</t>
  </si>
  <si>
    <t>Berging</t>
  </si>
  <si>
    <t>Lift 8</t>
  </si>
  <si>
    <t>Theaterrestaurant</t>
  </si>
  <si>
    <t>Foyer / expositieruimte</t>
  </si>
  <si>
    <t>Trap</t>
  </si>
  <si>
    <t>Trap 18</t>
  </si>
  <si>
    <t>Garderobe bezoekers</t>
  </si>
  <si>
    <t>Bergruimte zaal 2</t>
  </si>
  <si>
    <t>Bergruimte zaal 1</t>
  </si>
  <si>
    <t>Ruimte ovens</t>
  </si>
  <si>
    <t>Kleedruimte heren</t>
  </si>
  <si>
    <t>Kleedruimte dames</t>
  </si>
  <si>
    <t>Patio 9</t>
  </si>
  <si>
    <t>Bergruimte atelier grafische techniek</t>
  </si>
  <si>
    <t>Patio 11</t>
  </si>
  <si>
    <t>Atelier keramische vormgeving/beeldhouwen</t>
  </si>
  <si>
    <t>Toiletten kleedruimte</t>
  </si>
  <si>
    <t>Dramastudio</t>
  </si>
  <si>
    <t>Toiletgroep CKV</t>
  </si>
  <si>
    <t>Kleedruimte docenten</t>
  </si>
  <si>
    <t>Dans studio</t>
  </si>
  <si>
    <t>Bergruimte drama</t>
  </si>
  <si>
    <t>Foyer CKV</t>
  </si>
  <si>
    <t>Lokaal algemene vorming</t>
  </si>
  <si>
    <t>Patio 7</t>
  </si>
  <si>
    <t>Geluidsstudio</t>
  </si>
  <si>
    <t>Regiekamer / opnamestudio</t>
  </si>
  <si>
    <t>Geluid apparatuur</t>
  </si>
  <si>
    <t>Lokaal ensemble 3</t>
  </si>
  <si>
    <t>Ruimte popmuziek</t>
  </si>
  <si>
    <t>Ruimte percussie</t>
  </si>
  <si>
    <t>Foyer muziek</t>
  </si>
  <si>
    <t>Muziek bergruimte</t>
  </si>
  <si>
    <t>Lokaal ensemble 1</t>
  </si>
  <si>
    <t>Lokaal ensemble 2</t>
  </si>
  <si>
    <t>Patio 5</t>
  </si>
  <si>
    <t>Patio 6</t>
  </si>
  <si>
    <t>Muzieklokaal 20</t>
  </si>
  <si>
    <t>Muzieklokaal 15</t>
  </si>
  <si>
    <t>Muzieklokaal 19</t>
  </si>
  <si>
    <t>Muzieklokaal 13</t>
  </si>
  <si>
    <t>Patio 4</t>
  </si>
  <si>
    <t>Muzieklokaal 14</t>
  </si>
  <si>
    <t>Muzieklokaal 10</t>
  </si>
  <si>
    <t>Muzieklokaal 11</t>
  </si>
  <si>
    <t>Muzieklokaal 8</t>
  </si>
  <si>
    <t>Patio 2</t>
  </si>
  <si>
    <t>Muzieklokaal 9</t>
  </si>
  <si>
    <t>Muzieklokaal 4</t>
  </si>
  <si>
    <t>Muzieklokaal 5</t>
  </si>
  <si>
    <t>Muzieklokaal 6</t>
  </si>
  <si>
    <t>Muzieklokaal 1</t>
  </si>
  <si>
    <t>Muzieklokaal 2</t>
  </si>
  <si>
    <t>Patio 1</t>
  </si>
  <si>
    <t>Laad-los ruimte grote materialen</t>
  </si>
  <si>
    <t>Muzieklokaal 3</t>
  </si>
  <si>
    <t>Muzieklokaal 7</t>
  </si>
  <si>
    <t>Patio 3</t>
  </si>
  <si>
    <t>Muzieklokaal 12</t>
  </si>
  <si>
    <t>Muzieklokaal 17</t>
  </si>
  <si>
    <t>Muzieklokaal 18</t>
  </si>
  <si>
    <t>Garderobe kleine zaal</t>
  </si>
  <si>
    <t>Foyer kleine zaal</t>
  </si>
  <si>
    <t>Zijtoneel</t>
  </si>
  <si>
    <t>Achtertoneel</t>
  </si>
  <si>
    <t>Toneelhuis grote zaal</t>
  </si>
  <si>
    <t>Voortoneel</t>
  </si>
  <si>
    <t>Trappenhuis 19</t>
  </si>
  <si>
    <t>Hoofdtrap foyer</t>
  </si>
  <si>
    <t>Trappenhuis 18</t>
  </si>
  <si>
    <t>Nis</t>
  </si>
  <si>
    <t>Entree personeel</t>
  </si>
  <si>
    <t>Vuilnisafvoer</t>
  </si>
  <si>
    <t>Fietsenberging</t>
  </si>
  <si>
    <t>Middenzaal</t>
  </si>
  <si>
    <t>1e</t>
  </si>
  <si>
    <t>Trap 17</t>
  </si>
  <si>
    <t>Kanalen en leidingenschacht</t>
  </si>
  <si>
    <t>Trap 15</t>
  </si>
  <si>
    <t>Lichtbesturing</t>
  </si>
  <si>
    <t>Dimmer</t>
  </si>
  <si>
    <t>Trap kleine zaal</t>
  </si>
  <si>
    <t>Trappenhuis grote zaal</t>
  </si>
  <si>
    <t>Balkon grote zaal</t>
  </si>
  <si>
    <t>2e</t>
  </si>
  <si>
    <t>Trap 21</t>
  </si>
  <si>
    <t>Projectcabine</t>
  </si>
  <si>
    <t>Volgsportcabines</t>
  </si>
  <si>
    <t>Lichtcabine</t>
  </si>
  <si>
    <t>Wenteltrap</t>
  </si>
  <si>
    <t>Kantoorruimte adviseurs 1</t>
  </si>
  <si>
    <t>Kantoorruimte adviseurs 2</t>
  </si>
  <si>
    <t>Kantoorruimte adviseurs 3</t>
  </si>
  <si>
    <t>Kantoorruimte adviseurs 4</t>
  </si>
  <si>
    <t>Werkplaats docenten 1</t>
  </si>
  <si>
    <t>Werkplaats docenten 2</t>
  </si>
  <si>
    <t>Ontmoetingsruimte docenten 3</t>
  </si>
  <si>
    <t>Trap 16</t>
  </si>
  <si>
    <t>3e</t>
  </si>
  <si>
    <t>Kantoorruimte adviseurs 5 / directie 1</t>
  </si>
  <si>
    <t>Kantoorruimte administratie 1</t>
  </si>
  <si>
    <t>Kantoorruimte administratie 2</t>
  </si>
  <si>
    <t>Kantoorruimte administratie 3</t>
  </si>
  <si>
    <t>Kantoorruimte afdelingshoofd</t>
  </si>
  <si>
    <t>Opstelruimte / reproruimte</t>
  </si>
  <si>
    <t>Personeelskamer</t>
  </si>
  <si>
    <t>Toiletgroep personeel</t>
  </si>
  <si>
    <t>Trap 5</t>
  </si>
  <si>
    <t>Trappenhuis 8</t>
  </si>
  <si>
    <t>4e</t>
  </si>
  <si>
    <t>Kantoorruimte management</t>
  </si>
  <si>
    <t>Kantoorruimte administratie 4</t>
  </si>
  <si>
    <t>Kantoorruimte directie 2</t>
  </si>
  <si>
    <t>Kantoorruimte afdelingshoofd 1</t>
  </si>
  <si>
    <t>Kantoorruimte afdelingshoofd 2</t>
  </si>
  <si>
    <t>Kantoorruimte afdelingshoofd 3</t>
  </si>
  <si>
    <t>Kopieerruimte</t>
  </si>
  <si>
    <t>Vergaderruimte</t>
  </si>
  <si>
    <t>Patio 10</t>
  </si>
  <si>
    <t>VIP ruimte</t>
  </si>
  <si>
    <t>Toiletgroep kantoren</t>
  </si>
  <si>
    <t>Pantry kantoren</t>
  </si>
  <si>
    <t>Entree vergaderruimte / VIP</t>
  </si>
  <si>
    <t>Directiekamer</t>
  </si>
  <si>
    <t>Kantoorruimte hoofd marketing</t>
  </si>
  <si>
    <t>Kantoor hoofd interne</t>
  </si>
  <si>
    <t>Kantoorruimte assistent programmering</t>
  </si>
  <si>
    <t>Kantoorruimte administratieve</t>
  </si>
  <si>
    <t>5e</t>
  </si>
  <si>
    <t>6e</t>
  </si>
  <si>
    <t>Loze ruimte</t>
  </si>
  <si>
    <t>Stilteruimte</t>
  </si>
  <si>
    <t>Lichtbehandelingsruimte</t>
  </si>
  <si>
    <t>Hijsruimte</t>
  </si>
  <si>
    <t>Theatertechnische ruimte</t>
  </si>
  <si>
    <t>Luchtbehandelingsruimte</t>
  </si>
  <si>
    <t>Opslagruimten</t>
  </si>
  <si>
    <t>Lift</t>
  </si>
  <si>
    <t>Sanitaire ruimte</t>
  </si>
  <si>
    <t>Kleed- / Wasruimte</t>
  </si>
  <si>
    <t>Gang, hal</t>
  </si>
  <si>
    <t>Restauratieve ruimte</t>
  </si>
  <si>
    <t>Multifunctionele ruimte</t>
  </si>
  <si>
    <t>Niet in onderhoud</t>
  </si>
  <si>
    <t>NIO</t>
  </si>
  <si>
    <t>Pantry, keuken</t>
  </si>
  <si>
    <t>Theaterzaal</t>
  </si>
  <si>
    <t>Kleine zaal</t>
  </si>
  <si>
    <t>Trappenhuis kleine zaal</t>
  </si>
  <si>
    <t>Toegang kleine zaal</t>
  </si>
  <si>
    <t>Laad- losruimte grote en kleine zaal</t>
  </si>
  <si>
    <t>Garage</t>
  </si>
  <si>
    <t>Theaterzaal Grote zaal</t>
  </si>
  <si>
    <t>Zone</t>
  </si>
  <si>
    <t>Vast</t>
  </si>
  <si>
    <t>Flexibel</t>
  </si>
  <si>
    <t>Almere</t>
  </si>
  <si>
    <t>Totale freq.</t>
  </si>
  <si>
    <t>Extra ronde entree en foyer (ma-vr)</t>
  </si>
  <si>
    <t>Extra ronde Grote zaal (ma-vr)</t>
  </si>
  <si>
    <t>Extra ronde entree en foyer (za-zo)</t>
  </si>
  <si>
    <t>Extra ronde Grote zaal (za-zo)</t>
  </si>
  <si>
    <t>Extra ronde entree en foyer (feestdag)</t>
  </si>
  <si>
    <t>Extra ronde Grote zaal (feestdag)</t>
  </si>
  <si>
    <t>Extra ronde Midden zaal (ma-vr)</t>
  </si>
  <si>
    <t>Extra ronde Midden zaal (za-zo)</t>
  </si>
  <si>
    <t>Extra ronde Midden zaal (feestdag)</t>
  </si>
  <si>
    <t>Extra ronde Kleine zaal (ma-vr)</t>
  </si>
  <si>
    <t>Extra ronde Kleine zaal (za-zo)</t>
  </si>
  <si>
    <t>Extra ronde Kleine zaal (feestdag)</t>
  </si>
  <si>
    <t>Norm za/zo</t>
  </si>
  <si>
    <t>Ruimtecategorie vast</t>
  </si>
  <si>
    <t>Ruimtecategorie flexibel</t>
  </si>
  <si>
    <t>Prestatie norm</t>
  </si>
  <si>
    <t>Alle dagen m.u.v. feestdagen</t>
  </si>
  <si>
    <t>7 x per week (52 weken)</t>
  </si>
  <si>
    <t>Jaarprijs reguliere vaste schoonmaakonderhoud</t>
  </si>
  <si>
    <t>Toezicht percentage per jaar za-zo</t>
  </si>
  <si>
    <t>Toezicht uren per jaar za-zo</t>
  </si>
  <si>
    <t>Toezicht percentage per jaar feestdag</t>
  </si>
  <si>
    <t>Toezicht uren per jaar feestdag</t>
  </si>
  <si>
    <t>TOEZICHT UREN PER JAAR</t>
  </si>
  <si>
    <t>Kosten productie per jaar za-zo</t>
  </si>
  <si>
    <t>Kosten productie per jaar feestdag</t>
  </si>
  <si>
    <t>Kosten toezicht per jaar ma-vr</t>
  </si>
  <si>
    <t>Kosten toezicht per jaar za-zo</t>
  </si>
  <si>
    <t>Kosten toezicht per jaar feestdag</t>
  </si>
  <si>
    <t>Machine- kosten</t>
  </si>
  <si>
    <t>Freq. za-zo</t>
  </si>
  <si>
    <t>Freq. feestdag</t>
  </si>
  <si>
    <t>Extra ronde artiestenruimten (feestdag)</t>
  </si>
  <si>
    <t>Extra ronde artiestenruimten (za-zo)</t>
  </si>
  <si>
    <t>Extra ronde artiestenruimten (ma-vr)</t>
  </si>
  <si>
    <t>Grote zaal</t>
  </si>
  <si>
    <t>Midden zaal</t>
  </si>
  <si>
    <t>Artiestenruimten</t>
  </si>
  <si>
    <t>m2</t>
  </si>
  <si>
    <t>Tapijt</t>
  </si>
  <si>
    <t>Bolidt</t>
  </si>
  <si>
    <t>Gietvloer</t>
  </si>
  <si>
    <t>Hout</t>
  </si>
  <si>
    <t>Steen</t>
  </si>
  <si>
    <t>Harde vloeren schrobben</t>
  </si>
  <si>
    <t>Houten vloeren schuren en lakken</t>
  </si>
  <si>
    <t>ma t/m vrij</t>
  </si>
  <si>
    <t>zat - zon</t>
  </si>
  <si>
    <t>Uren per jaar</t>
  </si>
  <si>
    <t>Uren per beurt</t>
  </si>
  <si>
    <t>Extra ronde multifunctionele ruimte (ma-vr) *</t>
  </si>
  <si>
    <t>Extra ronde multifunctionele ruimte (za-zo) *</t>
  </si>
  <si>
    <t>Extra ronde multifunctionele ruimte (feestdag) *</t>
  </si>
  <si>
    <t>*Betreft gemiddeld oppervlakte van de verhuurbare ruimten</t>
  </si>
  <si>
    <t>Jaarkosten zalen</t>
  </si>
  <si>
    <t>Prijs p/stuk excl. btw</t>
  </si>
  <si>
    <t>Methode en eindresultaat omschrijven.</t>
  </si>
  <si>
    <t>Aantal 1-50</t>
  </si>
  <si>
    <t>Aantal 50-150</t>
  </si>
  <si>
    <t>Aantal &gt;150</t>
  </si>
  <si>
    <t>Reinigen theaterstoelen</t>
  </si>
  <si>
    <t>om de dag (5 x per 2 weken)</t>
  </si>
  <si>
    <t>Restaurant</t>
  </si>
  <si>
    <t>Extra ronde Theaterrestaurant (ma-vr)</t>
  </si>
  <si>
    <t>Extra ronde Theaterrestaurant (za-zo)</t>
  </si>
  <si>
    <t>Extra ronde Theaterrestaurant (feestdag)</t>
  </si>
  <si>
    <t>Extra ronde Theatercafé (ma-vr)</t>
  </si>
  <si>
    <t>Extra ronde Theatercafé (za-zo)</t>
  </si>
  <si>
    <t>Extra ronde Theatercafé (feestdag)</t>
  </si>
  <si>
    <t>B</t>
  </si>
  <si>
    <t xml:space="preserve">V </t>
  </si>
  <si>
    <t>S</t>
  </si>
  <si>
    <t>V</t>
  </si>
  <si>
    <t>Spoelkeukenwerkzaamheden</t>
  </si>
  <si>
    <t>KL-EA-MvD-MB-2022</t>
  </si>
  <si>
    <t>Stoelenreiniging</t>
  </si>
  <si>
    <t>op afroep</t>
  </si>
  <si>
    <t>Koffiekamer</t>
  </si>
  <si>
    <t>Pantry</t>
  </si>
  <si>
    <t>Uurlonen per 1 april 2023</t>
  </si>
  <si>
    <t>uren per beurt</t>
  </si>
  <si>
    <t>1.0_NvI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</si>
</sst>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_ [$€-2]\ * #,##0.00_ ;_ [$€-2]\ * \-#,##0.00_ ;_ [$€-2]\ * &quot;-&quot;??_ ;_ @_ "/>
    <numFmt numFmtId="190" formatCode="[$-413]d\-mmm\-yy;@"/>
    <numFmt numFmtId="191" formatCode="&quot;Fl.&quot;#,##0.00;[Red]\-&quot;Fl.&quot;#,##0.00"/>
    <numFmt numFmtId="192" formatCode="&quot;Fl.&quot;#,##0_);[Red]\(&quot;Fl.&quot;#,##0\)"/>
    <numFmt numFmtId="193" formatCode="_-\F* #,##0.00_-;\-\F* #,##0.00_-;_-\F* &quot;-&quot;??_-;_-@_-"/>
    <numFmt numFmtId="194" formatCode="&quot;fl&quot;\ #,##0_-;[Red]&quot;fl&quot;\ #,##0\-"/>
    <numFmt numFmtId="195" formatCode="_-\€\ * #,##0.00"/>
    <numFmt numFmtId="196" formatCode="0\ &quot;m2&quot;"/>
    <numFmt numFmtId="197" formatCode="_-&quot;F&quot;\ * #,##0.00_-;_-&quot;F&quot;\ * #,##0.00\-;_-&quot;F&quot;\ * &quot;-&quot;??_-;_-@_-"/>
    <numFmt numFmtId="198" formatCode="#,##0.00_ ;\-#,##0.00\ "/>
    <numFmt numFmtId="199" formatCode="#,##0_ ;\-#,##0\ "/>
    <numFmt numFmtId="200" formatCode="_ &quot;€&quot;\ * #,##0_ ;_ &quot;€&quot;\ * \-#,##0_ ;_ &quot;€&quot;\ * &quot;-&quot;??_ ;_ @_ "/>
    <numFmt numFmtId="201" formatCode="&quot;€&quot;\ #,##0"/>
  </numFmts>
  <fonts count="111">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sz val="12"/>
      <color rgb="FFFF0000"/>
      <name val="Century Gothic"/>
      <family val="2"/>
    </font>
    <font>
      <sz val="10"/>
      <color theme="0" tint="-0.499984740745262"/>
      <name val="Century Gothic"/>
      <family val="2"/>
    </font>
    <font>
      <i/>
      <sz val="8"/>
      <name val="Century Gothic"/>
      <family val="2"/>
    </font>
    <font>
      <u/>
      <sz val="10"/>
      <name val="Century Gothic"/>
      <family val="2"/>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C4BD97"/>
        <bgColor rgb="FF000000"/>
      </patternFill>
    </fill>
  </fills>
  <borders count="5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rgb="FF0AAAFF"/>
      </right>
      <top style="thick">
        <color rgb="FF0AAAFF"/>
      </top>
      <bottom/>
      <diagonal/>
    </border>
    <border>
      <left/>
      <right style="thick">
        <color rgb="FF0AAAFF"/>
      </right>
      <top style="thin">
        <color indexed="64"/>
      </top>
      <bottom style="thin">
        <color indexed="64"/>
      </bottom>
      <diagonal/>
    </border>
    <border>
      <left/>
      <right style="thick">
        <color rgb="FF0AAAFF"/>
      </right>
      <top/>
      <bottom/>
      <diagonal/>
    </border>
    <border>
      <left/>
      <right style="thick">
        <color rgb="FF0AAAFF"/>
      </right>
      <top/>
      <bottom style="thick">
        <color rgb="FF0AAAFF"/>
      </bottom>
      <diagonal/>
    </border>
    <border>
      <left style="medium">
        <color rgb="FF0AAAFF"/>
      </left>
      <right/>
      <top/>
      <bottom style="medium">
        <color rgb="FF0AAAFF"/>
      </bottom>
      <diagonal/>
    </border>
    <border>
      <left style="medium">
        <color rgb="FF0AAAFF"/>
      </left>
      <right style="medium">
        <color rgb="FF0AAAFF"/>
      </right>
      <top/>
      <bottom/>
      <diagonal/>
    </border>
  </borders>
  <cellStyleXfs count="52887">
    <xf numFmtId="0" fontId="0"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3" applyNumberFormat="0" applyFill="0" applyAlignment="0" applyProtection="0"/>
    <xf numFmtId="0" fontId="16" fillId="0" borderId="14" applyNumberFormat="0" applyFill="0" applyAlignment="0" applyProtection="0"/>
    <xf numFmtId="0" fontId="17" fillId="0" borderId="15"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6" applyNumberFormat="0" applyAlignment="0" applyProtection="0"/>
    <xf numFmtId="0" fontId="22" fillId="7" borderId="17" applyNumberFormat="0" applyAlignment="0" applyProtection="0"/>
    <xf numFmtId="0" fontId="23" fillId="7" borderId="16" applyNumberFormat="0" applyAlignment="0" applyProtection="0"/>
    <xf numFmtId="0" fontId="24" fillId="0" borderId="18" applyNumberFormat="0" applyFill="0" applyAlignment="0" applyProtection="0"/>
    <xf numFmtId="0" fontId="25" fillId="8" borderId="19"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1"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20"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3" applyNumberFormat="0" applyAlignment="0" applyProtection="0"/>
    <xf numFmtId="0" fontId="7" fillId="0" borderId="0"/>
    <xf numFmtId="0" fontId="40" fillId="55" borderId="23" applyNumberFormat="0" applyAlignment="0" applyProtection="0"/>
    <xf numFmtId="0" fontId="41" fillId="56" borderId="24" applyNumberFormat="0" applyAlignment="0" applyProtection="0"/>
    <xf numFmtId="0" fontId="41" fillId="56" borderId="24" applyNumberFormat="0" applyAlignment="0" applyProtection="0"/>
    <xf numFmtId="0" fontId="42" fillId="0" borderId="0" applyNumberFormat="0" applyFill="0" applyBorder="0" applyAlignment="0" applyProtection="0"/>
    <xf numFmtId="0" fontId="43" fillId="0" borderId="25"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6" applyNumberFormat="0" applyFill="0" applyAlignment="0" applyProtection="0"/>
    <xf numFmtId="0" fontId="46" fillId="0" borderId="27" applyNumberFormat="0" applyFill="0" applyAlignment="0" applyProtection="0"/>
    <xf numFmtId="0" fontId="47" fillId="0" borderId="28" applyNumberFormat="0" applyFill="0" applyAlignment="0" applyProtection="0"/>
    <xf numFmtId="0" fontId="47" fillId="0" borderId="0" applyNumberFormat="0" applyFill="0" applyBorder="0" applyAlignment="0" applyProtection="0"/>
    <xf numFmtId="0" fontId="48" fillId="57" borderId="23" applyNumberFormat="0" applyAlignment="0" applyProtection="0"/>
    <xf numFmtId="0" fontId="35" fillId="58" borderId="1"/>
    <xf numFmtId="0" fontId="49" fillId="0" borderId="29" applyNumberFormat="0" applyFill="0" applyAlignment="0" applyProtection="0"/>
    <xf numFmtId="0" fontId="50" fillId="0" borderId="30" applyNumberFormat="0" applyFill="0" applyAlignment="0" applyProtection="0"/>
    <xf numFmtId="0" fontId="51" fillId="0" borderId="31"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2"/>
    <xf numFmtId="0" fontId="54" fillId="0" borderId="33" applyNumberFormat="0" applyFill="0" applyAlignment="0" applyProtection="0"/>
    <xf numFmtId="191"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4" applyNumberFormat="0" applyFont="0" applyAlignment="0" applyProtection="0"/>
    <xf numFmtId="0" fontId="34" fillId="59" borderId="34" applyNumberFormat="0" applyFont="0" applyAlignment="0" applyProtection="0"/>
    <xf numFmtId="0" fontId="56" fillId="37" borderId="0" applyNumberFormat="0" applyBorder="0" applyAlignment="0" applyProtection="0"/>
    <xf numFmtId="0" fontId="57" fillId="55" borderId="35" applyNumberFormat="0" applyAlignment="0" applyProtection="0"/>
    <xf numFmtId="0" fontId="53" fillId="60" borderId="36"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7" applyNumberFormat="0" applyFill="0" applyAlignment="0" applyProtection="0"/>
    <xf numFmtId="0" fontId="60" fillId="0" borderId="38" applyNumberFormat="0" applyFill="0" applyAlignment="0" applyProtection="0"/>
    <xf numFmtId="0" fontId="57" fillId="54" borderId="35" applyNumberFormat="0" applyAlignment="0" applyProtection="0"/>
    <xf numFmtId="192" fontId="3" fillId="0" borderId="0"/>
    <xf numFmtId="193"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4"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5" fontId="35" fillId="0" borderId="0"/>
    <xf numFmtId="195"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2"/>
    <xf numFmtId="196"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7" fontId="7" fillId="0" borderId="0" applyFont="0" applyFill="0" applyBorder="0" applyAlignment="0" applyProtection="0"/>
  </cellStyleXfs>
  <cellXfs count="675">
    <xf numFmtId="0" fontId="0" fillId="0" borderId="0" xfId="0"/>
    <xf numFmtId="0" fontId="64" fillId="0" borderId="0" xfId="0" applyFont="1" applyFill="1"/>
    <xf numFmtId="0" fontId="66" fillId="0" borderId="0" xfId="14" applyFont="1" applyFill="1" applyProtection="1">
      <protection hidden="1"/>
    </xf>
    <xf numFmtId="0" fontId="66" fillId="0" borderId="0" xfId="14" applyFont="1" applyFill="1" applyBorder="1" applyProtection="1">
      <protection hidden="1"/>
    </xf>
    <xf numFmtId="0" fontId="66" fillId="0" borderId="0" xfId="0" applyFont="1"/>
    <xf numFmtId="2" fontId="66" fillId="0" borderId="0" xfId="12" applyNumberFormat="1" applyFont="1" applyFill="1" applyBorder="1" applyProtection="1">
      <protection hidden="1"/>
    </xf>
    <xf numFmtId="0" fontId="66" fillId="0" borderId="0" xfId="14" applyFont="1" applyFill="1" applyBorder="1" applyAlignment="1" applyProtection="1">
      <alignment vertical="center"/>
      <protection hidden="1"/>
    </xf>
    <xf numFmtId="0" fontId="67" fillId="0" borderId="0" xfId="14" applyFont="1" applyFill="1" applyBorder="1" applyAlignment="1" applyProtection="1">
      <alignment horizontal="center" vertical="center"/>
      <protection hidden="1"/>
    </xf>
    <xf numFmtId="0" fontId="67" fillId="0" borderId="0" xfId="14" applyFont="1" applyFill="1" applyBorder="1" applyAlignment="1" applyProtection="1">
      <alignment horizontal="right" vertical="center"/>
      <protection hidden="1"/>
    </xf>
    <xf numFmtId="0" fontId="66" fillId="0" borderId="0" xfId="0" applyFont="1" applyFill="1" applyBorder="1"/>
    <xf numFmtId="177" fontId="66" fillId="0" borderId="0" xfId="12" applyNumberFormat="1" applyFont="1" applyFill="1" applyBorder="1" applyAlignment="1" applyProtection="1">
      <alignment vertical="center"/>
      <protection hidden="1"/>
    </xf>
    <xf numFmtId="176" fontId="70" fillId="0" borderId="0" xfId="14" applyNumberFormat="1" applyFont="1" applyFill="1" applyBorder="1" applyAlignment="1" applyProtection="1">
      <alignment vertical="center"/>
      <protection hidden="1"/>
    </xf>
    <xf numFmtId="176" fontId="66"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locked="0"/>
    </xf>
    <xf numFmtId="177" fontId="66" fillId="0" borderId="0" xfId="12" applyNumberFormat="1" applyFont="1" applyFill="1" applyBorder="1" applyAlignment="1" applyProtection="1">
      <alignment horizontal="center" vertical="center"/>
      <protection hidden="1"/>
    </xf>
    <xf numFmtId="177" fontId="66" fillId="0" borderId="0" xfId="12" applyNumberFormat="1" applyFont="1" applyFill="1" applyBorder="1" applyAlignment="1" applyProtection="1">
      <alignment horizontal="right" vertical="center"/>
      <protection hidden="1"/>
    </xf>
    <xf numFmtId="9" fontId="71" fillId="0" borderId="0" xfId="12" applyNumberFormat="1" applyFont="1" applyFill="1" applyBorder="1" applyAlignment="1" applyProtection="1">
      <alignment horizontal="center" vertical="center"/>
      <protection hidden="1"/>
    </xf>
    <xf numFmtId="177" fontId="71" fillId="0" borderId="0" xfId="12" applyNumberFormat="1" applyFont="1" applyFill="1" applyBorder="1" applyAlignment="1" applyProtection="1">
      <alignment vertical="center"/>
      <protection hidden="1"/>
    </xf>
    <xf numFmtId="0" fontId="65" fillId="0" borderId="0" xfId="14" applyFont="1" applyFill="1" applyBorder="1" applyAlignment="1" applyProtection="1">
      <alignment horizontal="left" vertical="center"/>
      <protection hidden="1"/>
    </xf>
    <xf numFmtId="0" fontId="70" fillId="0" borderId="0" xfId="14" applyFont="1" applyFill="1" applyBorder="1" applyAlignment="1" applyProtection="1">
      <alignment vertical="center"/>
      <protection hidden="1"/>
    </xf>
    <xf numFmtId="0" fontId="70" fillId="0" borderId="0" xfId="14" applyFont="1" applyFill="1" applyBorder="1" applyAlignment="1" applyProtection="1">
      <alignment horizontal="left" vertical="center"/>
      <protection hidden="1"/>
    </xf>
    <xf numFmtId="2" fontId="70" fillId="0" borderId="0" xfId="14" applyNumberFormat="1" applyFont="1" applyFill="1" applyBorder="1" applyAlignment="1" applyProtection="1">
      <alignment horizontal="right" vertical="center"/>
      <protection hidden="1"/>
    </xf>
    <xf numFmtId="2" fontId="66" fillId="0" borderId="0" xfId="0" applyNumberFormat="1" applyFont="1" applyFill="1" applyBorder="1" applyAlignment="1">
      <alignment vertical="center"/>
    </xf>
    <xf numFmtId="176" fontId="70" fillId="0" borderId="0" xfId="14" applyNumberFormat="1" applyFont="1" applyFill="1" applyBorder="1" applyAlignment="1" applyProtection="1">
      <alignment vertical="center"/>
      <protection locked="0"/>
    </xf>
    <xf numFmtId="176" fontId="72" fillId="0" borderId="0" xfId="14" applyNumberFormat="1" applyFont="1" applyFill="1" applyBorder="1" applyAlignment="1" applyProtection="1">
      <alignment vertical="center"/>
      <protection hidden="1"/>
    </xf>
    <xf numFmtId="0" fontId="65" fillId="0" borderId="0" xfId="14" applyFont="1" applyFill="1" applyBorder="1" applyAlignment="1" applyProtection="1">
      <alignment vertical="center"/>
      <protection hidden="1"/>
    </xf>
    <xf numFmtId="2" fontId="65" fillId="0" borderId="0" xfId="14" applyNumberFormat="1" applyFont="1" applyFill="1" applyBorder="1" applyAlignment="1" applyProtection="1">
      <alignment vertical="center"/>
      <protection hidden="1"/>
    </xf>
    <xf numFmtId="0" fontId="66" fillId="0" borderId="0" xfId="0" applyFont="1" applyFill="1" applyBorder="1" applyAlignment="1">
      <alignment vertical="center"/>
    </xf>
    <xf numFmtId="0" fontId="73" fillId="0" borderId="0" xfId="14" applyFont="1" applyFill="1" applyBorder="1" applyAlignment="1" applyProtection="1">
      <alignment vertical="center"/>
      <protection hidden="1"/>
    </xf>
    <xf numFmtId="10" fontId="70" fillId="0" borderId="0" xfId="17" applyNumberFormat="1" applyFont="1" applyFill="1" applyBorder="1" applyAlignment="1" applyProtection="1">
      <alignment vertical="center"/>
      <protection hidden="1"/>
    </xf>
    <xf numFmtId="177" fontId="70" fillId="0" borderId="0" xfId="17" applyNumberFormat="1" applyFont="1" applyFill="1" applyBorder="1" applyAlignment="1" applyProtection="1">
      <alignment vertical="center"/>
      <protection hidden="1"/>
    </xf>
    <xf numFmtId="177" fontId="70" fillId="0" borderId="0" xfId="14" applyNumberFormat="1" applyFont="1" applyFill="1" applyBorder="1" applyAlignment="1" applyProtection="1">
      <alignment vertical="center"/>
      <protection hidden="1"/>
    </xf>
    <xf numFmtId="177" fontId="66" fillId="0" borderId="0" xfId="17" applyNumberFormat="1" applyFont="1" applyFill="1" applyBorder="1" applyAlignment="1" applyProtection="1">
      <alignment vertical="center"/>
      <protection hidden="1"/>
    </xf>
    <xf numFmtId="177" fontId="66" fillId="0" borderId="0" xfId="14" applyNumberFormat="1" applyFont="1" applyFill="1" applyBorder="1" applyAlignment="1" applyProtection="1">
      <alignment horizontal="right" vertical="center"/>
      <protection hidden="1"/>
    </xf>
    <xf numFmtId="10" fontId="65" fillId="0" borderId="0" xfId="17" applyNumberFormat="1" applyFont="1" applyFill="1" applyBorder="1" applyAlignment="1" applyProtection="1">
      <alignment vertical="center"/>
      <protection hidden="1"/>
    </xf>
    <xf numFmtId="177" fontId="65" fillId="0" borderId="0" xfId="0" applyNumberFormat="1" applyFont="1" applyFill="1" applyBorder="1"/>
    <xf numFmtId="0" fontId="66" fillId="0" borderId="0" xfId="14" applyFont="1" applyFill="1" applyBorder="1" applyAlignment="1" applyProtection="1">
      <alignment horizontal="right" vertical="center"/>
      <protection hidden="1"/>
    </xf>
    <xf numFmtId="0" fontId="71" fillId="0" borderId="0" xfId="14" applyFont="1" applyFill="1" applyBorder="1" applyAlignment="1" applyProtection="1">
      <alignment vertical="center"/>
      <protection hidden="1"/>
    </xf>
    <xf numFmtId="177" fontId="65" fillId="0" borderId="0" xfId="14" applyNumberFormat="1" applyFont="1" applyFill="1" applyBorder="1" applyAlignment="1" applyProtection="1">
      <alignment vertical="center"/>
      <protection hidden="1"/>
    </xf>
    <xf numFmtId="10" fontId="65" fillId="0" borderId="0" xfId="0" applyNumberFormat="1" applyFont="1" applyFill="1" applyBorder="1" applyAlignment="1"/>
    <xf numFmtId="0" fontId="74" fillId="0" borderId="0" xfId="14" applyFont="1" applyFill="1" applyBorder="1" applyAlignment="1" applyProtection="1">
      <protection hidden="1"/>
    </xf>
    <xf numFmtId="0" fontId="74" fillId="0" borderId="0" xfId="14" applyFont="1" applyFill="1" applyBorder="1" applyProtection="1">
      <protection hidden="1"/>
    </xf>
    <xf numFmtId="0" fontId="68" fillId="0" borderId="0" xfId="14" applyFont="1" applyFill="1" applyBorder="1" applyAlignment="1" applyProtection="1">
      <protection hidden="1"/>
    </xf>
    <xf numFmtId="0" fontId="66" fillId="0" borderId="0" xfId="14" applyFont="1" applyFill="1" applyBorder="1" applyAlignment="1" applyProtection="1">
      <protection hidden="1"/>
    </xf>
    <xf numFmtId="0" fontId="66" fillId="0" borderId="0" xfId="0" applyFont="1" applyAlignment="1"/>
    <xf numFmtId="0" fontId="66" fillId="0" borderId="0" xfId="0" applyFont="1" applyFill="1" applyAlignment="1"/>
    <xf numFmtId="0" fontId="66" fillId="0" borderId="0" xfId="14" applyFont="1" applyFill="1" applyAlignment="1" applyProtection="1">
      <protection hidden="1"/>
    </xf>
    <xf numFmtId="0" fontId="66" fillId="0" borderId="0" xfId="0" applyFont="1" applyFill="1"/>
    <xf numFmtId="2" fontId="75" fillId="0" borderId="0" xfId="0" applyNumberFormat="1" applyFont="1"/>
    <xf numFmtId="0" fontId="74" fillId="0" borderId="0" xfId="64" applyFont="1" applyFill="1" applyBorder="1" applyAlignment="1"/>
    <xf numFmtId="0" fontId="66" fillId="0" borderId="0" xfId="64" applyFont="1" applyFill="1" applyAlignment="1"/>
    <xf numFmtId="49" fontId="76" fillId="0" borderId="0" xfId="63" applyNumberFormat="1" applyFont="1" applyFill="1" applyBorder="1" applyAlignment="1" applyProtection="1">
      <alignment horizontal="left" vertical="top"/>
      <protection hidden="1"/>
    </xf>
    <xf numFmtId="2" fontId="78" fillId="0" borderId="0" xfId="64" applyNumberFormat="1" applyFont="1" applyFill="1" applyAlignment="1"/>
    <xf numFmtId="0" fontId="78" fillId="0" borderId="0" xfId="64" applyFont="1" applyFill="1" applyAlignment="1"/>
    <xf numFmtId="2" fontId="78" fillId="0" borderId="0" xfId="64" applyNumberFormat="1" applyFont="1" applyFill="1" applyAlignment="1">
      <alignment horizontal="left"/>
    </xf>
    <xf numFmtId="49" fontId="78" fillId="0" borderId="0" xfId="64" applyNumberFormat="1" applyFont="1" applyFill="1" applyBorder="1" applyAlignment="1"/>
    <xf numFmtId="0" fontId="78" fillId="0" borderId="0" xfId="64" applyFont="1" applyFill="1" applyAlignment="1">
      <alignment horizontal="left"/>
    </xf>
    <xf numFmtId="0" fontId="80" fillId="61" borderId="5" xfId="64" applyNumberFormat="1" applyFont="1" applyFill="1" applyBorder="1" applyAlignment="1"/>
    <xf numFmtId="0" fontId="77" fillId="61" borderId="6" xfId="64" applyNumberFormat="1" applyFont="1" applyFill="1" applyBorder="1" applyAlignment="1"/>
    <xf numFmtId="0" fontId="77" fillId="61" borderId="6" xfId="64" applyNumberFormat="1" applyFont="1" applyFill="1" applyBorder="1" applyAlignment="1">
      <alignment horizontal="left"/>
    </xf>
    <xf numFmtId="0" fontId="78" fillId="61" borderId="7" xfId="64" applyNumberFormat="1" applyFont="1" applyFill="1" applyBorder="1" applyAlignment="1">
      <alignment horizontal="left"/>
    </xf>
    <xf numFmtId="0" fontId="66" fillId="0" borderId="0" xfId="64" applyFont="1" applyFill="1" applyAlignment="1">
      <alignment horizontal="left"/>
    </xf>
    <xf numFmtId="165" fontId="66" fillId="2" borderId="0" xfId="3" applyFont="1" applyFill="1" applyAlignment="1"/>
    <xf numFmtId="180" fontId="66" fillId="2" borderId="1" xfId="66" applyNumberFormat="1" applyFont="1" applyFill="1" applyBorder="1" applyAlignment="1">
      <alignment horizontal="center"/>
    </xf>
    <xf numFmtId="178" fontId="66" fillId="0" borderId="0" xfId="7" applyNumberFormat="1" applyFont="1" applyFill="1" applyAlignment="1">
      <alignment horizontal="left"/>
    </xf>
    <xf numFmtId="9" fontId="71" fillId="2" borderId="1" xfId="66" applyFont="1" applyFill="1" applyBorder="1" applyAlignment="1">
      <alignment horizontal="center"/>
    </xf>
    <xf numFmtId="165" fontId="66" fillId="0" borderId="0" xfId="3" applyFont="1" applyFill="1" applyAlignment="1"/>
    <xf numFmtId="43" fontId="66" fillId="2" borderId="0" xfId="64" applyNumberFormat="1" applyFont="1" applyFill="1" applyAlignment="1"/>
    <xf numFmtId="0" fontId="66" fillId="0" borderId="6" xfId="64" applyFont="1" applyFill="1" applyBorder="1" applyAlignment="1"/>
    <xf numFmtId="166" fontId="66" fillId="0" borderId="1" xfId="19" applyFont="1" applyFill="1" applyBorder="1" applyAlignment="1" applyProtection="1">
      <alignment horizontal="center" vertical="center"/>
      <protection hidden="1"/>
    </xf>
    <xf numFmtId="0" fontId="71" fillId="0" borderId="0" xfId="63" applyNumberFormat="1" applyFont="1" applyFill="1" applyBorder="1" applyAlignment="1" applyProtection="1">
      <alignment horizontal="left"/>
      <protection hidden="1"/>
    </xf>
    <xf numFmtId="43" fontId="66" fillId="0" borderId="0" xfId="64" applyNumberFormat="1" applyFont="1" applyFill="1" applyAlignment="1"/>
    <xf numFmtId="0" fontId="65" fillId="0" borderId="0" xfId="63" applyNumberFormat="1" applyFont="1" applyFill="1" applyBorder="1" applyAlignment="1" applyProtection="1">
      <alignment horizontal="left"/>
      <protection hidden="1"/>
    </xf>
    <xf numFmtId="49" fontId="66" fillId="0" borderId="0" xfId="64" applyNumberFormat="1" applyFont="1" applyFill="1" applyBorder="1" applyAlignment="1"/>
    <xf numFmtId="10" fontId="66" fillId="0" borderId="0" xfId="64" applyNumberFormat="1" applyFont="1" applyFill="1" applyAlignment="1">
      <alignment horizontal="left"/>
    </xf>
    <xf numFmtId="178" fontId="66" fillId="0" borderId="2" xfId="7" applyNumberFormat="1" applyFont="1" applyFill="1" applyBorder="1" applyAlignment="1">
      <alignment horizontal="left"/>
    </xf>
    <xf numFmtId="0" fontId="66" fillId="2" borderId="0" xfId="64" applyFont="1" applyFill="1" applyAlignment="1"/>
    <xf numFmtId="44" fontId="66" fillId="2" borderId="0" xfId="64" applyNumberFormat="1" applyFont="1" applyFill="1" applyAlignment="1"/>
    <xf numFmtId="44" fontId="66" fillId="0" borderId="0" xfId="64" applyNumberFormat="1" applyFont="1" applyFill="1" applyAlignment="1"/>
    <xf numFmtId="49" fontId="81" fillId="61" borderId="5" xfId="64" applyNumberFormat="1" applyFont="1" applyFill="1" applyBorder="1" applyAlignment="1"/>
    <xf numFmtId="0" fontId="81" fillId="61" borderId="6" xfId="64" applyFont="1" applyFill="1" applyBorder="1" applyAlignment="1"/>
    <xf numFmtId="9" fontId="81" fillId="61" borderId="6" xfId="17" applyFont="1" applyFill="1" applyBorder="1" applyAlignment="1">
      <alignment horizontal="center"/>
    </xf>
    <xf numFmtId="44" fontId="81" fillId="61" borderId="7" xfId="64" applyNumberFormat="1" applyFont="1" applyFill="1" applyBorder="1" applyAlignment="1"/>
    <xf numFmtId="49" fontId="82" fillId="0" borderId="0" xfId="64" applyNumberFormat="1" applyFont="1" applyFill="1" applyBorder="1" applyAlignment="1"/>
    <xf numFmtId="2" fontId="83" fillId="0" borderId="0" xfId="64" applyNumberFormat="1" applyFont="1" applyFill="1" applyBorder="1" applyAlignment="1"/>
    <xf numFmtId="2" fontId="83" fillId="0" borderId="0" xfId="64" applyNumberFormat="1" applyFont="1" applyFill="1" applyAlignment="1"/>
    <xf numFmtId="1" fontId="82" fillId="0" borderId="0" xfId="64" applyNumberFormat="1" applyFont="1" applyFill="1" applyBorder="1" applyAlignment="1">
      <alignment horizontal="left"/>
    </xf>
    <xf numFmtId="49" fontId="66" fillId="0" borderId="0" xfId="63" applyNumberFormat="1" applyFont="1" applyFill="1" applyBorder="1" applyAlignment="1" applyProtection="1">
      <alignment horizontal="left" vertical="top"/>
      <protection hidden="1"/>
    </xf>
    <xf numFmtId="0" fontId="66" fillId="0" borderId="0" xfId="63" applyFont="1" applyFill="1" applyBorder="1" applyAlignment="1" applyProtection="1">
      <alignment horizontal="center" vertical="justify"/>
      <protection hidden="1"/>
    </xf>
    <xf numFmtId="0" fontId="66" fillId="0" borderId="0" xfId="63" applyFont="1" applyFill="1" applyBorder="1" applyAlignment="1" applyProtection="1">
      <alignment horizontal="left" vertical="justify"/>
      <protection hidden="1"/>
    </xf>
    <xf numFmtId="0" fontId="83" fillId="0" borderId="0" xfId="64" applyFont="1" applyFill="1" applyAlignment="1"/>
    <xf numFmtId="49" fontId="66" fillId="0" borderId="0" xfId="63" applyNumberFormat="1" applyFont="1" applyFill="1" applyBorder="1" applyAlignment="1" applyProtection="1">
      <alignment horizontal="left"/>
      <protection hidden="1"/>
    </xf>
    <xf numFmtId="0" fontId="71" fillId="0" borderId="0" xfId="63" applyNumberFormat="1" applyFont="1" applyFill="1" applyBorder="1" applyAlignment="1" applyProtection="1">
      <alignment horizontal="left" vertical="top"/>
      <protection hidden="1"/>
    </xf>
    <xf numFmtId="49" fontId="71" fillId="0" borderId="5" xfId="63" applyNumberFormat="1" applyFont="1" applyFill="1" applyBorder="1" applyAlignment="1" applyProtection="1">
      <alignment horizontal="left"/>
      <protection hidden="1"/>
    </xf>
    <xf numFmtId="0" fontId="71" fillId="0" borderId="6" xfId="63" applyNumberFormat="1" applyFont="1" applyFill="1" applyBorder="1" applyAlignment="1" applyProtection="1">
      <alignment horizontal="left" vertical="top"/>
      <protection hidden="1"/>
    </xf>
    <xf numFmtId="175" fontId="71" fillId="0" borderId="0" xfId="66" applyNumberFormat="1" applyFont="1" applyFill="1" applyBorder="1" applyAlignment="1" applyProtection="1">
      <alignment horizontal="center"/>
      <protection hidden="1"/>
    </xf>
    <xf numFmtId="175" fontId="71" fillId="2" borderId="0" xfId="66" applyNumberFormat="1" applyFont="1" applyFill="1" applyBorder="1" applyAlignment="1" applyProtection="1">
      <alignment horizontal="center"/>
      <protection hidden="1"/>
    </xf>
    <xf numFmtId="49" fontId="66" fillId="0" borderId="6" xfId="63" applyNumberFormat="1" applyFont="1" applyFill="1" applyBorder="1" applyAlignment="1" applyProtection="1">
      <alignment horizontal="left"/>
      <protection hidden="1"/>
    </xf>
    <xf numFmtId="9" fontId="71" fillId="0" borderId="1" xfId="66" applyFont="1" applyFill="1" applyBorder="1" applyAlignment="1" applyProtection="1">
      <alignment horizontal="center" vertical="center"/>
      <protection hidden="1"/>
    </xf>
    <xf numFmtId="49" fontId="66" fillId="2" borderId="0" xfId="63" applyNumberFormat="1" applyFont="1" applyFill="1" applyBorder="1" applyAlignment="1" applyProtection="1">
      <alignment horizontal="left"/>
      <protection hidden="1"/>
    </xf>
    <xf numFmtId="49" fontId="71" fillId="0" borderId="0" xfId="63" applyNumberFormat="1" applyFont="1" applyFill="1" applyBorder="1" applyAlignment="1" applyProtection="1">
      <alignment horizontal="left"/>
      <protection hidden="1"/>
    </xf>
    <xf numFmtId="9" fontId="71" fillId="0" borderId="0" xfId="66" applyFont="1" applyFill="1" applyBorder="1" applyAlignment="1" applyProtection="1">
      <alignment horizontal="center" vertical="center"/>
      <protection hidden="1"/>
    </xf>
    <xf numFmtId="49" fontId="66" fillId="0" borderId="5" xfId="63" applyNumberFormat="1" applyFont="1" applyFill="1" applyBorder="1" applyAlignment="1" applyProtection="1">
      <alignment horizontal="left"/>
      <protection hidden="1"/>
    </xf>
    <xf numFmtId="49" fontId="66" fillId="2" borderId="7" xfId="63" applyNumberFormat="1" applyFont="1" applyFill="1" applyBorder="1" applyAlignment="1" applyProtection="1">
      <alignment horizontal="left"/>
      <protection hidden="1"/>
    </xf>
    <xf numFmtId="173" fontId="66" fillId="0" borderId="0" xfId="63" applyNumberFormat="1" applyFont="1" applyFill="1" applyBorder="1" applyAlignment="1" applyProtection="1">
      <alignment horizontal="left" vertical="top"/>
      <protection hidden="1"/>
    </xf>
    <xf numFmtId="165" fontId="71" fillId="2" borderId="0" xfId="3" applyFont="1" applyFill="1" applyBorder="1" applyAlignment="1" applyProtection="1">
      <alignment horizontal="left"/>
      <protection hidden="1"/>
    </xf>
    <xf numFmtId="178" fontId="71" fillId="0" borderId="0" xfId="63" applyNumberFormat="1" applyFont="1" applyFill="1" applyBorder="1" applyAlignment="1" applyProtection="1">
      <alignment horizontal="left"/>
      <protection hidden="1"/>
    </xf>
    <xf numFmtId="49" fontId="71" fillId="0" borderId="6" xfId="63" applyNumberFormat="1" applyFont="1" applyFill="1" applyBorder="1" applyAlignment="1" applyProtection="1">
      <alignment horizontal="left"/>
      <protection hidden="1"/>
    </xf>
    <xf numFmtId="49" fontId="71" fillId="0" borderId="0" xfId="64" applyNumberFormat="1" applyFont="1" applyFill="1" applyBorder="1" applyAlignment="1"/>
    <xf numFmtId="179" fontId="71" fillId="0" borderId="0" xfId="63" applyNumberFormat="1" applyFont="1" applyFill="1" applyBorder="1" applyAlignment="1" applyProtection="1">
      <alignment horizontal="left"/>
      <protection hidden="1"/>
    </xf>
    <xf numFmtId="49" fontId="71" fillId="0" borderId="5" xfId="64" applyNumberFormat="1" applyFont="1" applyFill="1" applyBorder="1" applyAlignment="1"/>
    <xf numFmtId="49" fontId="71" fillId="0" borderId="6" xfId="64" applyNumberFormat="1" applyFont="1" applyFill="1" applyBorder="1" applyAlignment="1"/>
    <xf numFmtId="166" fontId="71" fillId="2" borderId="7" xfId="19" applyFont="1" applyFill="1" applyBorder="1" applyAlignment="1"/>
    <xf numFmtId="0" fontId="66" fillId="0" borderId="0" xfId="90" applyFont="1"/>
    <xf numFmtId="173" fontId="71" fillId="0" borderId="0" xfId="9" applyNumberFormat="1" applyFont="1" applyAlignment="1">
      <alignment horizontal="center"/>
    </xf>
    <xf numFmtId="2" fontId="77" fillId="0" borderId="0" xfId="13" applyNumberFormat="1" applyFont="1" applyFill="1" applyBorder="1" applyAlignment="1"/>
    <xf numFmtId="2" fontId="71" fillId="0" borderId="0" xfId="90" applyNumberFormat="1" applyFont="1"/>
    <xf numFmtId="2" fontId="66" fillId="0" borderId="1" xfId="90" applyNumberFormat="1" applyFont="1" applyFill="1" applyBorder="1"/>
    <xf numFmtId="0" fontId="68" fillId="0" borderId="0" xfId="90" applyFont="1"/>
    <xf numFmtId="0" fontId="71" fillId="0" borderId="1" xfId="90" applyFont="1" applyBorder="1"/>
    <xf numFmtId="0" fontId="71" fillId="0" borderId="0" xfId="90" applyFont="1"/>
    <xf numFmtId="0" fontId="68" fillId="0" borderId="0" xfId="90" applyFont="1" applyAlignment="1"/>
    <xf numFmtId="167" fontId="66" fillId="0" borderId="0" xfId="9" applyFont="1"/>
    <xf numFmtId="2" fontId="81" fillId="61" borderId="39" xfId="90" applyNumberFormat="1" applyFont="1" applyFill="1" applyBorder="1" applyAlignment="1">
      <alignment vertical="top" wrapText="1"/>
    </xf>
    <xf numFmtId="167" fontId="81" fillId="61" borderId="39" xfId="9" applyFont="1" applyFill="1" applyBorder="1" applyAlignment="1">
      <alignment horizontal="center" vertical="top" wrapText="1"/>
    </xf>
    <xf numFmtId="2" fontId="82" fillId="0" borderId="0" xfId="13" applyNumberFormat="1" applyFont="1" applyFill="1" applyBorder="1" applyAlignment="1"/>
    <xf numFmtId="188" fontId="84" fillId="0" borderId="0" xfId="64" applyNumberFormat="1" applyFont="1" applyFill="1" applyBorder="1" applyAlignment="1">
      <alignment horizontal="left"/>
    </xf>
    <xf numFmtId="0" fontId="66" fillId="0" borderId="0" xfId="0" applyFont="1" applyAlignment="1">
      <alignment horizontal="center" vertical="center"/>
    </xf>
    <xf numFmtId="0" fontId="66" fillId="0" borderId="0" xfId="18" applyFont="1" applyFill="1" applyAlignment="1">
      <alignment horizontal="center"/>
    </xf>
    <xf numFmtId="2" fontId="66" fillId="0" borderId="0" xfId="9" applyNumberFormat="1" applyFont="1" applyAlignment="1">
      <alignment horizontal="left"/>
    </xf>
    <xf numFmtId="172" fontId="66" fillId="0" borderId="0" xfId="18" applyNumberFormat="1" applyFont="1" applyAlignment="1">
      <alignment horizontal="center"/>
    </xf>
    <xf numFmtId="172" fontId="72" fillId="0" borderId="0" xfId="13" applyNumberFormat="1" applyFont="1" applyFill="1" applyAlignment="1"/>
    <xf numFmtId="3" fontId="72" fillId="0" borderId="0" xfId="13" applyNumberFormat="1" applyFont="1" applyFill="1" applyAlignment="1">
      <alignment horizontal="right"/>
    </xf>
    <xf numFmtId="3" fontId="66" fillId="0" borderId="0" xfId="9" applyNumberFormat="1" applyFont="1" applyAlignment="1">
      <alignment horizontal="right"/>
    </xf>
    <xf numFmtId="167" fontId="66" fillId="0" borderId="0" xfId="9" applyFont="1" applyAlignment="1">
      <alignment horizontal="right"/>
    </xf>
    <xf numFmtId="0" fontId="66" fillId="0" borderId="0" xfId="18" applyFont="1"/>
    <xf numFmtId="0" fontId="70" fillId="0" borderId="0" xfId="18" applyFont="1"/>
    <xf numFmtId="0" fontId="66" fillId="0" borderId="1" xfId="0" applyFont="1" applyBorder="1" applyAlignment="1">
      <alignment vertical="center"/>
    </xf>
    <xf numFmtId="0" fontId="66" fillId="0" borderId="1" xfId="0" applyFont="1" applyFill="1" applyBorder="1" applyAlignment="1">
      <alignment horizontal="center" vertical="center"/>
    </xf>
    <xf numFmtId="0" fontId="66" fillId="0" borderId="0" xfId="18" applyFont="1" applyFill="1"/>
    <xf numFmtId="49" fontId="66" fillId="0" borderId="1" xfId="0" applyNumberFormat="1" applyFont="1" applyFill="1" applyBorder="1" applyAlignment="1">
      <alignment horizontal="center"/>
    </xf>
    <xf numFmtId="0" fontId="66" fillId="0" borderId="1" xfId="0" applyFont="1" applyFill="1" applyBorder="1" applyAlignment="1"/>
    <xf numFmtId="1" fontId="66" fillId="0" borderId="1" xfId="62" applyNumberFormat="1" applyFont="1" applyBorder="1" applyAlignment="1">
      <alignment horizontal="center"/>
    </xf>
    <xf numFmtId="1" fontId="70" fillId="0" borderId="1" xfId="62" applyNumberFormat="1" applyFont="1" applyBorder="1" applyAlignment="1">
      <alignment horizontal="center"/>
    </xf>
    <xf numFmtId="173" fontId="68" fillId="0" borderId="1" xfId="9" applyNumberFormat="1" applyFont="1" applyFill="1" applyBorder="1" applyAlignment="1">
      <alignment horizontal="center"/>
    </xf>
    <xf numFmtId="1" fontId="66" fillId="0" borderId="1" xfId="0" applyNumberFormat="1" applyFont="1" applyFill="1" applyBorder="1" applyAlignment="1">
      <alignment horizontal="center"/>
    </xf>
    <xf numFmtId="1" fontId="81" fillId="61" borderId="1" xfId="0" applyNumberFormat="1" applyFont="1" applyFill="1" applyBorder="1" applyAlignment="1">
      <alignment horizontal="left"/>
    </xf>
    <xf numFmtId="1" fontId="81" fillId="61" borderId="1" xfId="0" applyNumberFormat="1" applyFont="1" applyFill="1" applyBorder="1" applyAlignment="1">
      <alignment horizontal="center"/>
    </xf>
    <xf numFmtId="2" fontId="81" fillId="61" borderId="1" xfId="0" applyNumberFormat="1" applyFont="1" applyFill="1" applyBorder="1" applyAlignment="1">
      <alignment horizontal="left" vertical="center" wrapText="1"/>
    </xf>
    <xf numFmtId="1" fontId="81" fillId="61" borderId="1" xfId="0" applyNumberFormat="1" applyFont="1" applyFill="1" applyBorder="1" applyAlignment="1">
      <alignment horizontal="center" vertical="center" wrapText="1"/>
    </xf>
    <xf numFmtId="1" fontId="75" fillId="0" borderId="1" xfId="0" applyNumberFormat="1" applyFont="1" applyFill="1" applyBorder="1" applyAlignment="1">
      <alignment horizontal="center" vertical="center" wrapText="1"/>
    </xf>
    <xf numFmtId="1" fontId="75" fillId="0" borderId="6" xfId="0" applyNumberFormat="1" applyFont="1" applyFill="1" applyBorder="1" applyAlignment="1">
      <alignment horizontal="center" vertical="center" wrapText="1"/>
    </xf>
    <xf numFmtId="1" fontId="75" fillId="0" borderId="7" xfId="0" applyNumberFormat="1" applyFont="1" applyFill="1" applyBorder="1" applyAlignment="1">
      <alignment horizontal="center" vertical="center" wrapText="1"/>
    </xf>
    <xf numFmtId="49" fontId="82" fillId="0" borderId="0" xfId="13" applyNumberFormat="1" applyFont="1" applyFill="1" applyBorder="1" applyAlignment="1"/>
    <xf numFmtId="2" fontId="83" fillId="0" borderId="0" xfId="13" applyNumberFormat="1" applyFont="1" applyFill="1" applyBorder="1" applyAlignment="1"/>
    <xf numFmtId="2" fontId="83" fillId="0" borderId="0" xfId="13" applyNumberFormat="1" applyFont="1" applyFill="1" applyAlignment="1"/>
    <xf numFmtId="0" fontId="81" fillId="61" borderId="1" xfId="0" applyFont="1" applyFill="1" applyBorder="1" applyAlignment="1">
      <alignment wrapText="1"/>
    </xf>
    <xf numFmtId="0" fontId="81" fillId="61" borderId="1" xfId="0" applyFont="1" applyFill="1" applyBorder="1"/>
    <xf numFmtId="1" fontId="75" fillId="0" borderId="1" xfId="62" applyNumberFormat="1" applyFont="1" applyFill="1" applyBorder="1" applyAlignment="1">
      <alignment horizontal="center"/>
    </xf>
    <xf numFmtId="0" fontId="66" fillId="0" borderId="0" xfId="0" applyFont="1" applyAlignment="1">
      <alignment horizontal="center"/>
    </xf>
    <xf numFmtId="0" fontId="68" fillId="0" borderId="0" xfId="0" applyFont="1" applyAlignment="1">
      <alignment horizontal="center"/>
    </xf>
    <xf numFmtId="2" fontId="74" fillId="0" borderId="0" xfId="0" applyNumberFormat="1" applyFont="1"/>
    <xf numFmtId="2" fontId="71" fillId="0" borderId="0" xfId="0" applyNumberFormat="1" applyFont="1" applyAlignment="1">
      <alignment horizontal="center"/>
    </xf>
    <xf numFmtId="2" fontId="71" fillId="0" borderId="0" xfId="0" applyNumberFormat="1" applyFont="1" applyAlignment="1">
      <alignment horizontal="left"/>
    </xf>
    <xf numFmtId="2" fontId="71" fillId="0" borderId="0" xfId="0" applyNumberFormat="1" applyFont="1"/>
    <xf numFmtId="0" fontId="71" fillId="0" borderId="0" xfId="0" applyFont="1"/>
    <xf numFmtId="1" fontId="71" fillId="0" borderId="0" xfId="0" applyNumberFormat="1" applyFont="1" applyAlignment="1">
      <alignment horizontal="center"/>
    </xf>
    <xf numFmtId="0" fontId="87" fillId="0" borderId="0" xfId="0" applyFont="1" applyFill="1"/>
    <xf numFmtId="0" fontId="71" fillId="0" borderId="0" xfId="0" applyFont="1" applyFill="1"/>
    <xf numFmtId="167" fontId="71" fillId="0" borderId="0" xfId="9" applyFont="1"/>
    <xf numFmtId="2" fontId="71" fillId="0" borderId="0" xfId="0" applyNumberFormat="1" applyFont="1" applyFill="1"/>
    <xf numFmtId="2" fontId="82" fillId="0" borderId="0" xfId="0" applyNumberFormat="1" applyFont="1" applyAlignment="1">
      <alignment horizontal="left"/>
    </xf>
    <xf numFmtId="2" fontId="77" fillId="0" borderId="0" xfId="13" applyNumberFormat="1" applyFont="1" applyFill="1" applyBorder="1" applyAlignment="1">
      <alignment horizontal="left"/>
    </xf>
    <xf numFmtId="9" fontId="88" fillId="61" borderId="4" xfId="17" applyFont="1" applyFill="1" applyBorder="1" applyAlignment="1">
      <alignment horizontal="center" vertical="top" wrapText="1"/>
    </xf>
    <xf numFmtId="2" fontId="81" fillId="61" borderId="4" xfId="0" applyNumberFormat="1" applyFont="1" applyFill="1" applyBorder="1" applyAlignment="1">
      <alignment horizontal="left" vertical="top" wrapText="1"/>
    </xf>
    <xf numFmtId="2" fontId="81" fillId="61" borderId="4" xfId="0" applyNumberFormat="1" applyFont="1" applyFill="1" applyBorder="1" applyAlignment="1">
      <alignment horizontal="left" vertical="top"/>
    </xf>
    <xf numFmtId="0" fontId="81" fillId="61" borderId="4" xfId="0" applyFont="1" applyFill="1" applyBorder="1" applyAlignment="1">
      <alignment horizontal="left" vertical="top" wrapText="1"/>
    </xf>
    <xf numFmtId="182" fontId="81" fillId="61" borderId="4" xfId="9" applyNumberFormat="1" applyFont="1" applyFill="1" applyBorder="1" applyAlignment="1">
      <alignment horizontal="left" vertical="top" wrapText="1"/>
    </xf>
    <xf numFmtId="167" fontId="81" fillId="61" borderId="4" xfId="9" applyFont="1" applyFill="1" applyBorder="1" applyAlignment="1">
      <alignment horizontal="center" vertical="top" wrapText="1"/>
    </xf>
    <xf numFmtId="167" fontId="88" fillId="61" borderId="4" xfId="9" applyFont="1" applyFill="1" applyBorder="1" applyAlignment="1">
      <alignment horizontal="center" vertical="top" wrapText="1"/>
    </xf>
    <xf numFmtId="2" fontId="66" fillId="0" borderId="1" xfId="0" applyNumberFormat="1" applyFont="1" applyFill="1" applyBorder="1"/>
    <xf numFmtId="174" fontId="66" fillId="0" borderId="1" xfId="0" applyNumberFormat="1" applyFont="1" applyFill="1" applyBorder="1" applyAlignment="1">
      <alignment horizontal="left"/>
    </xf>
    <xf numFmtId="0" fontId="66" fillId="0" borderId="1" xfId="0" applyFont="1" applyFill="1" applyBorder="1"/>
    <xf numFmtId="1" fontId="86" fillId="0" borderId="1" xfId="0" applyNumberFormat="1" applyFont="1" applyFill="1" applyBorder="1" applyAlignment="1">
      <alignment horizontal="center"/>
    </xf>
    <xf numFmtId="43" fontId="68" fillId="0" borderId="1" xfId="9" applyNumberFormat="1" applyFont="1" applyFill="1" applyBorder="1" applyAlignment="1">
      <alignment horizontal="center"/>
    </xf>
    <xf numFmtId="1" fontId="68" fillId="0" borderId="1" xfId="9" applyNumberFormat="1" applyFont="1" applyFill="1" applyBorder="1" applyAlignment="1">
      <alignment horizontal="center"/>
    </xf>
    <xf numFmtId="2" fontId="68" fillId="0" borderId="1" xfId="9" applyNumberFormat="1" applyFont="1" applyFill="1" applyBorder="1" applyAlignment="1">
      <alignment horizontal="center"/>
    </xf>
    <xf numFmtId="0" fontId="68" fillId="0" borderId="0" xfId="0" applyFont="1"/>
    <xf numFmtId="0" fontId="66" fillId="0" borderId="4" xfId="0" applyFont="1" applyFill="1" applyBorder="1"/>
    <xf numFmtId="0" fontId="66" fillId="0" borderId="1" xfId="0" applyNumberFormat="1" applyFont="1" applyFill="1" applyBorder="1" applyAlignment="1"/>
    <xf numFmtId="0" fontId="66" fillId="0" borderId="7" xfId="0" applyFont="1" applyFill="1" applyBorder="1"/>
    <xf numFmtId="174" fontId="66" fillId="0" borderId="10" xfId="0" applyNumberFormat="1" applyFont="1" applyFill="1" applyBorder="1" applyAlignment="1">
      <alignment horizontal="left"/>
    </xf>
    <xf numFmtId="0" fontId="66" fillId="0" borderId="10" xfId="0" applyFont="1" applyFill="1" applyBorder="1"/>
    <xf numFmtId="0" fontId="66" fillId="0" borderId="22" xfId="0" applyFont="1" applyBorder="1" applyAlignment="1">
      <alignment wrapText="1"/>
    </xf>
    <xf numFmtId="0" fontId="66" fillId="0" borderId="22" xfId="0" applyFont="1" applyBorder="1" applyAlignment="1"/>
    <xf numFmtId="0" fontId="66" fillId="2" borderId="22" xfId="0" applyFont="1" applyFill="1" applyBorder="1" applyAlignment="1">
      <alignment wrapText="1"/>
    </xf>
    <xf numFmtId="0" fontId="86" fillId="0" borderId="22" xfId="60" applyFont="1" applyBorder="1" applyAlignment="1">
      <alignment wrapText="1"/>
    </xf>
    <xf numFmtId="2" fontId="66" fillId="0" borderId="8" xfId="0" applyNumberFormat="1" applyFont="1" applyFill="1" applyBorder="1"/>
    <xf numFmtId="1" fontId="66" fillId="0" borderId="8" xfId="0" applyNumberFormat="1" applyFont="1" applyFill="1" applyBorder="1" applyAlignment="1">
      <alignment horizontal="center"/>
    </xf>
    <xf numFmtId="174" fontId="66" fillId="0" borderId="8" xfId="0" applyNumberFormat="1" applyFont="1" applyFill="1" applyBorder="1" applyAlignment="1">
      <alignment horizontal="left"/>
    </xf>
    <xf numFmtId="0" fontId="66" fillId="0" borderId="8" xfId="9" applyNumberFormat="1" applyFont="1" applyFill="1" applyBorder="1" applyAlignment="1"/>
    <xf numFmtId="0" fontId="66" fillId="0" borderId="8" xfId="0" applyFont="1" applyFill="1" applyBorder="1"/>
    <xf numFmtId="2" fontId="66" fillId="0" borderId="8" xfId="0" applyNumberFormat="1" applyFont="1" applyFill="1" applyBorder="1" applyAlignment="1">
      <alignment horizontal="right"/>
    </xf>
    <xf numFmtId="1" fontId="86" fillId="0" borderId="8" xfId="0" applyNumberFormat="1" applyFont="1" applyFill="1" applyBorder="1" applyAlignment="1">
      <alignment horizontal="center"/>
    </xf>
    <xf numFmtId="43" fontId="68" fillId="0" borderId="8" xfId="9" applyNumberFormat="1" applyFont="1" applyFill="1" applyBorder="1" applyAlignment="1">
      <alignment horizontal="center"/>
    </xf>
    <xf numFmtId="167" fontId="68" fillId="0" borderId="8" xfId="9" applyFont="1" applyFill="1" applyBorder="1" applyAlignment="1">
      <alignment horizontal="center"/>
    </xf>
    <xf numFmtId="2" fontId="66" fillId="0" borderId="0" xfId="0" applyNumberFormat="1" applyFont="1" applyFill="1" applyBorder="1"/>
    <xf numFmtId="1" fontId="66" fillId="0" borderId="0" xfId="0" applyNumberFormat="1" applyFont="1" applyFill="1" applyBorder="1" applyAlignment="1">
      <alignment horizontal="center"/>
    </xf>
    <xf numFmtId="174" fontId="66" fillId="0" borderId="0" xfId="0" applyNumberFormat="1" applyFont="1" applyFill="1" applyBorder="1" applyAlignment="1">
      <alignment horizontal="left"/>
    </xf>
    <xf numFmtId="0" fontId="66" fillId="0" borderId="0" xfId="9" applyNumberFormat="1" applyFont="1" applyFill="1" applyBorder="1" applyAlignment="1"/>
    <xf numFmtId="2" fontId="66" fillId="0" borderId="0" xfId="0" applyNumberFormat="1" applyFont="1" applyFill="1" applyBorder="1" applyAlignment="1">
      <alignment horizontal="right"/>
    </xf>
    <xf numFmtId="1" fontId="86" fillId="0" borderId="0" xfId="0" applyNumberFormat="1" applyFont="1" applyFill="1" applyBorder="1" applyAlignment="1">
      <alignment horizontal="center"/>
    </xf>
    <xf numFmtId="43" fontId="68" fillId="0" borderId="0" xfId="9" applyNumberFormat="1" applyFont="1" applyFill="1" applyBorder="1" applyAlignment="1">
      <alignment horizontal="center"/>
    </xf>
    <xf numFmtId="167" fontId="68" fillId="0" borderId="0" xfId="9" applyFont="1" applyFill="1" applyBorder="1" applyAlignment="1">
      <alignment horizontal="center"/>
    </xf>
    <xf numFmtId="2" fontId="68" fillId="0" borderId="0" xfId="9" applyNumberFormat="1" applyFont="1" applyFill="1" applyBorder="1" applyAlignment="1">
      <alignment horizontal="center"/>
    </xf>
    <xf numFmtId="0" fontId="66" fillId="0" borderId="0" xfId="0" applyFont="1" applyBorder="1"/>
    <xf numFmtId="0" fontId="66" fillId="0" borderId="0" xfId="0" applyFont="1" applyFill="1" applyBorder="1" applyAlignment="1"/>
    <xf numFmtId="0" fontId="86" fillId="0" borderId="0" xfId="0" applyFont="1" applyFill="1" applyBorder="1"/>
    <xf numFmtId="0" fontId="86" fillId="0" borderId="0" xfId="0" applyFont="1"/>
    <xf numFmtId="0" fontId="68" fillId="0" borderId="0" xfId="14" applyFont="1" applyFill="1" applyAlignment="1" applyProtection="1">
      <protection hidden="1"/>
    </xf>
    <xf numFmtId="0" fontId="71" fillId="0" borderId="0" xfId="0" applyFont="1" applyAlignment="1">
      <alignment horizontal="center"/>
    </xf>
    <xf numFmtId="0" fontId="66" fillId="0" borderId="0" xfId="0" applyFont="1" applyFill="1" applyAlignment="1">
      <alignment vertical="center"/>
    </xf>
    <xf numFmtId="0" fontId="66" fillId="0" borderId="0" xfId="14" applyFont="1" applyFill="1" applyAlignment="1" applyProtection="1">
      <alignment vertical="center"/>
      <protection hidden="1"/>
    </xf>
    <xf numFmtId="2" fontId="66" fillId="0" borderId="0" xfId="0" applyNumberFormat="1" applyFont="1" applyFill="1" applyAlignment="1">
      <alignment vertical="center"/>
    </xf>
    <xf numFmtId="2" fontId="66" fillId="0" borderId="0" xfId="14" applyNumberFormat="1" applyFont="1" applyFill="1" applyAlignment="1" applyProtection="1">
      <alignment vertical="center"/>
      <protection hidden="1"/>
    </xf>
    <xf numFmtId="2" fontId="71" fillId="0" borderId="0" xfId="0" applyNumberFormat="1" applyFont="1" applyFill="1" applyBorder="1" applyAlignment="1">
      <alignment horizontal="center"/>
    </xf>
    <xf numFmtId="2" fontId="66" fillId="0" borderId="0" xfId="14" applyNumberFormat="1" applyFont="1" applyFill="1" applyBorder="1" applyAlignment="1" applyProtection="1">
      <alignment vertical="center"/>
      <protection hidden="1"/>
    </xf>
    <xf numFmtId="2" fontId="77" fillId="0" borderId="0" xfId="14" applyNumberFormat="1" applyFont="1" applyFill="1" applyBorder="1" applyAlignment="1" applyProtection="1">
      <alignment vertical="center"/>
      <protection locked="0"/>
    </xf>
    <xf numFmtId="2" fontId="66" fillId="0" borderId="3" xfId="12" applyNumberFormat="1" applyFont="1" applyFill="1" applyBorder="1" applyProtection="1">
      <protection hidden="1"/>
    </xf>
    <xf numFmtId="2" fontId="66" fillId="0" borderId="5" xfId="12" applyNumberFormat="1" applyFont="1" applyFill="1" applyBorder="1" applyProtection="1">
      <protection hidden="1"/>
    </xf>
    <xf numFmtId="0" fontId="66" fillId="0" borderId="7" xfId="0" applyFont="1" applyBorder="1"/>
    <xf numFmtId="2" fontId="66" fillId="0" borderId="7" xfId="12" applyNumberFormat="1" applyFont="1" applyFill="1" applyBorder="1" applyProtection="1">
      <protection hidden="1"/>
    </xf>
    <xf numFmtId="0" fontId="66" fillId="0" borderId="5" xfId="0" applyFont="1" applyFill="1" applyBorder="1"/>
    <xf numFmtId="177" fontId="66" fillId="2" borderId="0" xfId="12" applyNumberFormat="1" applyFont="1" applyFill="1" applyBorder="1" applyAlignment="1" applyProtection="1">
      <alignment vertical="center"/>
      <protection hidden="1"/>
    </xf>
    <xf numFmtId="0" fontId="71" fillId="0" borderId="5" xfId="0" applyFont="1" applyFill="1" applyBorder="1"/>
    <xf numFmtId="0" fontId="71" fillId="0" borderId="7" xfId="0" applyFont="1" applyFill="1" applyBorder="1"/>
    <xf numFmtId="177" fontId="71" fillId="0" borderId="1" xfId="12" applyNumberFormat="1" applyFont="1" applyFill="1" applyBorder="1" applyAlignment="1" applyProtection="1">
      <alignment vertical="center"/>
      <protection hidden="1"/>
    </xf>
    <xf numFmtId="177" fontId="66" fillId="0" borderId="1" xfId="12" applyNumberFormat="1" applyFont="1" applyFill="1" applyBorder="1" applyAlignment="1" applyProtection="1">
      <alignment vertical="center"/>
      <protection hidden="1"/>
    </xf>
    <xf numFmtId="10" fontId="71" fillId="0" borderId="7" xfId="0" applyNumberFormat="1" applyFont="1" applyFill="1" applyBorder="1" applyAlignment="1"/>
    <xf numFmtId="0" fontId="65" fillId="0" borderId="3" xfId="14" applyFont="1" applyFill="1" applyBorder="1" applyAlignment="1" applyProtection="1">
      <alignment horizontal="left" vertical="center"/>
      <protection hidden="1"/>
    </xf>
    <xf numFmtId="2" fontId="71" fillId="0" borderId="1" xfId="12" applyNumberFormat="1" applyFont="1" applyFill="1" applyBorder="1" applyAlignment="1" applyProtection="1">
      <alignment horizontal="center"/>
      <protection hidden="1"/>
    </xf>
    <xf numFmtId="179" fontId="70" fillId="0" borderId="1" xfId="14" applyNumberFormat="1" applyFont="1" applyFill="1" applyBorder="1" applyAlignment="1" applyProtection="1">
      <alignment horizontal="left" vertical="center"/>
      <protection hidden="1"/>
    </xf>
    <xf numFmtId="179" fontId="70" fillId="0" borderId="12" xfId="14" applyNumberFormat="1" applyFont="1" applyFill="1" applyBorder="1" applyAlignment="1" applyProtection="1">
      <alignment horizontal="left" vertical="center"/>
      <protection hidden="1"/>
    </xf>
    <xf numFmtId="0" fontId="66" fillId="0" borderId="5" xfId="12" applyFont="1" applyFill="1" applyBorder="1" applyAlignment="1" applyProtection="1">
      <alignment vertical="center"/>
      <protection hidden="1"/>
    </xf>
    <xf numFmtId="0" fontId="66" fillId="0" borderId="2" xfId="0" applyFont="1" applyBorder="1"/>
    <xf numFmtId="10" fontId="70" fillId="0" borderId="0" xfId="17" applyNumberFormat="1" applyFont="1" applyFill="1" applyBorder="1" applyAlignment="1" applyProtection="1">
      <alignment horizontal="right" vertical="center"/>
      <protection hidden="1"/>
    </xf>
    <xf numFmtId="0" fontId="66" fillId="0" borderId="6" xfId="0" applyFont="1" applyBorder="1"/>
    <xf numFmtId="181" fontId="66" fillId="0" borderId="0" xfId="12" applyNumberFormat="1" applyFont="1" applyFill="1" applyBorder="1" applyProtection="1">
      <protection hidden="1"/>
    </xf>
    <xf numFmtId="10" fontId="65" fillId="0" borderId="0" xfId="17" applyNumberFormat="1" applyFont="1" applyFill="1" applyBorder="1" applyAlignment="1"/>
    <xf numFmtId="179" fontId="66" fillId="0" borderId="0" xfId="14" applyNumberFormat="1" applyFont="1" applyFill="1" applyBorder="1" applyAlignment="1" applyProtection="1">
      <alignment vertical="center"/>
      <protection hidden="1"/>
    </xf>
    <xf numFmtId="0" fontId="70" fillId="0" borderId="1" xfId="14" applyFont="1" applyFill="1" applyBorder="1" applyAlignment="1" applyProtection="1">
      <alignment horizontal="left" vertical="center"/>
      <protection hidden="1"/>
    </xf>
    <xf numFmtId="0" fontId="65" fillId="0" borderId="1" xfId="14" applyFont="1" applyFill="1" applyBorder="1" applyAlignment="1" applyProtection="1">
      <alignment vertical="center"/>
      <protection hidden="1"/>
    </xf>
    <xf numFmtId="0" fontId="66" fillId="0" borderId="1" xfId="0" applyFont="1" applyFill="1" applyBorder="1" applyAlignment="1">
      <alignment vertical="center"/>
    </xf>
    <xf numFmtId="0" fontId="73" fillId="0" borderId="1" xfId="14" applyFont="1" applyFill="1" applyBorder="1" applyAlignment="1" applyProtection="1">
      <alignment vertical="center"/>
      <protection hidden="1"/>
    </xf>
    <xf numFmtId="0" fontId="66" fillId="0" borderId="1" xfId="14" applyFont="1" applyFill="1" applyBorder="1" applyAlignment="1" applyProtection="1">
      <alignment vertical="center"/>
      <protection hidden="1"/>
    </xf>
    <xf numFmtId="10" fontId="70" fillId="0" borderId="1" xfId="17" applyNumberFormat="1" applyFont="1" applyFill="1" applyBorder="1" applyAlignment="1" applyProtection="1">
      <alignment vertical="center"/>
      <protection hidden="1"/>
    </xf>
    <xf numFmtId="0" fontId="64" fillId="0" borderId="0" xfId="0" applyFont="1" applyFill="1" applyAlignment="1">
      <alignment horizontal="left" indent="3"/>
    </xf>
    <xf numFmtId="0" fontId="64" fillId="0" borderId="0" xfId="0" applyFont="1" applyFill="1" applyAlignment="1">
      <alignment horizontal="left" indent="1"/>
    </xf>
    <xf numFmtId="180" fontId="64" fillId="0" borderId="0" xfId="0" applyNumberFormat="1" applyFont="1" applyFill="1"/>
    <xf numFmtId="179" fontId="64" fillId="0" borderId="0" xfId="0" applyNumberFormat="1" applyFont="1" applyFill="1"/>
    <xf numFmtId="2" fontId="89" fillId="61" borderId="5" xfId="14" applyNumberFormat="1" applyFont="1" applyFill="1" applyBorder="1" applyAlignment="1" applyProtection="1">
      <alignment horizontal="left" vertical="center"/>
      <protection hidden="1"/>
    </xf>
    <xf numFmtId="2" fontId="85" fillId="61" borderId="6" xfId="12" applyNumberFormat="1" applyFont="1" applyFill="1" applyBorder="1" applyProtection="1">
      <protection hidden="1"/>
    </xf>
    <xf numFmtId="2" fontId="85" fillId="61" borderId="7" xfId="12" applyNumberFormat="1" applyFont="1" applyFill="1" applyBorder="1" applyProtection="1">
      <protection hidden="1"/>
    </xf>
    <xf numFmtId="0" fontId="89" fillId="61" borderId="5" xfId="14" applyFont="1" applyFill="1" applyBorder="1" applyAlignment="1" applyProtection="1">
      <alignment horizontal="left" vertical="center"/>
      <protection hidden="1"/>
    </xf>
    <xf numFmtId="0" fontId="80" fillId="61" borderId="6" xfId="14" applyFont="1" applyFill="1" applyBorder="1" applyAlignment="1" applyProtection="1">
      <alignment horizontal="left" vertical="center"/>
      <protection hidden="1"/>
    </xf>
    <xf numFmtId="9" fontId="85" fillId="61" borderId="7" xfId="14" applyNumberFormat="1" applyFont="1" applyFill="1" applyBorder="1" applyAlignment="1" applyProtection="1">
      <alignment vertical="center"/>
      <protection hidden="1"/>
    </xf>
    <xf numFmtId="0" fontId="90" fillId="0" borderId="0" xfId="14" applyFont="1" applyFill="1" applyBorder="1" applyAlignment="1" applyProtection="1">
      <protection hidden="1"/>
    </xf>
    <xf numFmtId="0" fontId="90" fillId="0" borderId="0" xfId="14" applyFont="1" applyFill="1" applyBorder="1" applyAlignment="1" applyProtection="1">
      <alignment horizontal="center"/>
      <protection hidden="1"/>
    </xf>
    <xf numFmtId="0" fontId="90" fillId="0" borderId="0" xfId="14" applyFont="1" applyFill="1" applyBorder="1" applyAlignment="1" applyProtection="1">
      <alignment horizontal="right"/>
      <protection hidden="1"/>
    </xf>
    <xf numFmtId="169" fontId="90" fillId="0" borderId="0" xfId="4" applyFont="1" applyFill="1" applyBorder="1" applyAlignment="1" applyProtection="1">
      <alignment horizontal="center"/>
      <protection hidden="1"/>
    </xf>
    <xf numFmtId="175" fontId="90" fillId="0" borderId="0" xfId="4" applyNumberFormat="1" applyFont="1" applyFill="1" applyBorder="1" applyAlignment="1" applyProtection="1">
      <alignment horizontal="center"/>
      <protection hidden="1"/>
    </xf>
    <xf numFmtId="2" fontId="77" fillId="0" borderId="0" xfId="0" applyNumberFormat="1" applyFont="1" applyAlignment="1"/>
    <xf numFmtId="175" fontId="91" fillId="0" borderId="0" xfId="0" applyNumberFormat="1" applyFont="1" applyFill="1" applyBorder="1" applyAlignment="1">
      <alignment horizontal="center" vertical="center"/>
    </xf>
    <xf numFmtId="1" fontId="78" fillId="0" borderId="0" xfId="0" applyNumberFormat="1" applyFont="1" applyAlignment="1">
      <alignment horizontal="left"/>
    </xf>
    <xf numFmtId="2" fontId="92" fillId="0" borderId="0" xfId="14" applyNumberFormat="1" applyFont="1" applyFill="1" applyBorder="1" applyAlignment="1" applyProtection="1">
      <alignment horizontal="right"/>
      <protection hidden="1"/>
    </xf>
    <xf numFmtId="2" fontId="92" fillId="0" borderId="0" xfId="14" applyNumberFormat="1" applyFont="1" applyFill="1" applyBorder="1" applyAlignment="1" applyProtection="1">
      <alignment horizontal="center"/>
      <protection hidden="1"/>
    </xf>
    <xf numFmtId="0" fontId="66" fillId="0" borderId="0" xfId="0" applyFont="1" applyAlignment="1">
      <alignment vertical="top" wrapText="1"/>
    </xf>
    <xf numFmtId="175" fontId="72" fillId="0" borderId="0" xfId="0" applyNumberFormat="1" applyFont="1" applyFill="1" applyBorder="1" applyAlignment="1">
      <alignment horizontal="center" vertical="center"/>
    </xf>
    <xf numFmtId="2" fontId="92" fillId="0" borderId="0" xfId="14" applyNumberFormat="1" applyFont="1" applyFill="1" applyBorder="1" applyAlignment="1" applyProtection="1">
      <alignment horizontal="center" wrapText="1"/>
      <protection hidden="1"/>
    </xf>
    <xf numFmtId="0" fontId="66" fillId="0" borderId="0" xfId="0" applyFont="1" applyAlignment="1">
      <alignment horizontal="center" wrapText="1"/>
    </xf>
    <xf numFmtId="2" fontId="66" fillId="0" borderId="5" xfId="14" applyNumberFormat="1" applyFont="1" applyFill="1" applyBorder="1" applyAlignment="1" applyProtection="1">
      <protection hidden="1"/>
    </xf>
    <xf numFmtId="2" fontId="93" fillId="0" borderId="6" xfId="4" applyNumberFormat="1" applyFont="1" applyFill="1" applyBorder="1" applyAlignment="1" applyProtection="1">
      <alignment horizontal="center" vertical="center"/>
      <protection hidden="1"/>
    </xf>
    <xf numFmtId="2" fontId="93" fillId="0" borderId="7" xfId="4" applyNumberFormat="1" applyFont="1" applyFill="1" applyBorder="1" applyAlignment="1" applyProtection="1">
      <alignment horizontal="right" vertical="center"/>
      <protection hidden="1"/>
    </xf>
    <xf numFmtId="175" fontId="72" fillId="0" borderId="9" xfId="0" applyNumberFormat="1" applyFont="1" applyFill="1" applyBorder="1" applyAlignment="1">
      <alignment horizontal="center" vertical="center"/>
    </xf>
    <xf numFmtId="1" fontId="71" fillId="0" borderId="1" xfId="14" applyNumberFormat="1" applyFont="1" applyFill="1" applyBorder="1" applyAlignment="1" applyProtection="1">
      <alignment horizontal="center"/>
      <protection hidden="1"/>
    </xf>
    <xf numFmtId="2" fontId="94" fillId="0" borderId="6" xfId="4" applyNumberFormat="1" applyFont="1" applyFill="1" applyBorder="1" applyAlignment="1" applyProtection="1">
      <alignment horizontal="left" vertical="center"/>
      <protection hidden="1"/>
    </xf>
    <xf numFmtId="2" fontId="90" fillId="0" borderId="7" xfId="4" applyNumberFormat="1" applyFont="1" applyFill="1" applyBorder="1" applyAlignment="1" applyProtection="1">
      <alignment horizontal="right" vertical="center"/>
      <protection hidden="1"/>
    </xf>
    <xf numFmtId="175" fontId="72" fillId="0" borderId="11" xfId="0" applyNumberFormat="1" applyFont="1" applyFill="1" applyBorder="1" applyAlignment="1">
      <alignment horizontal="center" vertical="center"/>
    </xf>
    <xf numFmtId="2" fontId="95" fillId="0" borderId="6" xfId="14" applyNumberFormat="1" applyFont="1" applyFill="1" applyBorder="1" applyAlignment="1" applyProtection="1">
      <protection hidden="1"/>
    </xf>
    <xf numFmtId="10" fontId="96" fillId="0" borderId="7" xfId="17" applyNumberFormat="1" applyFont="1" applyFill="1" applyBorder="1" applyAlignment="1" applyProtection="1">
      <alignment horizontal="right"/>
      <protection hidden="1"/>
    </xf>
    <xf numFmtId="0" fontId="66" fillId="0" borderId="5" xfId="14" applyFont="1" applyFill="1" applyBorder="1" applyAlignment="1" applyProtection="1">
      <protection hidden="1"/>
    </xf>
    <xf numFmtId="0" fontId="95" fillId="0" borderId="6" xfId="14" applyFont="1" applyFill="1" applyBorder="1" applyAlignment="1" applyProtection="1">
      <protection hidden="1"/>
    </xf>
    <xf numFmtId="0" fontId="95" fillId="0" borderId="7" xfId="14" applyFont="1" applyFill="1" applyBorder="1" applyAlignment="1" applyProtection="1">
      <alignment horizontal="right"/>
      <protection hidden="1"/>
    </xf>
    <xf numFmtId="0" fontId="96" fillId="0" borderId="6" xfId="14" applyFont="1" applyFill="1" applyBorder="1" applyAlignment="1" applyProtection="1">
      <alignment horizontal="right"/>
      <protection hidden="1"/>
    </xf>
    <xf numFmtId="0" fontId="96" fillId="0" borderId="7" xfId="14" applyFont="1" applyFill="1" applyBorder="1" applyAlignment="1" applyProtection="1">
      <alignment horizontal="right"/>
      <protection hidden="1"/>
    </xf>
    <xf numFmtId="0" fontId="70" fillId="0" borderId="5" xfId="14" applyNumberFormat="1" applyFont="1" applyFill="1" applyBorder="1" applyAlignment="1" applyProtection="1">
      <protection hidden="1"/>
    </xf>
    <xf numFmtId="10" fontId="96" fillId="0" borderId="6" xfId="14" applyNumberFormat="1" applyFont="1" applyFill="1" applyBorder="1" applyAlignment="1" applyProtection="1">
      <alignment horizontal="right"/>
      <protection hidden="1"/>
    </xf>
    <xf numFmtId="0" fontId="95" fillId="0" borderId="6" xfId="14" applyFont="1" applyFill="1" applyBorder="1" applyAlignment="1" applyProtection="1">
      <alignment horizontal="center"/>
      <protection hidden="1"/>
    </xf>
    <xf numFmtId="175" fontId="97" fillId="0" borderId="1" xfId="17" applyNumberFormat="1" applyFont="1" applyFill="1" applyBorder="1" applyAlignment="1" applyProtection="1">
      <alignment horizontal="center"/>
      <protection hidden="1"/>
    </xf>
    <xf numFmtId="0" fontId="98" fillId="0" borderId="5" xfId="14" applyNumberFormat="1" applyFont="1" applyFill="1" applyBorder="1" applyAlignment="1" applyProtection="1">
      <protection hidden="1"/>
    </xf>
    <xf numFmtId="2" fontId="99" fillId="0" borderId="0" xfId="14" applyNumberFormat="1" applyFont="1" applyFill="1" applyBorder="1" applyAlignment="1" applyProtection="1">
      <alignment horizontal="center"/>
      <protection hidden="1"/>
    </xf>
    <xf numFmtId="175" fontId="68" fillId="0" borderId="11" xfId="0" applyNumberFormat="1" applyFont="1" applyFill="1" applyBorder="1" applyAlignment="1">
      <alignment horizontal="center" vertical="center"/>
    </xf>
    <xf numFmtId="0" fontId="68" fillId="0" borderId="0" xfId="0" applyFont="1" applyFill="1"/>
    <xf numFmtId="175" fontId="95" fillId="0" borderId="7" xfId="17" applyNumberFormat="1" applyFont="1" applyFill="1" applyBorder="1" applyAlignment="1" applyProtection="1">
      <alignment horizontal="right"/>
      <protection hidden="1"/>
    </xf>
    <xf numFmtId="169" fontId="95" fillId="0" borderId="6" xfId="14" applyNumberFormat="1" applyFont="1" applyFill="1" applyBorder="1" applyAlignment="1" applyProtection="1">
      <alignment horizontal="center"/>
      <protection hidden="1"/>
    </xf>
    <xf numFmtId="165" fontId="95" fillId="0" borderId="6" xfId="14" applyNumberFormat="1" applyFont="1" applyFill="1" applyBorder="1" applyAlignment="1" applyProtection="1">
      <alignment horizontal="center"/>
      <protection hidden="1"/>
    </xf>
    <xf numFmtId="167" fontId="95" fillId="0" borderId="7" xfId="9" applyFont="1" applyFill="1" applyBorder="1" applyAlignment="1" applyProtection="1">
      <alignment horizontal="right"/>
      <protection hidden="1"/>
    </xf>
    <xf numFmtId="0" fontId="71" fillId="0" borderId="1" xfId="0" applyFont="1" applyBorder="1"/>
    <xf numFmtId="10" fontId="95" fillId="0" borderId="7" xfId="17" applyNumberFormat="1" applyFont="1" applyFill="1" applyBorder="1" applyAlignment="1" applyProtection="1">
      <alignment horizontal="right"/>
      <protection hidden="1"/>
    </xf>
    <xf numFmtId="175" fontId="66" fillId="0" borderId="11" xfId="0" applyNumberFormat="1" applyFont="1" applyBorder="1"/>
    <xf numFmtId="169" fontId="95" fillId="0" borderId="7" xfId="14" applyNumberFormat="1" applyFont="1" applyFill="1" applyBorder="1" applyAlignment="1" applyProtection="1">
      <alignment horizontal="right"/>
      <protection hidden="1"/>
    </xf>
    <xf numFmtId="0" fontId="100" fillId="0" borderId="0" xfId="0" applyFont="1" applyFill="1" applyBorder="1"/>
    <xf numFmtId="0" fontId="100" fillId="0" borderId="9" xfId="0" applyFont="1" applyFill="1" applyBorder="1" applyAlignment="1">
      <alignment horizontal="right"/>
    </xf>
    <xf numFmtId="175" fontId="66" fillId="0" borderId="0" xfId="0" applyNumberFormat="1" applyFont="1" applyFill="1" applyBorder="1"/>
    <xf numFmtId="0" fontId="74" fillId="0" borderId="5" xfId="14" applyFont="1" applyFill="1" applyBorder="1" applyAlignment="1" applyProtection="1">
      <protection hidden="1"/>
    </xf>
    <xf numFmtId="169" fontId="96" fillId="0" borderId="6" xfId="14" applyNumberFormat="1" applyFont="1" applyFill="1" applyBorder="1" applyAlignment="1" applyProtection="1">
      <protection hidden="1"/>
    </xf>
    <xf numFmtId="169" fontId="96" fillId="0" borderId="7" xfId="14" applyNumberFormat="1" applyFont="1" applyFill="1" applyBorder="1" applyAlignment="1" applyProtection="1">
      <alignment horizontal="right"/>
      <protection hidden="1"/>
    </xf>
    <xf numFmtId="179" fontId="68" fillId="0" borderId="0" xfId="0" applyNumberFormat="1" applyFont="1" applyFill="1" applyAlignment="1"/>
    <xf numFmtId="0" fontId="68" fillId="0" borderId="0" xfId="0" applyFont="1" applyFill="1" applyBorder="1" applyAlignment="1"/>
    <xf numFmtId="0" fontId="96" fillId="0" borderId="0" xfId="0" applyFont="1" applyFill="1" applyBorder="1" applyAlignment="1"/>
    <xf numFmtId="0" fontId="96" fillId="0" borderId="11" xfId="0" applyFont="1" applyFill="1" applyBorder="1" applyAlignment="1">
      <alignment horizontal="right"/>
    </xf>
    <xf numFmtId="0" fontId="68" fillId="0" borderId="0" xfId="0" applyFont="1" applyFill="1" applyAlignment="1"/>
    <xf numFmtId="0" fontId="96" fillId="0" borderId="0" xfId="0" applyFont="1"/>
    <xf numFmtId="0" fontId="96" fillId="0" borderId="0" xfId="0" applyFont="1" applyAlignment="1">
      <alignment horizontal="right"/>
    </xf>
    <xf numFmtId="175" fontId="68" fillId="0" borderId="0" xfId="0" applyNumberFormat="1" applyFont="1"/>
    <xf numFmtId="0" fontId="68" fillId="0" borderId="0" xfId="0" applyFont="1" applyAlignment="1">
      <alignment horizontal="right"/>
    </xf>
    <xf numFmtId="2" fontId="82" fillId="0" borderId="0" xfId="0" applyNumberFormat="1" applyFont="1" applyAlignment="1"/>
    <xf numFmtId="2" fontId="83" fillId="0" borderId="0" xfId="0" applyNumberFormat="1" applyFont="1"/>
    <xf numFmtId="0" fontId="101" fillId="0" borderId="0" xfId="14" applyFont="1" applyFill="1" applyBorder="1" applyAlignment="1" applyProtection="1">
      <alignment horizontal="right"/>
      <protection hidden="1"/>
    </xf>
    <xf numFmtId="1" fontId="83" fillId="0" borderId="0" xfId="0" applyNumberFormat="1" applyFont="1" applyAlignment="1">
      <alignment horizontal="left"/>
    </xf>
    <xf numFmtId="2" fontId="101" fillId="0" borderId="0" xfId="14" applyNumberFormat="1" applyFont="1" applyFill="1" applyBorder="1" applyAlignment="1" applyProtection="1">
      <alignment horizontal="right"/>
      <protection hidden="1"/>
    </xf>
    <xf numFmtId="2" fontId="80" fillId="61" borderId="5" xfId="14" applyNumberFormat="1" applyFont="1" applyFill="1" applyBorder="1" applyAlignment="1" applyProtection="1">
      <alignment horizontal="left" vertical="center" wrapText="1"/>
      <protection hidden="1"/>
    </xf>
    <xf numFmtId="2" fontId="103" fillId="61" borderId="6" xfId="14" applyNumberFormat="1" applyFont="1" applyFill="1" applyBorder="1" applyAlignment="1" applyProtection="1">
      <alignment horizontal="center" wrapText="1"/>
      <protection hidden="1"/>
    </xf>
    <xf numFmtId="2" fontId="103" fillId="61" borderId="7" xfId="14" applyNumberFormat="1" applyFont="1" applyFill="1" applyBorder="1" applyAlignment="1" applyProtection="1">
      <alignment horizontal="right" wrapText="1"/>
      <protection hidden="1"/>
    </xf>
    <xf numFmtId="2" fontId="103" fillId="61" borderId="5" xfId="14" applyNumberFormat="1" applyFont="1" applyFill="1" applyBorder="1" applyAlignment="1" applyProtection="1">
      <alignment horizontal="left" vertical="center" wrapText="1"/>
      <protection hidden="1"/>
    </xf>
    <xf numFmtId="0" fontId="105" fillId="0" borderId="6" xfId="14" applyFont="1" applyFill="1" applyBorder="1" applyAlignment="1" applyProtection="1">
      <alignment horizontal="center"/>
      <protection hidden="1"/>
    </xf>
    <xf numFmtId="9" fontId="71" fillId="61" borderId="1" xfId="66" applyFont="1" applyFill="1" applyBorder="1" applyAlignment="1">
      <alignment horizontal="center"/>
    </xf>
    <xf numFmtId="169" fontId="105" fillId="0" borderId="6" xfId="14" applyNumberFormat="1" applyFont="1" applyFill="1" applyBorder="1" applyAlignment="1" applyProtection="1">
      <protection hidden="1"/>
    </xf>
    <xf numFmtId="0" fontId="69" fillId="0" borderId="0" xfId="0" applyFont="1" applyAlignment="1">
      <alignment wrapText="1"/>
    </xf>
    <xf numFmtId="0" fontId="86" fillId="0" borderId="1" xfId="0" applyFont="1" applyBorder="1"/>
    <xf numFmtId="0" fontId="66" fillId="0" borderId="1" xfId="0" applyFont="1" applyBorder="1" applyAlignment="1">
      <alignment horizontal="center"/>
    </xf>
    <xf numFmtId="166" fontId="66" fillId="0" borderId="1" xfId="19" applyFont="1" applyBorder="1"/>
    <xf numFmtId="0" fontId="71" fillId="0" borderId="6" xfId="0" applyFont="1" applyBorder="1"/>
    <xf numFmtId="0" fontId="81" fillId="61" borderId="1" xfId="60" applyFont="1" applyFill="1" applyBorder="1" applyAlignment="1">
      <alignment horizontal="left" vertical="top" wrapText="1"/>
    </xf>
    <xf numFmtId="0" fontId="100" fillId="0" borderId="0" xfId="11" applyFont="1" applyBorder="1" applyAlignment="1"/>
    <xf numFmtId="0" fontId="100" fillId="0" borderId="0" xfId="11" applyFont="1" applyFill="1" applyBorder="1"/>
    <xf numFmtId="179" fontId="100" fillId="0" borderId="0" xfId="11" applyNumberFormat="1" applyFont="1" applyFill="1" applyBorder="1"/>
    <xf numFmtId="2" fontId="100" fillId="0" borderId="0" xfId="11" applyNumberFormat="1" applyFont="1" applyFill="1"/>
    <xf numFmtId="2" fontId="77" fillId="0" borderId="0" xfId="11" applyNumberFormat="1" applyFont="1" applyFill="1" applyBorder="1" applyAlignment="1">
      <alignment vertical="center"/>
    </xf>
    <xf numFmtId="2" fontId="77" fillId="0" borderId="0" xfId="11" applyNumberFormat="1" applyFont="1" applyFill="1" applyBorder="1" applyAlignment="1">
      <alignment horizontal="right" vertical="center"/>
    </xf>
    <xf numFmtId="2" fontId="78" fillId="0" borderId="0" xfId="11" applyNumberFormat="1" applyFont="1" applyFill="1" applyBorder="1" applyAlignment="1">
      <alignment vertical="center"/>
    </xf>
    <xf numFmtId="0" fontId="72" fillId="0" borderId="0" xfId="15" applyFont="1" applyFill="1" applyBorder="1"/>
    <xf numFmtId="2" fontId="72" fillId="0" borderId="0" xfId="15" applyNumberFormat="1" applyFont="1" applyFill="1" applyBorder="1"/>
    <xf numFmtId="0" fontId="66" fillId="0" borderId="0" xfId="11" applyFont="1" applyFill="1" applyBorder="1" applyAlignment="1"/>
    <xf numFmtId="0" fontId="100" fillId="0" borderId="0" xfId="11" applyFont="1" applyFill="1" applyBorder="1" applyAlignment="1"/>
    <xf numFmtId="0" fontId="66" fillId="0" borderId="1" xfId="11" applyFont="1" applyFill="1" applyBorder="1" applyAlignment="1"/>
    <xf numFmtId="0" fontId="66" fillId="0" borderId="6" xfId="11" applyFont="1" applyFill="1" applyBorder="1" applyAlignment="1"/>
    <xf numFmtId="0" fontId="66" fillId="0" borderId="2" xfId="11" applyFont="1" applyFill="1" applyBorder="1" applyAlignment="1"/>
    <xf numFmtId="0" fontId="66" fillId="0" borderId="0" xfId="11" applyFont="1" applyFill="1" applyBorder="1"/>
    <xf numFmtId="0" fontId="66" fillId="0" borderId="0" xfId="0" applyFont="1" applyAlignment="1">
      <alignment horizontal="left" vertical="center" indent="6"/>
    </xf>
    <xf numFmtId="0" fontId="66" fillId="0" borderId="5" xfId="10" applyFont="1" applyFill="1" applyBorder="1" applyAlignment="1" applyProtection="1">
      <alignment horizontal="left"/>
      <protection hidden="1"/>
    </xf>
    <xf numFmtId="0" fontId="66" fillId="0" borderId="7" xfId="10" applyFont="1" applyFill="1" applyBorder="1" applyAlignment="1" applyProtection="1">
      <alignment horizontal="left"/>
      <protection hidden="1"/>
    </xf>
    <xf numFmtId="0" fontId="66" fillId="0" borderId="1" xfId="10" applyFont="1" applyFill="1" applyBorder="1" applyAlignment="1" applyProtection="1">
      <alignment horizontal="left"/>
      <protection hidden="1"/>
    </xf>
    <xf numFmtId="0" fontId="66" fillId="0" borderId="1" xfId="10" applyFont="1" applyFill="1" applyBorder="1" applyAlignment="1" applyProtection="1">
      <alignment horizontal="center"/>
      <protection hidden="1"/>
    </xf>
    <xf numFmtId="0" fontId="66" fillId="0" borderId="1" xfId="10" applyNumberFormat="1" applyFont="1" applyFill="1" applyBorder="1" applyAlignment="1" applyProtection="1">
      <alignment horizontal="left"/>
      <protection hidden="1"/>
    </xf>
    <xf numFmtId="0" fontId="71" fillId="0" borderId="0" xfId="10" applyNumberFormat="1" applyFont="1" applyFill="1" applyBorder="1" applyAlignment="1" applyProtection="1">
      <alignment horizontal="left" vertical="center"/>
      <protection hidden="1"/>
    </xf>
    <xf numFmtId="0" fontId="66" fillId="0" borderId="1" xfId="10" applyFont="1" applyFill="1" applyBorder="1" applyAlignment="1" applyProtection="1">
      <alignment horizontal="right"/>
      <protection hidden="1"/>
    </xf>
    <xf numFmtId="0" fontId="102" fillId="0" borderId="0" xfId="10" applyNumberFormat="1" applyFont="1" applyFill="1" applyBorder="1" applyAlignment="1" applyProtection="1">
      <alignment horizontal="left" vertical="center"/>
      <protection hidden="1"/>
    </xf>
    <xf numFmtId="0" fontId="80" fillId="61" borderId="5" xfId="10" applyNumberFormat="1" applyFont="1" applyFill="1" applyBorder="1" applyAlignment="1" applyProtection="1">
      <alignment horizontal="left" vertical="center"/>
      <protection hidden="1"/>
    </xf>
    <xf numFmtId="0" fontId="85" fillId="61" borderId="6" xfId="11" applyFont="1" applyFill="1" applyBorder="1"/>
    <xf numFmtId="0" fontId="104" fillId="61" borderId="6" xfId="11" applyFont="1" applyFill="1" applyBorder="1"/>
    <xf numFmtId="0" fontId="104" fillId="61" borderId="7" xfId="11" applyFont="1" applyFill="1" applyBorder="1"/>
    <xf numFmtId="0" fontId="85" fillId="61" borderId="6" xfId="11" applyFont="1" applyFill="1" applyBorder="1" applyAlignment="1"/>
    <xf numFmtId="0" fontId="85" fillId="61" borderId="7" xfId="11" applyFont="1" applyFill="1" applyBorder="1" applyAlignment="1"/>
    <xf numFmtId="0" fontId="66" fillId="0" borderId="0" xfId="85" applyFont="1"/>
    <xf numFmtId="0" fontId="66" fillId="0" borderId="0" xfId="98" applyFont="1" applyFill="1"/>
    <xf numFmtId="0" fontId="66" fillId="0" borderId="0" xfId="98" applyFont="1"/>
    <xf numFmtId="2" fontId="77" fillId="0" borderId="0" xfId="64" applyNumberFormat="1" applyFont="1" applyFill="1" applyBorder="1" applyAlignment="1"/>
    <xf numFmtId="190" fontId="79" fillId="0" borderId="0" xfId="64" applyNumberFormat="1" applyFont="1" applyFill="1" applyBorder="1" applyAlignment="1">
      <alignment horizontal="left"/>
    </xf>
    <xf numFmtId="0" fontId="66" fillId="0" borderId="0" xfId="85" applyFont="1" applyAlignment="1">
      <alignment wrapText="1"/>
    </xf>
    <xf numFmtId="0" fontId="70" fillId="0" borderId="4" xfId="63" applyNumberFormat="1" applyFont="1" applyFill="1" applyBorder="1" applyAlignment="1" applyProtection="1">
      <alignment horizontal="left" textRotation="90"/>
      <protection hidden="1"/>
    </xf>
    <xf numFmtId="0" fontId="70" fillId="0" borderId="0" xfId="63" applyNumberFormat="1" applyFont="1" applyFill="1" applyBorder="1" applyAlignment="1" applyProtection="1">
      <alignment horizontal="left" textRotation="90"/>
      <protection hidden="1"/>
    </xf>
    <xf numFmtId="0" fontId="65" fillId="0" borderId="0" xfId="63" applyNumberFormat="1" applyFont="1" applyFill="1" applyBorder="1" applyAlignment="1" applyProtection="1">
      <alignment horizontal="left" textRotation="90"/>
      <protection hidden="1"/>
    </xf>
    <xf numFmtId="179" fontId="70" fillId="0" borderId="1" xfId="63" applyNumberFormat="1" applyFont="1" applyFill="1" applyBorder="1" applyAlignment="1" applyProtection="1">
      <alignment horizontal="center"/>
      <protection hidden="1"/>
    </xf>
    <xf numFmtId="166" fontId="66" fillId="0" borderId="1" xfId="103" applyFont="1" applyBorder="1"/>
    <xf numFmtId="180" fontId="66" fillId="0" borderId="1" xfId="85" applyNumberFormat="1" applyFont="1" applyBorder="1"/>
    <xf numFmtId="189" fontId="66" fillId="0" borderId="1" xfId="85" applyNumberFormat="1" applyFont="1" applyBorder="1"/>
    <xf numFmtId="166" fontId="66" fillId="0" borderId="1" xfId="85" applyNumberFormat="1" applyFont="1" applyBorder="1"/>
    <xf numFmtId="49" fontId="71" fillId="0" borderId="1" xfId="9" applyNumberFormat="1" applyFont="1" applyBorder="1" applyAlignment="1">
      <alignment horizontal="center"/>
    </xf>
    <xf numFmtId="166" fontId="71" fillId="0" borderId="1" xfId="85" applyNumberFormat="1" applyFont="1" applyBorder="1"/>
    <xf numFmtId="2" fontId="82" fillId="0" borderId="0" xfId="64" applyNumberFormat="1" applyFont="1" applyFill="1" applyBorder="1" applyAlignment="1"/>
    <xf numFmtId="2" fontId="83" fillId="0" borderId="0" xfId="64" applyNumberFormat="1" applyFont="1" applyFill="1" applyBorder="1" applyAlignment="1">
      <alignment horizontal="left"/>
    </xf>
    <xf numFmtId="0" fontId="71" fillId="0" borderId="5" xfId="14" applyFont="1" applyFill="1" applyBorder="1" applyAlignment="1" applyProtection="1">
      <alignment vertical="center"/>
      <protection hidden="1"/>
    </xf>
    <xf numFmtId="10" fontId="71" fillId="0" borderId="1" xfId="17" applyNumberFormat="1" applyFont="1" applyFill="1" applyBorder="1" applyAlignment="1"/>
    <xf numFmtId="0" fontId="71" fillId="0" borderId="1" xfId="14" applyFont="1" applyFill="1" applyBorder="1" applyAlignment="1" applyProtection="1">
      <alignment vertical="center"/>
      <protection hidden="1"/>
    </xf>
    <xf numFmtId="2" fontId="71" fillId="0" borderId="1" xfId="14" applyNumberFormat="1"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71" fillId="0" borderId="5" xfId="14" applyFont="1" applyFill="1" applyBorder="1" applyAlignment="1" applyProtection="1">
      <protection hidden="1"/>
    </xf>
    <xf numFmtId="0" fontId="100" fillId="0" borderId="6" xfId="14" applyFont="1" applyFill="1" applyBorder="1" applyAlignment="1" applyProtection="1">
      <protection hidden="1"/>
    </xf>
    <xf numFmtId="0" fontId="100" fillId="0" borderId="7" xfId="14" applyFont="1" applyFill="1" applyBorder="1" applyAlignment="1" applyProtection="1">
      <alignment horizontal="right"/>
      <protection hidden="1"/>
    </xf>
    <xf numFmtId="2" fontId="101" fillId="0" borderId="0" xfId="14" applyNumberFormat="1" applyFont="1" applyFill="1" applyBorder="1" applyAlignment="1" applyProtection="1">
      <alignment horizontal="center"/>
      <protection hidden="1"/>
    </xf>
    <xf numFmtId="179" fontId="71" fillId="0" borderId="10" xfId="6" applyNumberFormat="1" applyFont="1" applyFill="1" applyBorder="1" applyAlignment="1" applyProtection="1">
      <protection hidden="1"/>
    </xf>
    <xf numFmtId="169" fontId="100" fillId="0" borderId="6" xfId="14" applyNumberFormat="1" applyFont="1" applyFill="1" applyBorder="1" applyAlignment="1" applyProtection="1">
      <protection hidden="1"/>
    </xf>
    <xf numFmtId="175" fontId="66" fillId="0" borderId="12" xfId="0" applyNumberFormat="1" applyFont="1" applyFill="1" applyBorder="1" applyAlignment="1">
      <alignment horizontal="center" vertical="center"/>
    </xf>
    <xf numFmtId="0" fontId="68" fillId="0" borderId="5" xfId="14" applyNumberFormat="1" applyFont="1" applyFill="1" applyBorder="1" applyAlignment="1" applyProtection="1">
      <protection hidden="1"/>
    </xf>
    <xf numFmtId="175" fontId="66" fillId="0" borderId="11" xfId="0" applyNumberFormat="1" applyFont="1" applyFill="1" applyBorder="1" applyAlignment="1">
      <alignment horizontal="center" vertical="center"/>
    </xf>
    <xf numFmtId="0" fontId="66" fillId="0" borderId="0" xfId="18" applyFont="1" applyFill="1" applyBorder="1"/>
    <xf numFmtId="0" fontId="66" fillId="0" borderId="42" xfId="18" applyFont="1" applyFill="1" applyBorder="1"/>
    <xf numFmtId="0" fontId="66" fillId="0" borderId="42" xfId="0" applyFont="1" applyBorder="1"/>
    <xf numFmtId="0" fontId="66" fillId="0" borderId="43" xfId="0" applyFont="1" applyFill="1" applyBorder="1"/>
    <xf numFmtId="0" fontId="66" fillId="0" borderId="44" xfId="0" applyFont="1" applyFill="1" applyBorder="1"/>
    <xf numFmtId="0" fontId="66" fillId="0" borderId="42" xfId="0" applyFont="1" applyFill="1" applyBorder="1"/>
    <xf numFmtId="0" fontId="66" fillId="0" borderId="45" xfId="0" applyFont="1" applyFill="1" applyBorder="1"/>
    <xf numFmtId="0" fontId="66" fillId="0" borderId="44" xfId="0" applyFont="1" applyBorder="1"/>
    <xf numFmtId="0" fontId="81" fillId="61" borderId="1" xfId="14" applyFont="1" applyFill="1" applyBorder="1" applyAlignment="1" applyProtection="1">
      <alignment horizontal="left" vertical="center"/>
      <protection hidden="1"/>
    </xf>
    <xf numFmtId="2" fontId="81" fillId="61" borderId="1" xfId="0" applyNumberFormat="1" applyFont="1" applyFill="1" applyBorder="1" applyAlignment="1">
      <alignment horizontal="center" vertical="center" wrapText="1"/>
    </xf>
    <xf numFmtId="0" fontId="66" fillId="0" borderId="0" xfId="18" applyFont="1" applyAlignment="1">
      <alignment horizontal="center"/>
    </xf>
    <xf numFmtId="0" fontId="81" fillId="61" borderId="1" xfId="0" applyNumberFormat="1" applyFont="1" applyFill="1" applyBorder="1" applyAlignment="1">
      <alignment horizontal="left" vertical="center" wrapText="1"/>
    </xf>
    <xf numFmtId="173" fontId="66" fillId="0" borderId="1" xfId="9" applyNumberFormat="1" applyFont="1" applyFill="1" applyBorder="1" applyAlignment="1">
      <alignment horizontal="center" vertical="center"/>
    </xf>
    <xf numFmtId="0" fontId="71" fillId="0" borderId="1" xfId="0" applyFont="1" applyBorder="1" applyAlignment="1">
      <alignment vertical="center"/>
    </xf>
    <xf numFmtId="0" fontId="71" fillId="0" borderId="1" xfId="0" applyFont="1" applyFill="1" applyBorder="1" applyAlignment="1"/>
    <xf numFmtId="0" fontId="71" fillId="0" borderId="0" xfId="18" applyFont="1" applyFill="1"/>
    <xf numFmtId="0" fontId="71" fillId="0" borderId="1" xfId="0" applyFont="1" applyFill="1" applyBorder="1" applyAlignment="1">
      <alignment horizontal="center" vertical="center"/>
    </xf>
    <xf numFmtId="173" fontId="71" fillId="0" borderId="1" xfId="9" applyNumberFormat="1" applyFont="1" applyFill="1" applyBorder="1" applyAlignment="1">
      <alignment horizontal="center" vertical="center"/>
    </xf>
    <xf numFmtId="1" fontId="75" fillId="0" borderId="5" xfId="0" applyNumberFormat="1" applyFont="1" applyFill="1" applyBorder="1" applyAlignment="1">
      <alignment horizontal="left" vertical="center"/>
    </xf>
    <xf numFmtId="1" fontId="75" fillId="0" borderId="6" xfId="0" applyNumberFormat="1" applyFont="1" applyFill="1" applyBorder="1" applyAlignment="1">
      <alignment horizontal="left" vertical="center"/>
    </xf>
    <xf numFmtId="2" fontId="106" fillId="0" borderId="0" xfId="13" applyNumberFormat="1" applyFont="1" applyFill="1" applyAlignment="1"/>
    <xf numFmtId="49" fontId="87" fillId="63" borderId="1" xfId="10" applyNumberFormat="1" applyFont="1" applyFill="1" applyBorder="1" applyAlignment="1" applyProtection="1">
      <alignment horizontal="left" vertical="top"/>
      <protection hidden="1"/>
    </xf>
    <xf numFmtId="9" fontId="87" fillId="62" borderId="1" xfId="62" applyNumberFormat="1" applyFont="1" applyFill="1" applyBorder="1" applyAlignment="1">
      <alignment horizontal="center" vertical="center"/>
    </xf>
    <xf numFmtId="0" fontId="87" fillId="0" borderId="0" xfId="14" applyFont="1" applyFill="1" applyBorder="1" applyAlignment="1" applyProtection="1">
      <alignment horizontal="left" vertical="center"/>
      <protection hidden="1"/>
    </xf>
    <xf numFmtId="49" fontId="87" fillId="63" borderId="1" xfId="63" applyNumberFormat="1" applyFont="1" applyFill="1" applyBorder="1" applyAlignment="1" applyProtection="1">
      <alignment horizontal="left" vertical="top"/>
      <protection hidden="1"/>
    </xf>
    <xf numFmtId="173" fontId="71" fillId="62" borderId="1" xfId="9" applyNumberFormat="1" applyFont="1" applyFill="1" applyBorder="1" applyAlignment="1">
      <alignment horizontal="center"/>
    </xf>
    <xf numFmtId="0" fontId="71" fillId="2" borderId="0" xfId="0" applyFont="1" applyFill="1" applyAlignment="1">
      <alignment horizontal="center"/>
    </xf>
    <xf numFmtId="9" fontId="66" fillId="2" borderId="8" xfId="17" applyFont="1" applyFill="1" applyBorder="1" applyAlignment="1">
      <alignment horizontal="center"/>
    </xf>
    <xf numFmtId="9" fontId="66" fillId="2" borderId="0" xfId="17" applyFont="1" applyFill="1" applyBorder="1" applyAlignment="1">
      <alignment horizontal="center"/>
    </xf>
    <xf numFmtId="0" fontId="66" fillId="2" borderId="0" xfId="0" applyFont="1" applyFill="1" applyBorder="1"/>
    <xf numFmtId="0" fontId="66" fillId="2" borderId="0" xfId="0" applyFont="1" applyFill="1"/>
    <xf numFmtId="2" fontId="88" fillId="61" borderId="4" xfId="0" applyNumberFormat="1" applyFont="1" applyFill="1" applyBorder="1" applyAlignment="1">
      <alignment horizontal="center" vertical="top" wrapText="1"/>
    </xf>
    <xf numFmtId="9" fontId="66" fillId="62" borderId="1" xfId="66" applyFont="1" applyFill="1" applyBorder="1" applyAlignment="1">
      <alignment horizontal="center"/>
    </xf>
    <xf numFmtId="180" fontId="66" fillId="62" borderId="1" xfId="66" applyNumberFormat="1" applyFont="1" applyFill="1" applyBorder="1" applyAlignment="1">
      <alignment horizontal="center"/>
    </xf>
    <xf numFmtId="0" fontId="68" fillId="62" borderId="1" xfId="14" applyFont="1" applyFill="1" applyBorder="1" applyAlignment="1" applyProtection="1">
      <protection hidden="1"/>
    </xf>
    <xf numFmtId="177" fontId="66" fillId="62" borderId="1" xfId="12" applyNumberFormat="1" applyFont="1" applyFill="1" applyBorder="1" applyAlignment="1" applyProtection="1">
      <alignment vertical="center"/>
      <protection hidden="1"/>
    </xf>
    <xf numFmtId="166" fontId="70" fillId="62" borderId="1" xfId="19" applyFont="1" applyFill="1" applyBorder="1" applyAlignment="1" applyProtection="1">
      <alignment horizontal="right" vertical="center"/>
      <protection hidden="1"/>
    </xf>
    <xf numFmtId="10" fontId="66" fillId="62" borderId="1" xfId="12" applyNumberFormat="1" applyFont="1" applyFill="1" applyBorder="1" applyAlignment="1" applyProtection="1">
      <alignment vertical="center"/>
      <protection hidden="1"/>
    </xf>
    <xf numFmtId="2" fontId="70" fillId="62" borderId="1" xfId="14" applyNumberFormat="1" applyFont="1" applyFill="1" applyBorder="1" applyAlignment="1" applyProtection="1">
      <alignment horizontal="right" vertical="center"/>
      <protection hidden="1"/>
    </xf>
    <xf numFmtId="10" fontId="95" fillId="62" borderId="1" xfId="17" applyNumberFormat="1" applyFont="1" applyFill="1" applyBorder="1" applyAlignment="1" applyProtection="1">
      <alignment horizontal="right"/>
      <protection hidden="1"/>
    </xf>
    <xf numFmtId="0" fontId="66" fillId="62" borderId="5" xfId="14" applyFont="1" applyFill="1" applyBorder="1" applyAlignment="1" applyProtection="1">
      <protection hidden="1"/>
    </xf>
    <xf numFmtId="9" fontId="70" fillId="62" borderId="1" xfId="17" applyNumberFormat="1" applyFont="1" applyFill="1" applyBorder="1" applyAlignment="1" applyProtection="1">
      <alignment horizontal="center"/>
      <protection hidden="1"/>
    </xf>
    <xf numFmtId="0" fontId="68" fillId="62" borderId="1" xfId="11" applyFont="1" applyFill="1" applyBorder="1"/>
    <xf numFmtId="3" fontId="70" fillId="62" borderId="1" xfId="63" applyNumberFormat="1" applyFont="1" applyFill="1" applyBorder="1" applyAlignment="1" applyProtection="1">
      <alignment horizontal="center"/>
      <protection hidden="1"/>
    </xf>
    <xf numFmtId="3" fontId="70" fillId="62" borderId="1" xfId="63" applyNumberFormat="1" applyFont="1" applyFill="1" applyBorder="1" applyAlignment="1" applyProtection="1">
      <alignment horizontal="left" wrapText="1"/>
      <protection hidden="1"/>
    </xf>
    <xf numFmtId="3" fontId="70" fillId="62" borderId="1" xfId="63" applyNumberFormat="1" applyFont="1" applyFill="1" applyBorder="1" applyAlignment="1" applyProtection="1">
      <alignment horizontal="left" vertical="top" wrapText="1"/>
      <protection hidden="1"/>
    </xf>
    <xf numFmtId="179" fontId="70" fillId="62" borderId="1" xfId="63" applyNumberFormat="1" applyFont="1" applyFill="1" applyBorder="1" applyAlignment="1" applyProtection="1">
      <alignment horizontal="center"/>
      <protection hidden="1"/>
    </xf>
    <xf numFmtId="179" fontId="100" fillId="62" borderId="1" xfId="11" applyNumberFormat="1" applyFont="1" applyFill="1" applyBorder="1"/>
    <xf numFmtId="0" fontId="66" fillId="62" borderId="1" xfId="11" applyFont="1" applyFill="1" applyBorder="1"/>
    <xf numFmtId="173" fontId="66" fillId="2" borderId="1" xfId="9" applyNumberFormat="1" applyFont="1" applyFill="1" applyBorder="1" applyAlignment="1">
      <alignment horizontal="right"/>
    </xf>
    <xf numFmtId="167" fontId="66" fillId="2" borderId="1" xfId="9" applyFont="1" applyFill="1" applyBorder="1" applyAlignment="1">
      <alignment horizontal="center"/>
    </xf>
    <xf numFmtId="167" fontId="71" fillId="2" borderId="1" xfId="9" applyFont="1" applyFill="1" applyBorder="1"/>
    <xf numFmtId="175" fontId="70" fillId="62" borderId="4" xfId="66" applyNumberFormat="1" applyFont="1" applyFill="1" applyBorder="1" applyAlignment="1" applyProtection="1">
      <alignment horizontal="center"/>
      <protection hidden="1"/>
    </xf>
    <xf numFmtId="2" fontId="66" fillId="0" borderId="0" xfId="14" applyNumberFormat="1" applyFont="1" applyFill="1" applyBorder="1" applyAlignment="1" applyProtection="1">
      <protection hidden="1"/>
    </xf>
    <xf numFmtId="166" fontId="66" fillId="0" borderId="0" xfId="19" applyFont="1" applyFill="1" applyBorder="1" applyAlignment="1" applyProtection="1">
      <protection hidden="1"/>
    </xf>
    <xf numFmtId="2" fontId="66" fillId="0" borderId="5" xfId="14" applyNumberFormat="1" applyFont="1" applyFill="1" applyBorder="1" applyAlignment="1" applyProtection="1">
      <alignment vertical="center"/>
      <protection hidden="1"/>
    </xf>
    <xf numFmtId="9" fontId="71" fillId="0" borderId="1" xfId="0" applyNumberFormat="1" applyFont="1" applyBorder="1" applyAlignment="1">
      <alignment horizontal="center"/>
    </xf>
    <xf numFmtId="9" fontId="71" fillId="0" borderId="1" xfId="17" applyFont="1" applyBorder="1" applyAlignment="1">
      <alignment horizontal="center"/>
    </xf>
    <xf numFmtId="198" fontId="66" fillId="62" borderId="1" xfId="9" applyNumberFormat="1" applyFont="1" applyFill="1" applyBorder="1" applyAlignment="1">
      <alignment horizontal="center"/>
    </xf>
    <xf numFmtId="2" fontId="84" fillId="0" borderId="0" xfId="64" applyNumberFormat="1" applyFont="1" applyFill="1" applyBorder="1" applyAlignment="1"/>
    <xf numFmtId="0" fontId="69" fillId="0" borderId="46" xfId="0" applyFont="1" applyBorder="1"/>
    <xf numFmtId="2" fontId="103" fillId="61" borderId="47" xfId="14" applyNumberFormat="1" applyFont="1" applyFill="1" applyBorder="1" applyAlignment="1" applyProtection="1">
      <alignment horizontal="left" vertical="center" wrapText="1"/>
      <protection hidden="1"/>
    </xf>
    <xf numFmtId="2" fontId="66" fillId="0" borderId="47" xfId="14" applyNumberFormat="1" applyFont="1" applyFill="1" applyBorder="1" applyAlignment="1" applyProtection="1">
      <protection hidden="1"/>
    </xf>
    <xf numFmtId="1" fontId="71" fillId="0" borderId="48" xfId="14" applyNumberFormat="1" applyFont="1" applyFill="1" applyBorder="1" applyAlignment="1" applyProtection="1">
      <alignment horizontal="center"/>
      <protection hidden="1"/>
    </xf>
    <xf numFmtId="166" fontId="66" fillId="0" borderId="47" xfId="19" applyFont="1" applyFill="1" applyBorder="1" applyAlignment="1" applyProtection="1">
      <protection hidden="1"/>
    </xf>
    <xf numFmtId="166" fontId="66" fillId="0" borderId="48" xfId="19" applyFont="1" applyFill="1" applyBorder="1" applyAlignment="1" applyProtection="1">
      <protection hidden="1"/>
    </xf>
    <xf numFmtId="0" fontId="71" fillId="0" borderId="48" xfId="0" applyFont="1" applyBorder="1"/>
    <xf numFmtId="166" fontId="71" fillId="0" borderId="48" xfId="19" applyFont="1" applyBorder="1"/>
    <xf numFmtId="2" fontId="88" fillId="61" borderId="39" xfId="0" applyNumberFormat="1" applyFont="1" applyFill="1" applyBorder="1" applyAlignment="1">
      <alignment horizontal="center" vertical="top" wrapText="1"/>
    </xf>
    <xf numFmtId="173" fontId="71" fillId="0" borderId="1" xfId="9" applyNumberFormat="1" applyFont="1" applyFill="1" applyBorder="1" applyAlignment="1">
      <alignment horizontal="center"/>
    </xf>
    <xf numFmtId="0" fontId="66" fillId="2" borderId="1" xfId="0" applyFont="1" applyFill="1" applyBorder="1" applyAlignment="1">
      <alignment vertical="center"/>
    </xf>
    <xf numFmtId="2" fontId="81" fillId="61" borderId="1" xfId="90" applyNumberFormat="1" applyFont="1" applyFill="1" applyBorder="1" applyAlignment="1">
      <alignment vertical="top" wrapText="1"/>
    </xf>
    <xf numFmtId="173" fontId="81" fillId="61" borderId="1" xfId="9" applyNumberFormat="1" applyFont="1" applyFill="1" applyBorder="1" applyAlignment="1">
      <alignment vertical="top" wrapText="1"/>
    </xf>
    <xf numFmtId="167" fontId="81" fillId="61" borderId="1" xfId="9" applyFont="1" applyFill="1" applyBorder="1" applyAlignment="1">
      <alignment horizontal="center" vertical="top" wrapText="1"/>
    </xf>
    <xf numFmtId="9" fontId="66" fillId="2" borderId="1" xfId="66" applyFont="1" applyFill="1" applyBorder="1" applyAlignment="1">
      <alignment horizontal="center"/>
    </xf>
    <xf numFmtId="0" fontId="69" fillId="0" borderId="0" xfId="64" applyFont="1" applyFill="1" applyAlignment="1"/>
    <xf numFmtId="0" fontId="88" fillId="2" borderId="0" xfId="0" applyFont="1" applyFill="1" applyAlignment="1">
      <alignment horizontal="center"/>
    </xf>
    <xf numFmtId="0" fontId="88" fillId="0" borderId="0" xfId="14" applyFont="1" applyFill="1" applyProtection="1">
      <protection hidden="1"/>
    </xf>
    <xf numFmtId="177" fontId="71" fillId="62" borderId="1" xfId="12" applyNumberFormat="1" applyFont="1" applyFill="1" applyBorder="1" applyAlignment="1" applyProtection="1">
      <alignment horizontal="center" vertical="center"/>
      <protection hidden="1"/>
    </xf>
    <xf numFmtId="0" fontId="95" fillId="2" borderId="6" xfId="14" applyFont="1" applyFill="1" applyBorder="1" applyAlignment="1" applyProtection="1">
      <protection hidden="1"/>
    </xf>
    <xf numFmtId="0" fontId="95" fillId="62" borderId="6" xfId="14" applyFont="1" applyFill="1" applyBorder="1" applyAlignment="1" applyProtection="1">
      <alignment horizontal="center"/>
      <protection hidden="1"/>
    </xf>
    <xf numFmtId="0" fontId="95" fillId="62" borderId="7" xfId="14" applyFont="1" applyFill="1" applyBorder="1" applyAlignment="1" applyProtection="1">
      <alignment horizontal="right"/>
      <protection hidden="1"/>
    </xf>
    <xf numFmtId="10" fontId="95" fillId="62" borderId="7" xfId="17" applyNumberFormat="1" applyFont="1" applyFill="1" applyBorder="1" applyAlignment="1" applyProtection="1">
      <alignment horizontal="right"/>
      <protection hidden="1"/>
    </xf>
    <xf numFmtId="0" fontId="88" fillId="0" borderId="0" xfId="14" applyFont="1" applyFill="1" applyBorder="1" applyAlignment="1" applyProtection="1">
      <alignment horizontal="right" vertical="center"/>
      <protection hidden="1"/>
    </xf>
    <xf numFmtId="2" fontId="88" fillId="0" borderId="0" xfId="14" applyNumberFormat="1" applyFont="1" applyFill="1" applyAlignment="1" applyProtection="1">
      <alignment vertical="center"/>
      <protection hidden="1"/>
    </xf>
    <xf numFmtId="0" fontId="88" fillId="0" borderId="0" xfId="14" applyFont="1" applyFill="1" applyBorder="1" applyAlignment="1" applyProtection="1">
      <alignment vertical="center"/>
      <protection hidden="1"/>
    </xf>
    <xf numFmtId="0" fontId="88" fillId="0" borderId="0" xfId="0" applyFont="1"/>
    <xf numFmtId="0" fontId="66" fillId="0" borderId="53" xfId="0" applyFont="1" applyBorder="1"/>
    <xf numFmtId="0" fontId="81" fillId="61" borderId="54" xfId="0" applyFont="1" applyFill="1" applyBorder="1" applyAlignment="1">
      <alignment wrapText="1"/>
    </xf>
    <xf numFmtId="0" fontId="66" fillId="0" borderId="55" xfId="0" applyFont="1" applyBorder="1"/>
    <xf numFmtId="0" fontId="66" fillId="0" borderId="56" xfId="0" applyFont="1" applyBorder="1"/>
    <xf numFmtId="0" fontId="66" fillId="2" borderId="0" xfId="18" applyFont="1" applyFill="1"/>
    <xf numFmtId="167" fontId="88" fillId="61" borderId="39" xfId="9" applyFont="1" applyFill="1" applyBorder="1" applyAlignment="1">
      <alignment horizontal="center" vertical="top" wrapText="1"/>
    </xf>
    <xf numFmtId="43" fontId="68" fillId="0" borderId="48" xfId="9" applyNumberFormat="1" applyFont="1" applyFill="1" applyBorder="1" applyAlignment="1">
      <alignment horizontal="center"/>
    </xf>
    <xf numFmtId="167" fontId="68" fillId="0" borderId="50" xfId="9" applyFont="1" applyFill="1" applyBorder="1" applyAlignment="1">
      <alignment horizontal="center"/>
    </xf>
    <xf numFmtId="0" fontId="66" fillId="0" borderId="46" xfId="0" applyFont="1" applyFill="1" applyBorder="1" applyAlignment="1">
      <alignment horizontal="left"/>
    </xf>
    <xf numFmtId="177" fontId="66" fillId="62" borderId="48" xfId="12" applyNumberFormat="1" applyFont="1" applyFill="1" applyBorder="1" applyAlignment="1" applyProtection="1">
      <alignment vertical="center"/>
      <protection hidden="1"/>
    </xf>
    <xf numFmtId="0" fontId="66" fillId="0" borderId="47" xfId="0" applyFont="1" applyBorder="1"/>
    <xf numFmtId="175" fontId="108" fillId="0" borderId="11" xfId="0" applyNumberFormat="1" applyFont="1" applyFill="1" applyBorder="1" applyAlignment="1">
      <alignment horizontal="center" vertical="center"/>
    </xf>
    <xf numFmtId="0" fontId="82" fillId="0" borderId="0" xfId="13" applyNumberFormat="1" applyFont="1" applyFill="1" applyBorder="1" applyAlignment="1"/>
    <xf numFmtId="1" fontId="71" fillId="0" borderId="48" xfId="14" applyNumberFormat="1" applyFont="1" applyBorder="1" applyAlignment="1" applyProtection="1">
      <alignment horizontal="center"/>
      <protection hidden="1"/>
    </xf>
    <xf numFmtId="1" fontId="71" fillId="0" borderId="48" xfId="14" applyNumberFormat="1" applyFont="1" applyBorder="1" applyAlignment="1" applyProtection="1">
      <alignment horizontal="center" vertical="center"/>
      <protection hidden="1"/>
    </xf>
    <xf numFmtId="2" fontId="70" fillId="2" borderId="1" xfId="14" applyNumberFormat="1" applyFont="1" applyFill="1" applyBorder="1" applyAlignment="1" applyProtection="1">
      <alignment horizontal="right" vertical="center"/>
      <protection hidden="1"/>
    </xf>
    <xf numFmtId="173" fontId="81" fillId="61" borderId="48" xfId="9" applyNumberFormat="1" applyFont="1" applyFill="1" applyBorder="1" applyAlignment="1">
      <alignment vertical="top" wrapText="1"/>
    </xf>
    <xf numFmtId="167" fontId="71" fillId="2" borderId="48" xfId="9" applyFont="1" applyFill="1" applyBorder="1"/>
    <xf numFmtId="173" fontId="71" fillId="2" borderId="48" xfId="9" applyNumberFormat="1" applyFont="1" applyFill="1" applyBorder="1" applyAlignment="1">
      <alignment horizontal="right"/>
    </xf>
    <xf numFmtId="0" fontId="66" fillId="0" borderId="0" xfId="14" applyFont="1" applyProtection="1">
      <protection hidden="1"/>
    </xf>
    <xf numFmtId="0" fontId="91" fillId="0" borderId="0" xfId="0" applyFont="1" applyAlignment="1">
      <alignment horizontal="center" vertical="center"/>
    </xf>
    <xf numFmtId="2" fontId="72" fillId="0" borderId="0" xfId="0" applyNumberFormat="1" applyFont="1" applyAlignment="1">
      <alignment horizontal="center" vertical="center"/>
    </xf>
    <xf numFmtId="2" fontId="70" fillId="0" borderId="48" xfId="4" applyNumberFormat="1" applyFont="1" applyFill="1" applyBorder="1" applyAlignment="1" applyProtection="1">
      <protection hidden="1"/>
    </xf>
    <xf numFmtId="166" fontId="70" fillId="35" borderId="48" xfId="19" applyFont="1" applyFill="1" applyBorder="1" applyAlignment="1" applyProtection="1">
      <protection locked="0"/>
    </xf>
    <xf numFmtId="166" fontId="70" fillId="63" borderId="48" xfId="19" applyFont="1" applyFill="1" applyBorder="1" applyAlignment="1" applyProtection="1">
      <protection locked="0"/>
    </xf>
    <xf numFmtId="179" fontId="71" fillId="0" borderId="48" xfId="4" applyNumberFormat="1" applyFont="1" applyFill="1" applyBorder="1" applyAlignment="1" applyProtection="1">
      <protection hidden="1"/>
    </xf>
    <xf numFmtId="169" fontId="70" fillId="0" borderId="48" xfId="4" applyFont="1" applyFill="1" applyBorder="1" applyAlignment="1" applyProtection="1">
      <protection hidden="1"/>
    </xf>
    <xf numFmtId="166" fontId="70" fillId="0" borderId="48" xfId="19" applyFont="1" applyFill="1" applyBorder="1" applyAlignment="1" applyProtection="1">
      <protection locked="0"/>
    </xf>
    <xf numFmtId="169" fontId="70" fillId="0" borderId="48" xfId="4" applyFont="1" applyFill="1" applyBorder="1" applyAlignment="1" applyProtection="1">
      <protection locked="0"/>
    </xf>
    <xf numFmtId="166" fontId="98" fillId="2" borderId="48" xfId="19" applyFont="1" applyFill="1" applyBorder="1" applyAlignment="1" applyProtection="1">
      <alignment horizontal="right"/>
      <protection locked="0"/>
    </xf>
    <xf numFmtId="2" fontId="70" fillId="0" borderId="48" xfId="4" applyNumberFormat="1" applyFont="1" applyFill="1" applyBorder="1" applyAlignment="1" applyProtection="1">
      <alignment horizontal="right"/>
      <protection locked="0"/>
    </xf>
    <xf numFmtId="179" fontId="74" fillId="0" borderId="48" xfId="6" applyNumberFormat="1" applyFont="1" applyFill="1" applyBorder="1" applyAlignment="1" applyProtection="1">
      <protection hidden="1"/>
    </xf>
    <xf numFmtId="167" fontId="66" fillId="2" borderId="48" xfId="9" applyNumberFormat="1" applyFont="1" applyFill="1" applyBorder="1" applyAlignment="1" applyProtection="1">
      <alignment vertical="center"/>
      <protection hidden="1"/>
    </xf>
    <xf numFmtId="2" fontId="71" fillId="0" borderId="0" xfId="0" applyNumberFormat="1" applyFont="1" applyAlignment="1"/>
    <xf numFmtId="2" fontId="66" fillId="0" borderId="1" xfId="0" applyNumberFormat="1" applyFont="1" applyFill="1" applyBorder="1" applyAlignment="1"/>
    <xf numFmtId="0" fontId="66" fillId="0" borderId="10" xfId="0" applyFont="1" applyFill="1" applyBorder="1" applyAlignment="1"/>
    <xf numFmtId="0" fontId="66" fillId="0" borderId="4" xfId="0" applyFont="1" applyFill="1" applyBorder="1" applyAlignment="1"/>
    <xf numFmtId="0" fontId="66" fillId="2" borderId="22" xfId="0" applyFont="1" applyFill="1" applyBorder="1" applyAlignment="1"/>
    <xf numFmtId="0" fontId="86" fillId="0" borderId="22" xfId="60" applyFont="1" applyBorder="1" applyAlignment="1"/>
    <xf numFmtId="0" fontId="86" fillId="0" borderId="22" xfId="60" applyFont="1" applyBorder="1" applyAlignment="1">
      <alignment horizontal="center" wrapText="1"/>
    </xf>
    <xf numFmtId="2" fontId="66" fillId="0" borderId="48" xfId="0" applyNumberFormat="1" applyFont="1" applyFill="1" applyBorder="1"/>
    <xf numFmtId="1" fontId="86" fillId="0" borderId="48" xfId="0" applyNumberFormat="1" applyFont="1" applyFill="1" applyBorder="1" applyAlignment="1">
      <alignment horizontal="center"/>
    </xf>
    <xf numFmtId="0" fontId="66" fillId="0" borderId="22" xfId="0" applyFont="1" applyBorder="1" applyAlignment="1">
      <alignment horizontal="center" wrapText="1"/>
    </xf>
    <xf numFmtId="176" fontId="66" fillId="0" borderId="1" xfId="0" applyNumberFormat="1" applyFont="1" applyFill="1" applyBorder="1" applyAlignment="1">
      <alignment horizontal="center"/>
    </xf>
    <xf numFmtId="176" fontId="66" fillId="0" borderId="7" xfId="0" applyNumberFormat="1" applyFont="1" applyFill="1" applyBorder="1" applyAlignment="1">
      <alignment horizontal="center"/>
    </xf>
    <xf numFmtId="176" fontId="66" fillId="0" borderId="22" xfId="0" applyNumberFormat="1" applyFont="1" applyBorder="1" applyAlignment="1">
      <alignment horizontal="center" wrapText="1"/>
    </xf>
    <xf numFmtId="176" fontId="86" fillId="0" borderId="22" xfId="60" applyNumberFormat="1" applyFont="1" applyBorder="1" applyAlignment="1">
      <alignment horizontal="center" wrapText="1"/>
    </xf>
    <xf numFmtId="173" fontId="66" fillId="0" borderId="0" xfId="0" applyNumberFormat="1" applyFont="1"/>
    <xf numFmtId="9" fontId="66" fillId="0" borderId="50" xfId="17" applyFont="1" applyFill="1" applyBorder="1" applyAlignment="1">
      <alignment horizontal="center"/>
    </xf>
    <xf numFmtId="9" fontId="66" fillId="0" borderId="0" xfId="17" applyFont="1" applyFill="1" applyBorder="1" applyAlignment="1">
      <alignment horizontal="center"/>
    </xf>
    <xf numFmtId="43" fontId="68" fillId="0" borderId="0" xfId="90" applyNumberFormat="1" applyFont="1" applyAlignment="1"/>
    <xf numFmtId="199" fontId="66" fillId="0" borderId="48" xfId="9" applyNumberFormat="1" applyFont="1" applyFill="1" applyBorder="1" applyAlignment="1">
      <alignment horizontal="center"/>
    </xf>
    <xf numFmtId="0" fontId="86" fillId="0" borderId="48" xfId="0" applyFont="1" applyBorder="1"/>
    <xf numFmtId="0" fontId="66" fillId="0" borderId="48" xfId="0" applyFont="1" applyBorder="1"/>
    <xf numFmtId="0" fontId="66" fillId="0" borderId="48" xfId="0" applyFont="1" applyBorder="1" applyAlignment="1">
      <alignment horizontal="center"/>
    </xf>
    <xf numFmtId="44" fontId="70" fillId="0" borderId="48" xfId="67" applyFont="1" applyFill="1" applyBorder="1" applyAlignment="1" applyProtection="1">
      <protection locked="0"/>
    </xf>
    <xf numFmtId="173" fontId="66" fillId="0" borderId="0" xfId="0" applyNumberFormat="1" applyFont="1" applyAlignment="1">
      <alignment horizontal="center" vertical="center"/>
    </xf>
    <xf numFmtId="0" fontId="71" fillId="0" borderId="48" xfId="0" applyFont="1" applyBorder="1" applyAlignment="1">
      <alignment vertical="center"/>
    </xf>
    <xf numFmtId="173" fontId="71" fillId="0" borderId="48" xfId="0" applyNumberFormat="1" applyFont="1" applyBorder="1"/>
    <xf numFmtId="199" fontId="66" fillId="0" borderId="1" xfId="9" applyNumberFormat="1" applyFont="1" applyFill="1" applyBorder="1" applyAlignment="1">
      <alignment horizontal="center"/>
    </xf>
    <xf numFmtId="10" fontId="66" fillId="0" borderId="1" xfId="17" applyNumberFormat="1" applyFont="1" applyFill="1" applyBorder="1" applyAlignment="1">
      <alignment horizontal="center"/>
    </xf>
    <xf numFmtId="180" fontId="66" fillId="2" borderId="1" xfId="9" applyNumberFormat="1" applyFont="1" applyFill="1" applyBorder="1" applyAlignment="1">
      <alignment horizontal="center"/>
    </xf>
    <xf numFmtId="9" fontId="66" fillId="2" borderId="50" xfId="17" applyFont="1" applyFill="1" applyBorder="1" applyAlignment="1">
      <alignment horizontal="center"/>
    </xf>
    <xf numFmtId="176" fontId="66" fillId="0" borderId="22" xfId="0" applyNumberFormat="1" applyFont="1" applyFill="1" applyBorder="1" applyAlignment="1">
      <alignment horizontal="center" wrapText="1"/>
    </xf>
    <xf numFmtId="176" fontId="86" fillId="0" borderId="22" xfId="60" applyNumberFormat="1" applyFont="1" applyFill="1" applyBorder="1" applyAlignment="1">
      <alignment horizontal="center" wrapText="1"/>
    </xf>
    <xf numFmtId="0" fontId="81" fillId="61" borderId="1" xfId="60" applyFont="1" applyFill="1" applyBorder="1" applyAlignment="1">
      <alignment horizontal="center" vertical="top" wrapText="1"/>
    </xf>
    <xf numFmtId="0" fontId="66" fillId="0" borderId="22" xfId="0" applyFont="1" applyFill="1" applyBorder="1"/>
    <xf numFmtId="180" fontId="71" fillId="2" borderId="1" xfId="9" applyNumberFormat="1" applyFont="1" applyFill="1" applyBorder="1"/>
    <xf numFmtId="4" fontId="70" fillId="0" borderId="48" xfId="63" applyNumberFormat="1" applyFont="1" applyFill="1" applyBorder="1" applyAlignment="1" applyProtection="1">
      <alignment horizontal="center"/>
      <protection hidden="1"/>
    </xf>
    <xf numFmtId="0" fontId="66" fillId="62" borderId="48" xfId="11" applyFont="1" applyFill="1" applyBorder="1"/>
    <xf numFmtId="0" fontId="66" fillId="0" borderId="48" xfId="0" applyFont="1" applyFill="1" applyBorder="1" applyAlignment="1"/>
    <xf numFmtId="198" fontId="69" fillId="0" borderId="48" xfId="9" applyNumberFormat="1" applyFont="1" applyFill="1" applyBorder="1" applyAlignment="1">
      <alignment horizontal="center"/>
    </xf>
    <xf numFmtId="0" fontId="109" fillId="0" borderId="0" xfId="0" applyFont="1"/>
    <xf numFmtId="166" fontId="66" fillId="0" borderId="48" xfId="19" applyFont="1" applyBorder="1"/>
    <xf numFmtId="43" fontId="83" fillId="0" borderId="0" xfId="64" applyNumberFormat="1" applyFont="1" applyFill="1" applyAlignment="1"/>
    <xf numFmtId="0" fontId="66" fillId="0" borderId="0" xfId="10" applyNumberFormat="1" applyFont="1" applyFill="1" applyBorder="1" applyAlignment="1" applyProtection="1">
      <alignment horizontal="left"/>
      <protection hidden="1"/>
    </xf>
    <xf numFmtId="0" fontId="80" fillId="0" borderId="0" xfId="10" applyNumberFormat="1" applyFont="1" applyFill="1" applyBorder="1" applyAlignment="1" applyProtection="1">
      <alignment horizontal="left" vertical="center"/>
      <protection hidden="1"/>
    </xf>
    <xf numFmtId="0" fontId="85" fillId="0" borderId="0" xfId="11" applyFont="1" applyFill="1" applyBorder="1"/>
    <xf numFmtId="0" fontId="66" fillId="0" borderId="1" xfId="0" applyFont="1" applyBorder="1" applyAlignment="1" applyProtection="1">
      <alignment horizontal="left" vertical="center"/>
      <protection hidden="1"/>
    </xf>
    <xf numFmtId="0" fontId="66" fillId="0" borderId="1" xfId="0" applyFont="1" applyBorder="1" applyAlignment="1" applyProtection="1">
      <alignment horizontal="center" vertical="center"/>
      <protection hidden="1"/>
    </xf>
    <xf numFmtId="180" fontId="66" fillId="64" borderId="1" xfId="0" applyNumberFormat="1" applyFont="1" applyFill="1" applyBorder="1" applyAlignment="1"/>
    <xf numFmtId="0" fontId="66" fillId="0" borderId="48" xfId="10" applyNumberFormat="1" applyFont="1" applyFill="1" applyBorder="1" applyAlignment="1" applyProtection="1">
      <alignment horizontal="left"/>
      <protection hidden="1"/>
    </xf>
    <xf numFmtId="1" fontId="81" fillId="61" borderId="48" xfId="0" applyNumberFormat="1" applyFont="1" applyFill="1" applyBorder="1" applyAlignment="1">
      <alignment horizontal="center" vertical="center" wrapText="1"/>
    </xf>
    <xf numFmtId="173" fontId="71" fillId="0" borderId="48" xfId="9" applyNumberFormat="1" applyFont="1" applyFill="1" applyBorder="1" applyAlignment="1">
      <alignment horizontal="center"/>
    </xf>
    <xf numFmtId="173" fontId="71" fillId="62" borderId="48" xfId="9" applyNumberFormat="1" applyFont="1" applyFill="1" applyBorder="1" applyAlignment="1">
      <alignment horizontal="center"/>
    </xf>
    <xf numFmtId="49" fontId="66" fillId="0" borderId="48" xfId="0" applyNumberFormat="1" applyFont="1" applyFill="1" applyBorder="1" applyAlignment="1">
      <alignment horizontal="center"/>
    </xf>
    <xf numFmtId="0" fontId="71" fillId="0" borderId="48" xfId="0" applyFont="1" applyFill="1" applyBorder="1" applyAlignment="1"/>
    <xf numFmtId="1" fontId="81" fillId="61" borderId="48" xfId="0" applyNumberFormat="1" applyFont="1" applyFill="1" applyBorder="1" applyAlignment="1">
      <alignment horizontal="center"/>
    </xf>
    <xf numFmtId="173" fontId="66" fillId="0" borderId="0" xfId="9" applyNumberFormat="1" applyFont="1" applyFill="1" applyBorder="1" applyAlignment="1">
      <alignment horizontal="center" vertical="center"/>
    </xf>
    <xf numFmtId="173" fontId="71" fillId="0" borderId="0" xfId="0" applyNumberFormat="1" applyFont="1" applyBorder="1"/>
    <xf numFmtId="2" fontId="68" fillId="0" borderId="48" xfId="9" applyNumberFormat="1" applyFont="1" applyFill="1" applyBorder="1" applyAlignment="1">
      <alignment horizontal="center"/>
    </xf>
    <xf numFmtId="0" fontId="66" fillId="0" borderId="0" xfId="0" applyFont="1" applyBorder="1" applyAlignment="1">
      <alignment horizontal="center"/>
    </xf>
    <xf numFmtId="44" fontId="66" fillId="0" borderId="0" xfId="0" applyNumberFormat="1" applyFont="1" applyBorder="1"/>
    <xf numFmtId="166" fontId="66" fillId="0" borderId="0" xfId="19" applyFont="1" applyBorder="1"/>
    <xf numFmtId="44" fontId="83" fillId="0" borderId="0" xfId="64" applyNumberFormat="1" applyFont="1" applyFill="1" applyAlignment="1"/>
    <xf numFmtId="44" fontId="107" fillId="0" borderId="0" xfId="64" applyNumberFormat="1" applyFont="1" applyFill="1" applyAlignment="1"/>
    <xf numFmtId="166" fontId="83" fillId="0" borderId="0" xfId="19" applyFont="1" applyFill="1" applyAlignment="1"/>
    <xf numFmtId="189" fontId="78" fillId="0" borderId="0" xfId="64" applyNumberFormat="1" applyFont="1" applyFill="1" applyAlignment="1"/>
    <xf numFmtId="44" fontId="66" fillId="0" borderId="0" xfId="63" applyNumberFormat="1" applyFont="1" applyFill="1" applyBorder="1" applyAlignment="1" applyProtection="1">
      <alignment horizontal="left"/>
      <protection hidden="1"/>
    </xf>
    <xf numFmtId="0" fontId="66" fillId="0" borderId="47" xfId="11" applyFont="1" applyFill="1" applyBorder="1" applyAlignment="1"/>
    <xf numFmtId="0" fontId="66" fillId="0" borderId="49" xfId="11" applyFont="1" applyFill="1" applyBorder="1" applyAlignment="1"/>
    <xf numFmtId="0" fontId="66" fillId="0" borderId="48" xfId="11" applyFont="1" applyFill="1" applyBorder="1" applyAlignment="1"/>
    <xf numFmtId="0" fontId="66" fillId="0" borderId="46" xfId="11" applyFont="1" applyFill="1" applyBorder="1" applyAlignment="1"/>
    <xf numFmtId="179" fontId="100" fillId="62" borderId="48" xfId="11" applyNumberFormat="1" applyFont="1" applyFill="1" applyBorder="1"/>
    <xf numFmtId="0" fontId="66" fillId="0" borderId="0" xfId="64" quotePrefix="1" applyFont="1" applyFill="1" applyAlignment="1"/>
    <xf numFmtId="200" fontId="66" fillId="0" borderId="0" xfId="64" quotePrefix="1" applyNumberFormat="1" applyFont="1" applyFill="1" applyAlignment="1"/>
    <xf numFmtId="0" fontId="66" fillId="0" borderId="0" xfId="64" applyFont="1" applyFill="1" applyAlignment="1">
      <alignment horizontal="right"/>
    </xf>
    <xf numFmtId="201" fontId="66" fillId="0" borderId="0" xfId="19" applyNumberFormat="1" applyFont="1" applyFill="1" applyAlignment="1">
      <alignment horizontal="center"/>
    </xf>
    <xf numFmtId="201" fontId="66" fillId="0" borderId="0" xfId="64" applyNumberFormat="1" applyFont="1" applyFill="1" applyAlignment="1">
      <alignment horizontal="center"/>
    </xf>
    <xf numFmtId="201" fontId="71" fillId="0" borderId="0" xfId="19" applyNumberFormat="1" applyFont="1" applyFill="1" applyAlignment="1">
      <alignment horizontal="center"/>
    </xf>
    <xf numFmtId="201" fontId="71" fillId="0" borderId="0" xfId="64" applyNumberFormat="1" applyFont="1" applyFill="1" applyAlignment="1">
      <alignment horizontal="center"/>
    </xf>
    <xf numFmtId="0" fontId="110" fillId="0" borderId="0" xfId="64" applyFont="1" applyFill="1" applyAlignment="1"/>
    <xf numFmtId="0" fontId="71" fillId="0" borderId="0" xfId="64" applyFont="1" applyFill="1" applyAlignment="1">
      <alignment horizontal="center"/>
    </xf>
    <xf numFmtId="0" fontId="71" fillId="0" borderId="0" xfId="64" applyFont="1" applyFill="1" applyAlignment="1"/>
    <xf numFmtId="4" fontId="70" fillId="62" borderId="48" xfId="63" applyNumberFormat="1" applyFont="1" applyFill="1" applyBorder="1" applyAlignment="1" applyProtection="1">
      <alignment horizontal="center"/>
      <protection hidden="1"/>
    </xf>
    <xf numFmtId="4" fontId="70" fillId="62" borderId="1" xfId="63" applyNumberFormat="1" applyFont="1" applyFill="1" applyBorder="1" applyAlignment="1" applyProtection="1">
      <alignment horizontal="center"/>
      <protection hidden="1"/>
    </xf>
    <xf numFmtId="2" fontId="66" fillId="62" borderId="48" xfId="0" applyNumberFormat="1" applyFont="1" applyFill="1" applyBorder="1" applyAlignment="1">
      <alignment horizontal="center"/>
    </xf>
    <xf numFmtId="10" fontId="66" fillId="62" borderId="1" xfId="17" applyNumberFormat="1" applyFont="1" applyFill="1" applyBorder="1" applyAlignment="1">
      <alignment horizontal="center"/>
    </xf>
    <xf numFmtId="44" fontId="70" fillId="62" borderId="1" xfId="67" applyFont="1" applyFill="1" applyBorder="1" applyAlignment="1" applyProtection="1">
      <protection locked="0"/>
    </xf>
    <xf numFmtId="44" fontId="70" fillId="62" borderId="48" xfId="67" applyFont="1" applyFill="1" applyBorder="1" applyAlignment="1" applyProtection="1">
      <protection locked="0"/>
    </xf>
    <xf numFmtId="44" fontId="66" fillId="62" borderId="48" xfId="0" applyNumberFormat="1" applyFont="1" applyFill="1" applyBorder="1"/>
    <xf numFmtId="0" fontId="66" fillId="0" borderId="48" xfId="0" applyFont="1" applyBorder="1" applyAlignment="1">
      <alignment horizontal="center" vertical="center"/>
    </xf>
    <xf numFmtId="0" fontId="66" fillId="0" borderId="57" xfId="0" applyFont="1" applyFill="1" applyBorder="1"/>
    <xf numFmtId="0" fontId="66" fillId="0" borderId="58" xfId="0" applyFont="1" applyBorder="1"/>
    <xf numFmtId="0" fontId="66" fillId="0" borderId="0" xfId="0" applyFont="1" applyBorder="1" applyAlignment="1">
      <alignment horizontal="center" vertical="center"/>
    </xf>
    <xf numFmtId="0" fontId="66" fillId="0" borderId="48" xfId="0" applyFont="1" applyBorder="1" applyAlignment="1">
      <alignment vertical="center"/>
    </xf>
    <xf numFmtId="0" fontId="66" fillId="0" borderId="0" xfId="0" applyFont="1" applyFill="1" applyBorder="1" applyAlignment="1">
      <alignment horizontal="left" vertical="top" wrapText="1"/>
    </xf>
    <xf numFmtId="0" fontId="69" fillId="0" borderId="0" xfId="14" applyFont="1" applyFill="1" applyBorder="1" applyAlignment="1" applyProtection="1">
      <alignment horizontal="left" vertical="top" wrapText="1"/>
      <protection hidden="1"/>
    </xf>
    <xf numFmtId="2" fontId="83" fillId="62" borderId="0" xfId="64" applyNumberFormat="1" applyFont="1" applyFill="1" applyBorder="1" applyAlignment="1"/>
    <xf numFmtId="0" fontId="66" fillId="62" borderId="0" xfId="65" applyFont="1" applyFill="1" applyAlignment="1"/>
    <xf numFmtId="49" fontId="80" fillId="61" borderId="40" xfId="64" applyNumberFormat="1" applyFont="1" applyFill="1" applyBorder="1" applyAlignment="1">
      <alignment horizontal="left" vertical="top" wrapText="1"/>
    </xf>
    <xf numFmtId="49" fontId="80" fillId="61" borderId="50" xfId="64" applyNumberFormat="1" applyFont="1" applyFill="1" applyBorder="1" applyAlignment="1">
      <alignment horizontal="left" vertical="top" wrapText="1"/>
    </xf>
    <xf numFmtId="49" fontId="80" fillId="61" borderId="51" xfId="64" applyNumberFormat="1" applyFont="1" applyFill="1" applyBorder="1" applyAlignment="1">
      <alignment horizontal="left" vertical="top" wrapText="1"/>
    </xf>
    <xf numFmtId="49" fontId="80" fillId="61" borderId="52" xfId="64" applyNumberFormat="1" applyFont="1" applyFill="1" applyBorder="1" applyAlignment="1">
      <alignment horizontal="left" vertical="top" wrapText="1"/>
    </xf>
    <xf numFmtId="49" fontId="80" fillId="61" borderId="0" xfId="64" applyNumberFormat="1" applyFont="1" applyFill="1" applyBorder="1" applyAlignment="1">
      <alignment horizontal="left" vertical="top" wrapText="1"/>
    </xf>
    <xf numFmtId="49" fontId="80" fillId="61" borderId="11" xfId="64" applyNumberFormat="1" applyFont="1" applyFill="1" applyBorder="1" applyAlignment="1">
      <alignment horizontal="left" vertical="top" wrapText="1"/>
    </xf>
    <xf numFmtId="49" fontId="80" fillId="61" borderId="41" xfId="64" applyNumberFormat="1" applyFont="1" applyFill="1" applyBorder="1" applyAlignment="1">
      <alignment horizontal="left" vertical="top" wrapText="1"/>
    </xf>
    <xf numFmtId="49" fontId="80" fillId="61" borderId="2" xfId="64" applyNumberFormat="1" applyFont="1" applyFill="1" applyBorder="1" applyAlignment="1">
      <alignment horizontal="left" vertical="top" wrapText="1"/>
    </xf>
    <xf numFmtId="49" fontId="80" fillId="61" borderId="12" xfId="64" applyNumberFormat="1" applyFont="1" applyFill="1" applyBorder="1" applyAlignment="1">
      <alignment horizontal="left" vertical="top" wrapText="1"/>
    </xf>
    <xf numFmtId="173" fontId="81" fillId="61" borderId="47" xfId="9" applyNumberFormat="1" applyFont="1" applyFill="1" applyBorder="1" applyAlignment="1">
      <alignment horizontal="center"/>
    </xf>
    <xf numFmtId="173" fontId="81" fillId="61" borderId="49" xfId="9" applyNumberFormat="1" applyFont="1" applyFill="1" applyBorder="1" applyAlignment="1">
      <alignment horizontal="center"/>
    </xf>
    <xf numFmtId="173" fontId="81" fillId="61" borderId="46" xfId="9" applyNumberFormat="1" applyFont="1" applyFill="1" applyBorder="1" applyAlignment="1">
      <alignment horizontal="center"/>
    </xf>
    <xf numFmtId="2" fontId="81" fillId="61" borderId="47" xfId="0" applyNumberFormat="1" applyFont="1" applyFill="1" applyBorder="1" applyAlignment="1">
      <alignment horizontal="center" vertical="center" wrapText="1"/>
    </xf>
    <xf numFmtId="2" fontId="81" fillId="61" borderId="49" xfId="0" applyNumberFormat="1" applyFont="1" applyFill="1" applyBorder="1" applyAlignment="1">
      <alignment horizontal="center" vertical="center" wrapText="1"/>
    </xf>
    <xf numFmtId="2" fontId="81" fillId="61" borderId="46" xfId="0" applyNumberFormat="1" applyFont="1" applyFill="1" applyBorder="1" applyAlignment="1">
      <alignment horizontal="center" vertical="center" wrapText="1"/>
    </xf>
    <xf numFmtId="167" fontId="88" fillId="61" borderId="50" xfId="9" applyFont="1" applyFill="1" applyBorder="1" applyAlignment="1">
      <alignment horizontal="center" vertical="top" wrapText="1"/>
    </xf>
    <xf numFmtId="167" fontId="88" fillId="61" borderId="51" xfId="9" applyFont="1" applyFill="1" applyBorder="1" applyAlignment="1">
      <alignment horizontal="center" vertical="top" wrapText="1"/>
    </xf>
    <xf numFmtId="167" fontId="88" fillId="61" borderId="2" xfId="9" applyFont="1" applyFill="1" applyBorder="1" applyAlignment="1">
      <alignment horizontal="center" vertical="top" wrapText="1"/>
    </xf>
    <xf numFmtId="167" fontId="88" fillId="61" borderId="12" xfId="9" applyFont="1" applyFill="1" applyBorder="1" applyAlignment="1">
      <alignment horizontal="center" vertical="top" wrapText="1"/>
    </xf>
    <xf numFmtId="167" fontId="88" fillId="61" borderId="47" xfId="9" applyFont="1" applyFill="1" applyBorder="1" applyAlignment="1">
      <alignment horizontal="center" vertical="top" wrapText="1"/>
    </xf>
    <xf numFmtId="167" fontId="88" fillId="61" borderId="49" xfId="9" applyFont="1" applyFill="1" applyBorder="1" applyAlignment="1">
      <alignment horizontal="center" vertical="top" wrapText="1"/>
    </xf>
    <xf numFmtId="167" fontId="88" fillId="61" borderId="46" xfId="9" applyFont="1" applyFill="1" applyBorder="1" applyAlignment="1">
      <alignment horizontal="center" vertical="top" wrapText="1"/>
    </xf>
    <xf numFmtId="199" fontId="66" fillId="0" borderId="47" xfId="9" applyNumberFormat="1" applyFont="1" applyFill="1" applyBorder="1" applyAlignment="1">
      <alignment horizontal="center"/>
    </xf>
    <xf numFmtId="199" fontId="66" fillId="0" borderId="49" xfId="9" applyNumberFormat="1" applyFont="1" applyFill="1" applyBorder="1" applyAlignment="1">
      <alignment horizontal="center"/>
    </xf>
    <xf numFmtId="199" fontId="66" fillId="0" borderId="46" xfId="9" applyNumberFormat="1" applyFont="1" applyFill="1" applyBorder="1" applyAlignment="1">
      <alignment horizontal="center"/>
    </xf>
    <xf numFmtId="49" fontId="81" fillId="61" borderId="47" xfId="64" applyNumberFormat="1" applyFont="1" applyFill="1" applyBorder="1" applyAlignment="1">
      <alignment horizontal="left" vertical="top" wrapText="1"/>
    </xf>
    <xf numFmtId="49" fontId="81" fillId="61" borderId="49" xfId="64" applyNumberFormat="1" applyFont="1" applyFill="1" applyBorder="1" applyAlignment="1">
      <alignment horizontal="left" vertical="top" wrapText="1"/>
    </xf>
    <xf numFmtId="49" fontId="81" fillId="61" borderId="46" xfId="64" applyNumberFormat="1" applyFont="1" applyFill="1" applyBorder="1" applyAlignment="1">
      <alignment horizontal="left" vertical="top" wrapText="1"/>
    </xf>
    <xf numFmtId="0" fontId="66" fillId="0" borderId="5" xfId="0" applyFont="1" applyFill="1" applyBorder="1" applyAlignment="1">
      <alignment horizontal="left"/>
    </xf>
    <xf numFmtId="0" fontId="66" fillId="0" borderId="7" xfId="0" applyFont="1" applyFill="1" applyBorder="1" applyAlignment="1">
      <alignment horizontal="left"/>
    </xf>
    <xf numFmtId="0" fontId="71" fillId="0" borderId="5" xfId="14" applyFont="1" applyFill="1" applyBorder="1" applyAlignment="1" applyProtection="1">
      <alignment horizontal="left" vertical="center"/>
      <protection hidden="1"/>
    </xf>
    <xf numFmtId="0" fontId="71" fillId="0" borderId="7" xfId="14" applyFont="1" applyFill="1" applyBorder="1" applyAlignment="1" applyProtection="1">
      <alignment horizontal="left" vertical="center"/>
      <protection hidden="1"/>
    </xf>
    <xf numFmtId="2" fontId="103" fillId="61" borderId="48" xfId="14" applyNumberFormat="1" applyFont="1" applyFill="1" applyBorder="1" applyAlignment="1" applyProtection="1">
      <alignment horizontal="center" vertical="center" wrapText="1"/>
      <protection hidden="1"/>
    </xf>
    <xf numFmtId="2" fontId="103" fillId="61" borderId="5" xfId="4" applyNumberFormat="1" applyFont="1" applyFill="1" applyBorder="1" applyAlignment="1" applyProtection="1">
      <alignment horizontal="center" vertical="center" wrapText="1"/>
      <protection hidden="1"/>
    </xf>
    <xf numFmtId="0" fontId="81" fillId="61" borderId="7" xfId="0" applyFont="1" applyFill="1" applyBorder="1" applyAlignment="1">
      <alignment horizontal="center" vertical="center" wrapText="1"/>
    </xf>
    <xf numFmtId="0" fontId="66" fillId="0" borderId="0" xfId="0" applyFont="1" applyAlignment="1">
      <alignment horizontal="left" vertical="top" wrapText="1"/>
    </xf>
    <xf numFmtId="2" fontId="103" fillId="61" borderId="47" xfId="14" applyNumberFormat="1" applyFont="1" applyFill="1" applyBorder="1" applyAlignment="1" applyProtection="1">
      <alignment horizontal="center" vertical="center" wrapText="1"/>
      <protection hidden="1"/>
    </xf>
    <xf numFmtId="2" fontId="103" fillId="61" borderId="49" xfId="14" applyNumberFormat="1" applyFont="1" applyFill="1" applyBorder="1" applyAlignment="1" applyProtection="1">
      <alignment horizontal="center" vertical="center" wrapText="1"/>
      <protection hidden="1"/>
    </xf>
    <xf numFmtId="2" fontId="103" fillId="61" borderId="46" xfId="14" applyNumberFormat="1" applyFont="1" applyFill="1" applyBorder="1" applyAlignment="1" applyProtection="1">
      <alignment horizontal="center" vertical="center" wrapText="1"/>
      <protection hidden="1"/>
    </xf>
    <xf numFmtId="0" fontId="85" fillId="61" borderId="7" xfId="0" applyFont="1" applyFill="1" applyBorder="1" applyAlignment="1">
      <alignment horizontal="center" vertical="center" wrapText="1"/>
    </xf>
    <xf numFmtId="0" fontId="66" fillId="0" borderId="5" xfId="10" applyFont="1" applyFill="1" applyBorder="1" applyAlignment="1" applyProtection="1">
      <alignment horizontal="center"/>
      <protection hidden="1"/>
    </xf>
    <xf numFmtId="0" fontId="66" fillId="0" borderId="6" xfId="10" applyFont="1" applyFill="1" applyBorder="1" applyAlignment="1" applyProtection="1">
      <alignment horizontal="center"/>
      <protection hidden="1"/>
    </xf>
    <xf numFmtId="0" fontId="66" fillId="0" borderId="7" xfId="10" applyFont="1" applyFill="1" applyBorder="1" applyAlignment="1" applyProtection="1">
      <alignment horizontal="center"/>
      <protection hidden="1"/>
    </xf>
    <xf numFmtId="0" fontId="66" fillId="0" borderId="47" xfId="0" applyFont="1" applyBorder="1" applyAlignment="1" applyProtection="1">
      <alignment horizontal="center" vertical="center"/>
      <protection hidden="1"/>
    </xf>
    <xf numFmtId="0" fontId="66" fillId="0" borderId="49" xfId="0" applyFont="1" applyBorder="1" applyAlignment="1" applyProtection="1">
      <alignment horizontal="center" vertical="center"/>
      <protection hidden="1"/>
    </xf>
    <xf numFmtId="0" fontId="66" fillId="0" borderId="46" xfId="0" applyFont="1" applyBorder="1" applyAlignment="1" applyProtection="1">
      <alignment horizontal="center" vertical="center"/>
      <protection hidden="1"/>
    </xf>
    <xf numFmtId="0" fontId="66" fillId="0" borderId="47" xfId="0" applyFont="1" applyBorder="1" applyAlignment="1" applyProtection="1">
      <alignment horizontal="left" vertical="center"/>
      <protection hidden="1"/>
    </xf>
    <xf numFmtId="0" fontId="66" fillId="0" borderId="49" xfId="0" applyFont="1" applyBorder="1" applyAlignment="1" applyProtection="1">
      <alignment horizontal="left" vertical="center"/>
      <protection hidden="1"/>
    </xf>
    <xf numFmtId="0" fontId="66" fillId="64" borderId="1" xfId="0" applyFont="1" applyFill="1" applyBorder="1" applyAlignment="1">
      <alignment horizontal="left"/>
    </xf>
    <xf numFmtId="0" fontId="71" fillId="0" borderId="47" xfId="85" applyFont="1" applyBorder="1" applyAlignment="1">
      <alignment horizontal="left"/>
    </xf>
    <xf numFmtId="0" fontId="71" fillId="0" borderId="49" xfId="85" applyFont="1" applyBorder="1" applyAlignment="1">
      <alignment horizontal="left"/>
    </xf>
    <xf numFmtId="0" fontId="71" fillId="0" borderId="46" xfId="85" applyFont="1" applyBorder="1" applyAlignment="1">
      <alignment horizontal="left"/>
    </xf>
  </cellXfs>
  <cellStyles count="52887">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3">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theme" Target="theme/theme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n.vanbronswijk/Desktop/Klantmappen/TivoliVredenburg/Ontvangen%20bestanden/PR%20calculatiemodel%20V2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r.toorenburgh/AppData/Local/Microsoft/Windows/Temporary%20Internet%20Files/Content.Outlook/O0QJRA80/Archief/Calculatiemodel%20NNS%20voor%20indeling%20gebieden%20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n.vanbronswijk/Desktop/Klantmappen/IJsselland%20ziekenhuis/Calculatiemodel%202012%20HSO%20JOVE%20per%201-1-2012%20v10%20ib%20DEF%20Ab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Normen"/>
      <sheetName val="Kalender (2)"/>
      <sheetName val="Opzoeklijst"/>
      <sheetName val="01.255"/>
      <sheetName val="02.255"/>
      <sheetName val="04.255"/>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calculatiemodel"/>
      <sheetName val="Info blad"/>
      <sheetName val="Overname kosten Hago"/>
      <sheetName val="1a-Contractblad regulier"/>
      <sheetName val="1b-Contract per locatie regul."/>
      <sheetName val="1c-Contractblad TR"/>
      <sheetName val="1d-Contractblad per locatie TR"/>
      <sheetName val="1e-Kosten afval"/>
      <sheetName val="2-Kengetal"/>
      <sheetName val="3-Additioneel "/>
      <sheetName val="4a-Basis ruimtestaat"/>
      <sheetName val="4b-Basis ruimtestaat TR"/>
      <sheetName val="5-Premies en opslagen"/>
      <sheetName val="6-Opbouw uurtarieven"/>
      <sheetName val="7- toeslagenmatrix"/>
      <sheetName val="8-Machine-investeringskosten"/>
      <sheetName val="8-Afroepprijs"/>
      <sheetName val="9-Klimmateriaal"/>
      <sheetName val="10-Glasbewassing"/>
      <sheetName val="11-Sanitaire voorzieningen"/>
      <sheetName val="Blad1"/>
      <sheetName val="Blad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ow r="9">
          <cell r="K9" t="str">
            <v>M2 VLOER</v>
          </cell>
          <cell r="S9" t="str">
            <v>UREN P/JR     ZA ZO FSTDG NALOOP</v>
          </cell>
        </row>
        <row r="10">
          <cell r="K10">
            <v>189.9</v>
          </cell>
          <cell r="S10">
            <v>0</v>
          </cell>
        </row>
        <row r="11">
          <cell r="K11">
            <v>1053.48</v>
          </cell>
          <cell r="S11">
            <v>0</v>
          </cell>
        </row>
        <row r="12">
          <cell r="K12">
            <v>806.07</v>
          </cell>
          <cell r="S12">
            <v>0</v>
          </cell>
        </row>
        <row r="13">
          <cell r="K13">
            <v>30.73</v>
          </cell>
          <cell r="S13">
            <v>0</v>
          </cell>
        </row>
        <row r="14">
          <cell r="K14">
            <v>2.88</v>
          </cell>
          <cell r="S14">
            <v>0</v>
          </cell>
        </row>
        <row r="15">
          <cell r="K15">
            <v>4.5999999999999996</v>
          </cell>
          <cell r="S15">
            <v>0</v>
          </cell>
        </row>
        <row r="16">
          <cell r="K16">
            <v>29.56</v>
          </cell>
          <cell r="S16">
            <v>0</v>
          </cell>
        </row>
        <row r="17">
          <cell r="K17">
            <v>9.11</v>
          </cell>
          <cell r="S17">
            <v>0</v>
          </cell>
        </row>
        <row r="18">
          <cell r="K18">
            <v>21.88</v>
          </cell>
          <cell r="S18">
            <v>0</v>
          </cell>
        </row>
        <row r="19">
          <cell r="K19">
            <v>29.68</v>
          </cell>
          <cell r="S19">
            <v>0</v>
          </cell>
        </row>
        <row r="20">
          <cell r="K20">
            <v>31.51</v>
          </cell>
          <cell r="S20">
            <v>0</v>
          </cell>
        </row>
        <row r="21">
          <cell r="K21">
            <v>29.56</v>
          </cell>
          <cell r="S21">
            <v>0</v>
          </cell>
        </row>
        <row r="22">
          <cell r="K22">
            <v>31.79</v>
          </cell>
          <cell r="S22">
            <v>0</v>
          </cell>
        </row>
        <row r="23">
          <cell r="K23">
            <v>28.97</v>
          </cell>
          <cell r="S23">
            <v>0</v>
          </cell>
        </row>
        <row r="24">
          <cell r="K24">
            <v>31.59</v>
          </cell>
          <cell r="S24">
            <v>0</v>
          </cell>
        </row>
        <row r="25">
          <cell r="K25">
            <v>27.5</v>
          </cell>
          <cell r="S25">
            <v>0</v>
          </cell>
        </row>
        <row r="26">
          <cell r="K26">
            <v>31.24</v>
          </cell>
          <cell r="S26">
            <v>0</v>
          </cell>
        </row>
        <row r="27">
          <cell r="K27">
            <v>30.19</v>
          </cell>
          <cell r="S27">
            <v>0</v>
          </cell>
        </row>
        <row r="28">
          <cell r="K28">
            <v>32.75</v>
          </cell>
          <cell r="S28">
            <v>0</v>
          </cell>
        </row>
        <row r="29">
          <cell r="K29">
            <v>31.3</v>
          </cell>
          <cell r="S29">
            <v>0</v>
          </cell>
        </row>
        <row r="30">
          <cell r="K30">
            <v>32.5</v>
          </cell>
          <cell r="S30">
            <v>0</v>
          </cell>
        </row>
        <row r="31">
          <cell r="K31">
            <v>27.59</v>
          </cell>
          <cell r="S31">
            <v>0</v>
          </cell>
        </row>
        <row r="32">
          <cell r="K32">
            <v>31.85</v>
          </cell>
          <cell r="S32">
            <v>0</v>
          </cell>
        </row>
        <row r="33">
          <cell r="K33">
            <v>28.79</v>
          </cell>
          <cell r="S33">
            <v>0</v>
          </cell>
        </row>
        <row r="34">
          <cell r="K34">
            <v>30.83</v>
          </cell>
          <cell r="S34">
            <v>0</v>
          </cell>
        </row>
        <row r="35">
          <cell r="K35">
            <v>29.06</v>
          </cell>
          <cell r="S35">
            <v>0</v>
          </cell>
        </row>
        <row r="36">
          <cell r="K36">
            <v>20.94</v>
          </cell>
          <cell r="S36">
            <v>0</v>
          </cell>
        </row>
        <row r="37">
          <cell r="K37">
            <v>2.86</v>
          </cell>
          <cell r="S37">
            <v>0</v>
          </cell>
        </row>
        <row r="38">
          <cell r="K38">
            <v>4.42</v>
          </cell>
          <cell r="S38">
            <v>0</v>
          </cell>
        </row>
        <row r="39">
          <cell r="K39">
            <v>33.4</v>
          </cell>
          <cell r="S39">
            <v>0</v>
          </cell>
        </row>
        <row r="40">
          <cell r="K40">
            <v>29.69</v>
          </cell>
          <cell r="S40">
            <v>0</v>
          </cell>
        </row>
        <row r="41">
          <cell r="K41">
            <v>29.59</v>
          </cell>
          <cell r="S41">
            <v>0</v>
          </cell>
        </row>
        <row r="42">
          <cell r="K42">
            <v>33.479999999999997</v>
          </cell>
          <cell r="S42">
            <v>0</v>
          </cell>
        </row>
        <row r="43">
          <cell r="K43">
            <v>10.98</v>
          </cell>
          <cell r="S43">
            <v>0</v>
          </cell>
        </row>
        <row r="44">
          <cell r="K44">
            <v>1.05</v>
          </cell>
          <cell r="S44">
            <v>0</v>
          </cell>
        </row>
        <row r="45">
          <cell r="K45">
            <v>1.05</v>
          </cell>
          <cell r="S45">
            <v>0</v>
          </cell>
        </row>
        <row r="46">
          <cell r="K46">
            <v>1.05</v>
          </cell>
          <cell r="S46">
            <v>0</v>
          </cell>
        </row>
        <row r="47">
          <cell r="K47">
            <v>1.06</v>
          </cell>
          <cell r="S47">
            <v>0</v>
          </cell>
        </row>
        <row r="48">
          <cell r="K48">
            <v>10.89</v>
          </cell>
          <cell r="S48">
            <v>0</v>
          </cell>
        </row>
        <row r="49">
          <cell r="K49">
            <v>1.05</v>
          </cell>
          <cell r="S49">
            <v>0</v>
          </cell>
        </row>
        <row r="50">
          <cell r="K50">
            <v>1.05</v>
          </cell>
          <cell r="S50">
            <v>0</v>
          </cell>
        </row>
        <row r="51">
          <cell r="K51">
            <v>1.05</v>
          </cell>
          <cell r="S51">
            <v>0</v>
          </cell>
        </row>
        <row r="52">
          <cell r="K52">
            <v>1.06</v>
          </cell>
          <cell r="S52">
            <v>0</v>
          </cell>
        </row>
        <row r="53">
          <cell r="K53">
            <v>3.9</v>
          </cell>
          <cell r="S53">
            <v>0</v>
          </cell>
        </row>
        <row r="54">
          <cell r="K54">
            <v>28.26</v>
          </cell>
          <cell r="S54">
            <v>0</v>
          </cell>
        </row>
        <row r="55">
          <cell r="K55">
            <v>23.6</v>
          </cell>
          <cell r="S55">
            <v>0</v>
          </cell>
        </row>
        <row r="56">
          <cell r="K56">
            <v>28.02</v>
          </cell>
          <cell r="S56">
            <v>0</v>
          </cell>
        </row>
        <row r="57">
          <cell r="K57">
            <v>37.49</v>
          </cell>
          <cell r="S57">
            <v>0</v>
          </cell>
        </row>
        <row r="58">
          <cell r="K58">
            <v>27</v>
          </cell>
          <cell r="S58">
            <v>0</v>
          </cell>
        </row>
        <row r="59">
          <cell r="K59">
            <v>30.35</v>
          </cell>
          <cell r="S59">
            <v>0</v>
          </cell>
        </row>
        <row r="60">
          <cell r="K60">
            <v>26.63</v>
          </cell>
          <cell r="S60">
            <v>0</v>
          </cell>
        </row>
        <row r="61">
          <cell r="K61">
            <v>30.23</v>
          </cell>
          <cell r="S61">
            <v>0</v>
          </cell>
        </row>
        <row r="62">
          <cell r="K62">
            <v>28.96</v>
          </cell>
          <cell r="S62">
            <v>0</v>
          </cell>
        </row>
        <row r="63">
          <cell r="K63">
            <v>33.619999999999997</v>
          </cell>
          <cell r="S63">
            <v>0</v>
          </cell>
        </row>
        <row r="64">
          <cell r="K64">
            <v>30.45</v>
          </cell>
          <cell r="S64">
            <v>0</v>
          </cell>
        </row>
        <row r="65">
          <cell r="K65">
            <v>30.35</v>
          </cell>
          <cell r="S65">
            <v>0</v>
          </cell>
        </row>
        <row r="66">
          <cell r="K66">
            <v>28.66</v>
          </cell>
          <cell r="S66">
            <v>0</v>
          </cell>
        </row>
        <row r="67">
          <cell r="K67">
            <v>30.37</v>
          </cell>
          <cell r="S67">
            <v>0</v>
          </cell>
        </row>
        <row r="68">
          <cell r="K68">
            <v>31.23</v>
          </cell>
          <cell r="S68">
            <v>0</v>
          </cell>
        </row>
        <row r="69">
          <cell r="K69">
            <v>31.23</v>
          </cell>
          <cell r="S69">
            <v>0</v>
          </cell>
        </row>
        <row r="70">
          <cell r="K70">
            <v>31.01</v>
          </cell>
          <cell r="S70">
            <v>0</v>
          </cell>
        </row>
        <row r="71">
          <cell r="K71">
            <v>30.17</v>
          </cell>
          <cell r="S71">
            <v>0</v>
          </cell>
        </row>
        <row r="72">
          <cell r="K72">
            <v>33.270000000000003</v>
          </cell>
          <cell r="S72">
            <v>0</v>
          </cell>
        </row>
        <row r="73">
          <cell r="K73">
            <v>9.1</v>
          </cell>
          <cell r="S73">
            <v>0</v>
          </cell>
        </row>
        <row r="74">
          <cell r="K74">
            <v>13.5</v>
          </cell>
          <cell r="S74">
            <v>0</v>
          </cell>
        </row>
        <row r="75">
          <cell r="K75">
            <v>106.48</v>
          </cell>
          <cell r="S75">
            <v>0</v>
          </cell>
        </row>
        <row r="76">
          <cell r="K76">
            <v>110.07</v>
          </cell>
          <cell r="S76">
            <v>0</v>
          </cell>
        </row>
        <row r="77">
          <cell r="K77">
            <v>7.91</v>
          </cell>
          <cell r="S77">
            <v>0</v>
          </cell>
        </row>
        <row r="78">
          <cell r="K78">
            <v>28.82</v>
          </cell>
          <cell r="S78">
            <v>0</v>
          </cell>
        </row>
        <row r="79">
          <cell r="K79">
            <v>30.45</v>
          </cell>
          <cell r="S79">
            <v>0</v>
          </cell>
        </row>
        <row r="80">
          <cell r="K80">
            <v>28.72</v>
          </cell>
          <cell r="S80">
            <v>0</v>
          </cell>
        </row>
        <row r="81">
          <cell r="K81">
            <v>30.21</v>
          </cell>
          <cell r="S81">
            <v>0</v>
          </cell>
        </row>
        <row r="82">
          <cell r="K82">
            <v>29.4</v>
          </cell>
          <cell r="S82">
            <v>0</v>
          </cell>
        </row>
        <row r="83">
          <cell r="K83">
            <v>32.090000000000003</v>
          </cell>
          <cell r="S83">
            <v>0</v>
          </cell>
        </row>
        <row r="84">
          <cell r="K84">
            <v>28.38</v>
          </cell>
          <cell r="S84">
            <v>0</v>
          </cell>
        </row>
        <row r="85">
          <cell r="K85">
            <v>31.93</v>
          </cell>
          <cell r="S85">
            <v>0</v>
          </cell>
        </row>
        <row r="86">
          <cell r="K86">
            <v>26.1</v>
          </cell>
          <cell r="S86">
            <v>0</v>
          </cell>
        </row>
        <row r="87">
          <cell r="K87">
            <v>32.42</v>
          </cell>
          <cell r="S87">
            <v>0</v>
          </cell>
        </row>
        <row r="88">
          <cell r="K88">
            <v>31.08</v>
          </cell>
          <cell r="S88">
            <v>0</v>
          </cell>
        </row>
        <row r="89">
          <cell r="K89">
            <v>33.619999999999997</v>
          </cell>
          <cell r="S89">
            <v>0</v>
          </cell>
        </row>
        <row r="90">
          <cell r="K90">
            <v>29.81</v>
          </cell>
          <cell r="S90">
            <v>0</v>
          </cell>
        </row>
        <row r="91">
          <cell r="K91">
            <v>31.35</v>
          </cell>
          <cell r="S91">
            <v>0</v>
          </cell>
        </row>
        <row r="92">
          <cell r="K92">
            <v>27.71</v>
          </cell>
          <cell r="S92">
            <v>0</v>
          </cell>
        </row>
        <row r="93">
          <cell r="K93">
            <v>32.24</v>
          </cell>
          <cell r="S93">
            <v>0</v>
          </cell>
        </row>
        <row r="94">
          <cell r="K94">
            <v>29.94</v>
          </cell>
          <cell r="S94">
            <v>0</v>
          </cell>
        </row>
        <row r="95">
          <cell r="K95">
            <v>32.409999999999997</v>
          </cell>
          <cell r="S95">
            <v>0</v>
          </cell>
        </row>
        <row r="96">
          <cell r="K96">
            <v>74.930000000000007</v>
          </cell>
          <cell r="S96">
            <v>0</v>
          </cell>
        </row>
        <row r="97">
          <cell r="K97">
            <v>8.92</v>
          </cell>
          <cell r="S97">
            <v>0</v>
          </cell>
        </row>
        <row r="98">
          <cell r="K98">
            <v>7.95</v>
          </cell>
          <cell r="S98">
            <v>0</v>
          </cell>
        </row>
        <row r="99">
          <cell r="K99">
            <v>34.770000000000003</v>
          </cell>
          <cell r="S99">
            <v>0</v>
          </cell>
        </row>
        <row r="100">
          <cell r="K100">
            <v>30.51</v>
          </cell>
          <cell r="S100">
            <v>0</v>
          </cell>
        </row>
        <row r="101">
          <cell r="K101">
            <v>31.49</v>
          </cell>
          <cell r="S101">
            <v>0</v>
          </cell>
        </row>
        <row r="102">
          <cell r="K102">
            <v>35.619999999999997</v>
          </cell>
          <cell r="S102">
            <v>0</v>
          </cell>
        </row>
        <row r="103">
          <cell r="K103">
            <v>10.98</v>
          </cell>
          <cell r="S103">
            <v>0</v>
          </cell>
        </row>
        <row r="104">
          <cell r="K104">
            <v>1.06</v>
          </cell>
          <cell r="S104">
            <v>0</v>
          </cell>
        </row>
        <row r="105">
          <cell r="K105">
            <v>1.05</v>
          </cell>
          <cell r="S105">
            <v>0</v>
          </cell>
        </row>
        <row r="106">
          <cell r="K106">
            <v>1.05</v>
          </cell>
          <cell r="S106">
            <v>0</v>
          </cell>
        </row>
        <row r="107">
          <cell r="K107">
            <v>1.05</v>
          </cell>
          <cell r="S107">
            <v>0</v>
          </cell>
        </row>
        <row r="108">
          <cell r="K108">
            <v>10.54</v>
          </cell>
          <cell r="S108">
            <v>0</v>
          </cell>
        </row>
        <row r="109">
          <cell r="K109">
            <v>1.05</v>
          </cell>
          <cell r="S109">
            <v>0</v>
          </cell>
        </row>
        <row r="110">
          <cell r="K110">
            <v>1.05</v>
          </cell>
          <cell r="S110">
            <v>0</v>
          </cell>
        </row>
        <row r="111">
          <cell r="K111">
            <v>1.05</v>
          </cell>
          <cell r="S111">
            <v>0</v>
          </cell>
        </row>
        <row r="112">
          <cell r="K112">
            <v>1.06</v>
          </cell>
          <cell r="S112">
            <v>0</v>
          </cell>
        </row>
        <row r="113">
          <cell r="K113">
            <v>328.23</v>
          </cell>
          <cell r="S113">
            <v>0</v>
          </cell>
        </row>
        <row r="114">
          <cell r="K114">
            <v>106.38</v>
          </cell>
          <cell r="S114">
            <v>0</v>
          </cell>
        </row>
        <row r="115">
          <cell r="K115">
            <v>151.76</v>
          </cell>
          <cell r="S115">
            <v>0</v>
          </cell>
        </row>
        <row r="116">
          <cell r="K116">
            <v>56.22</v>
          </cell>
          <cell r="S116">
            <v>0</v>
          </cell>
        </row>
        <row r="117">
          <cell r="K117">
            <v>122.88</v>
          </cell>
          <cell r="S117">
            <v>0</v>
          </cell>
        </row>
        <row r="118">
          <cell r="K118">
            <v>204.62</v>
          </cell>
          <cell r="S118">
            <v>0</v>
          </cell>
        </row>
        <row r="119">
          <cell r="K119">
            <v>10.26</v>
          </cell>
          <cell r="S119">
            <v>0</v>
          </cell>
        </row>
        <row r="120">
          <cell r="K120">
            <v>96.87</v>
          </cell>
          <cell r="S120">
            <v>0</v>
          </cell>
        </row>
        <row r="121">
          <cell r="K121">
            <v>18.98</v>
          </cell>
          <cell r="S121">
            <v>0</v>
          </cell>
        </row>
        <row r="122">
          <cell r="K122">
            <v>31.46</v>
          </cell>
          <cell r="S122">
            <v>0</v>
          </cell>
        </row>
        <row r="123">
          <cell r="K123">
            <v>123.39</v>
          </cell>
          <cell r="S123">
            <v>0</v>
          </cell>
        </row>
        <row r="124">
          <cell r="K124">
            <v>117.37</v>
          </cell>
          <cell r="S124">
            <v>0</v>
          </cell>
        </row>
        <row r="125">
          <cell r="K125">
            <v>58.85</v>
          </cell>
          <cell r="S125">
            <v>0</v>
          </cell>
        </row>
        <row r="126">
          <cell r="K126">
            <v>107.07</v>
          </cell>
          <cell r="S126">
            <v>0</v>
          </cell>
        </row>
        <row r="127">
          <cell r="K127">
            <v>18.97</v>
          </cell>
          <cell r="S127">
            <v>0</v>
          </cell>
        </row>
        <row r="128">
          <cell r="K128">
            <v>29.88</v>
          </cell>
          <cell r="S128">
            <v>0</v>
          </cell>
        </row>
        <row r="129">
          <cell r="K129">
            <v>38.07</v>
          </cell>
          <cell r="S129">
            <v>0</v>
          </cell>
        </row>
        <row r="130">
          <cell r="K130">
            <v>8.94</v>
          </cell>
          <cell r="S130">
            <v>0</v>
          </cell>
        </row>
        <row r="131">
          <cell r="K131">
            <v>24.72</v>
          </cell>
          <cell r="S131">
            <v>0</v>
          </cell>
        </row>
        <row r="132">
          <cell r="K132">
            <v>31.6</v>
          </cell>
          <cell r="S132">
            <v>0</v>
          </cell>
        </row>
        <row r="133">
          <cell r="K133">
            <v>31.08</v>
          </cell>
          <cell r="S133">
            <v>0</v>
          </cell>
        </row>
        <row r="134">
          <cell r="K134">
            <v>31.84</v>
          </cell>
          <cell r="S134">
            <v>0</v>
          </cell>
        </row>
        <row r="135">
          <cell r="K135">
            <v>34.25</v>
          </cell>
          <cell r="S135">
            <v>0</v>
          </cell>
        </row>
        <row r="136">
          <cell r="K136">
            <v>30.45</v>
          </cell>
          <cell r="S136">
            <v>0</v>
          </cell>
        </row>
        <row r="137">
          <cell r="K137">
            <v>32</v>
          </cell>
          <cell r="S137">
            <v>0</v>
          </cell>
        </row>
        <row r="138">
          <cell r="K138">
            <v>31.65</v>
          </cell>
          <cell r="S138">
            <v>0</v>
          </cell>
        </row>
        <row r="139">
          <cell r="K139">
            <v>31.41</v>
          </cell>
          <cell r="S139">
            <v>0</v>
          </cell>
        </row>
        <row r="140">
          <cell r="K140">
            <v>30.05</v>
          </cell>
          <cell r="S140">
            <v>0</v>
          </cell>
        </row>
        <row r="141">
          <cell r="K141">
            <v>11.39</v>
          </cell>
          <cell r="S141">
            <v>0</v>
          </cell>
        </row>
        <row r="142">
          <cell r="K142">
            <v>63.9</v>
          </cell>
          <cell r="S142">
            <v>0</v>
          </cell>
        </row>
        <row r="143">
          <cell r="K143">
            <v>20</v>
          </cell>
          <cell r="S143">
            <v>0</v>
          </cell>
        </row>
        <row r="144">
          <cell r="K144">
            <v>11.69</v>
          </cell>
          <cell r="S144">
            <v>0</v>
          </cell>
        </row>
        <row r="145">
          <cell r="K145">
            <v>10.58</v>
          </cell>
          <cell r="S145">
            <v>0</v>
          </cell>
        </row>
        <row r="146">
          <cell r="K146">
            <v>22.78</v>
          </cell>
          <cell r="S146">
            <v>0</v>
          </cell>
        </row>
        <row r="147">
          <cell r="K147">
            <v>2.66</v>
          </cell>
          <cell r="S147">
            <v>0</v>
          </cell>
        </row>
        <row r="148">
          <cell r="K148">
            <v>2.66</v>
          </cell>
          <cell r="S148">
            <v>0</v>
          </cell>
        </row>
        <row r="149">
          <cell r="K149">
            <v>7.94</v>
          </cell>
          <cell r="S149">
            <v>0</v>
          </cell>
        </row>
        <row r="150">
          <cell r="K150">
            <v>25.39</v>
          </cell>
          <cell r="S150">
            <v>0</v>
          </cell>
        </row>
        <row r="151">
          <cell r="K151">
            <v>30.64</v>
          </cell>
          <cell r="S151">
            <v>0</v>
          </cell>
        </row>
        <row r="152">
          <cell r="K152">
            <v>27.11</v>
          </cell>
          <cell r="S152">
            <v>0</v>
          </cell>
        </row>
        <row r="153">
          <cell r="K153">
            <v>30.64</v>
          </cell>
          <cell r="S153">
            <v>0</v>
          </cell>
        </row>
        <row r="154">
          <cell r="K154">
            <v>26.7</v>
          </cell>
          <cell r="S154">
            <v>0</v>
          </cell>
        </row>
        <row r="155">
          <cell r="K155">
            <v>32.35</v>
          </cell>
          <cell r="S155">
            <v>0</v>
          </cell>
        </row>
        <row r="156">
          <cell r="K156">
            <v>25.8</v>
          </cell>
          <cell r="S156">
            <v>0</v>
          </cell>
        </row>
        <row r="157">
          <cell r="K157">
            <v>32.35</v>
          </cell>
          <cell r="S157">
            <v>0</v>
          </cell>
        </row>
        <row r="158">
          <cell r="K158">
            <v>25.19</v>
          </cell>
          <cell r="S158">
            <v>0</v>
          </cell>
        </row>
        <row r="159">
          <cell r="K159">
            <v>31.33</v>
          </cell>
          <cell r="S159">
            <v>0</v>
          </cell>
        </row>
        <row r="160">
          <cell r="K160">
            <v>28.24</v>
          </cell>
          <cell r="S160">
            <v>0</v>
          </cell>
        </row>
        <row r="161">
          <cell r="K161">
            <v>31.52</v>
          </cell>
          <cell r="S161">
            <v>0</v>
          </cell>
        </row>
        <row r="162">
          <cell r="K162">
            <v>28.49</v>
          </cell>
          <cell r="S162">
            <v>0</v>
          </cell>
        </row>
        <row r="163">
          <cell r="K163">
            <v>28.93</v>
          </cell>
          <cell r="S163">
            <v>0</v>
          </cell>
        </row>
        <row r="164">
          <cell r="K164">
            <v>25.8</v>
          </cell>
          <cell r="S164">
            <v>0</v>
          </cell>
        </row>
        <row r="165">
          <cell r="K165">
            <v>28.93</v>
          </cell>
          <cell r="S165">
            <v>0</v>
          </cell>
        </row>
        <row r="166">
          <cell r="K166">
            <v>27.34</v>
          </cell>
          <cell r="S166">
            <v>0</v>
          </cell>
        </row>
        <row r="167">
          <cell r="K167">
            <v>28.93</v>
          </cell>
          <cell r="S167">
            <v>0</v>
          </cell>
        </row>
        <row r="168">
          <cell r="K168">
            <v>28.32</v>
          </cell>
          <cell r="S168">
            <v>0</v>
          </cell>
        </row>
        <row r="169">
          <cell r="K169">
            <v>30.03</v>
          </cell>
          <cell r="S169">
            <v>0</v>
          </cell>
        </row>
        <row r="170">
          <cell r="K170">
            <v>52.76</v>
          </cell>
          <cell r="S170">
            <v>0</v>
          </cell>
        </row>
        <row r="171">
          <cell r="K171">
            <v>4.28</v>
          </cell>
          <cell r="S171">
            <v>0</v>
          </cell>
        </row>
        <row r="172">
          <cell r="K172">
            <v>32.92</v>
          </cell>
          <cell r="S172">
            <v>0</v>
          </cell>
        </row>
        <row r="173">
          <cell r="K173">
            <v>30.48</v>
          </cell>
          <cell r="S173">
            <v>0</v>
          </cell>
        </row>
        <row r="174">
          <cell r="K174">
            <v>30.48</v>
          </cell>
          <cell r="S174">
            <v>0</v>
          </cell>
        </row>
        <row r="175">
          <cell r="K175">
            <v>32.92</v>
          </cell>
          <cell r="S175">
            <v>0</v>
          </cell>
        </row>
        <row r="176">
          <cell r="K176">
            <v>17.739999999999998</v>
          </cell>
          <cell r="S176">
            <v>0</v>
          </cell>
        </row>
        <row r="177">
          <cell r="K177">
            <v>1</v>
          </cell>
          <cell r="S177">
            <v>0</v>
          </cell>
        </row>
        <row r="178">
          <cell r="K178">
            <v>1</v>
          </cell>
          <cell r="S178">
            <v>0</v>
          </cell>
        </row>
        <row r="179">
          <cell r="K179">
            <v>1</v>
          </cell>
          <cell r="S179">
            <v>0</v>
          </cell>
        </row>
        <row r="180">
          <cell r="K180">
            <v>1</v>
          </cell>
          <cell r="S180">
            <v>0</v>
          </cell>
        </row>
        <row r="181">
          <cell r="K181">
            <v>24.31</v>
          </cell>
          <cell r="S181">
            <v>0</v>
          </cell>
        </row>
        <row r="182">
          <cell r="K182">
            <v>1</v>
          </cell>
          <cell r="S182">
            <v>0</v>
          </cell>
        </row>
        <row r="183">
          <cell r="K183">
            <v>1</v>
          </cell>
          <cell r="S183">
            <v>0</v>
          </cell>
        </row>
        <row r="184">
          <cell r="K184">
            <v>1</v>
          </cell>
          <cell r="S184">
            <v>0</v>
          </cell>
        </row>
        <row r="185">
          <cell r="K185">
            <v>1</v>
          </cell>
          <cell r="S185">
            <v>0</v>
          </cell>
        </row>
        <row r="186">
          <cell r="K186">
            <v>10.01</v>
          </cell>
          <cell r="S186">
            <v>0</v>
          </cell>
        </row>
        <row r="187">
          <cell r="K187">
            <v>27.6</v>
          </cell>
          <cell r="S187">
            <v>0</v>
          </cell>
        </row>
        <row r="188">
          <cell r="K188">
            <v>31.61</v>
          </cell>
          <cell r="S188">
            <v>0</v>
          </cell>
        </row>
        <row r="189">
          <cell r="K189">
            <v>26.7</v>
          </cell>
          <cell r="S189">
            <v>0</v>
          </cell>
        </row>
        <row r="190">
          <cell r="K190">
            <v>32.159999999999997</v>
          </cell>
          <cell r="S190">
            <v>0</v>
          </cell>
        </row>
        <row r="191">
          <cell r="K191">
            <v>25.81</v>
          </cell>
          <cell r="S191">
            <v>0</v>
          </cell>
        </row>
        <row r="192">
          <cell r="K192">
            <v>30.54</v>
          </cell>
          <cell r="S192">
            <v>0</v>
          </cell>
        </row>
        <row r="193">
          <cell r="K193">
            <v>26.25</v>
          </cell>
          <cell r="S193">
            <v>0</v>
          </cell>
        </row>
        <row r="194">
          <cell r="K194">
            <v>28.93</v>
          </cell>
          <cell r="S194">
            <v>0</v>
          </cell>
        </row>
        <row r="195">
          <cell r="K195">
            <v>27.15</v>
          </cell>
          <cell r="S195">
            <v>0</v>
          </cell>
        </row>
        <row r="196">
          <cell r="K196">
            <v>32.79</v>
          </cell>
          <cell r="S196">
            <v>0</v>
          </cell>
        </row>
        <row r="197">
          <cell r="K197">
            <v>27.68</v>
          </cell>
          <cell r="S197">
            <v>0</v>
          </cell>
        </row>
        <row r="198">
          <cell r="K198">
            <v>28.92</v>
          </cell>
          <cell r="S198">
            <v>0</v>
          </cell>
        </row>
        <row r="199">
          <cell r="K199">
            <v>27.82</v>
          </cell>
          <cell r="S199">
            <v>0</v>
          </cell>
        </row>
        <row r="200">
          <cell r="K200">
            <v>30.25</v>
          </cell>
          <cell r="S200">
            <v>0</v>
          </cell>
        </row>
        <row r="201">
          <cell r="K201">
            <v>29.37</v>
          </cell>
          <cell r="S201">
            <v>0</v>
          </cell>
        </row>
        <row r="202">
          <cell r="K202">
            <v>31.56</v>
          </cell>
          <cell r="S202">
            <v>0</v>
          </cell>
        </row>
        <row r="203">
          <cell r="K203">
            <v>28.59</v>
          </cell>
          <cell r="S203">
            <v>0</v>
          </cell>
        </row>
        <row r="204">
          <cell r="K204">
            <v>31.01</v>
          </cell>
          <cell r="S204">
            <v>0</v>
          </cell>
        </row>
        <row r="205">
          <cell r="K205">
            <v>25.06</v>
          </cell>
          <cell r="S205">
            <v>0</v>
          </cell>
        </row>
        <row r="206">
          <cell r="K206">
            <v>30.77</v>
          </cell>
          <cell r="S206">
            <v>0</v>
          </cell>
        </row>
        <row r="207">
          <cell r="K207">
            <v>30.21</v>
          </cell>
          <cell r="S207">
            <v>0</v>
          </cell>
        </row>
        <row r="208">
          <cell r="K208">
            <v>19.22</v>
          </cell>
          <cell r="S208">
            <v>0</v>
          </cell>
        </row>
        <row r="209">
          <cell r="K209">
            <v>25.2</v>
          </cell>
          <cell r="S209">
            <v>0</v>
          </cell>
        </row>
        <row r="210">
          <cell r="K210">
            <v>30</v>
          </cell>
          <cell r="S210">
            <v>0</v>
          </cell>
        </row>
        <row r="211">
          <cell r="K211">
            <v>7.44</v>
          </cell>
          <cell r="S211">
            <v>0</v>
          </cell>
        </row>
        <row r="212">
          <cell r="K212">
            <v>33.270000000000003</v>
          </cell>
          <cell r="S212">
            <v>0</v>
          </cell>
        </row>
        <row r="213">
          <cell r="K213">
            <v>36.44</v>
          </cell>
          <cell r="S213">
            <v>0</v>
          </cell>
        </row>
        <row r="214">
          <cell r="K214">
            <v>20.329999999999998</v>
          </cell>
          <cell r="S214">
            <v>0</v>
          </cell>
        </row>
        <row r="215">
          <cell r="K215">
            <v>24.1</v>
          </cell>
          <cell r="S215">
            <v>0</v>
          </cell>
        </row>
        <row r="216">
          <cell r="K216">
            <v>21.93</v>
          </cell>
          <cell r="S216">
            <v>0</v>
          </cell>
        </row>
        <row r="217">
          <cell r="K217">
            <v>32.020000000000003</v>
          </cell>
          <cell r="S217">
            <v>0</v>
          </cell>
        </row>
        <row r="218">
          <cell r="K218">
            <v>148.54</v>
          </cell>
          <cell r="S218">
            <v>0</v>
          </cell>
        </row>
        <row r="219">
          <cell r="K219">
            <v>7.71</v>
          </cell>
          <cell r="S219">
            <v>0</v>
          </cell>
        </row>
        <row r="220">
          <cell r="K220">
            <v>1.36</v>
          </cell>
          <cell r="S220">
            <v>0</v>
          </cell>
        </row>
        <row r="221">
          <cell r="K221">
            <v>1.23</v>
          </cell>
          <cell r="S221">
            <v>0</v>
          </cell>
        </row>
        <row r="222">
          <cell r="K222">
            <v>1.36</v>
          </cell>
          <cell r="S222">
            <v>0</v>
          </cell>
        </row>
        <row r="223">
          <cell r="K223">
            <v>12.69</v>
          </cell>
          <cell r="S223">
            <v>0</v>
          </cell>
        </row>
        <row r="224">
          <cell r="K224">
            <v>1.4</v>
          </cell>
          <cell r="S224">
            <v>0</v>
          </cell>
        </row>
        <row r="225">
          <cell r="K225">
            <v>1.17</v>
          </cell>
          <cell r="S225">
            <v>0</v>
          </cell>
        </row>
        <row r="226">
          <cell r="K226">
            <v>1.17</v>
          </cell>
          <cell r="S226">
            <v>0</v>
          </cell>
        </row>
        <row r="227">
          <cell r="K227">
            <v>1.34</v>
          </cell>
          <cell r="S227">
            <v>0</v>
          </cell>
        </row>
        <row r="228">
          <cell r="K228">
            <v>28.41</v>
          </cell>
          <cell r="S228">
            <v>0</v>
          </cell>
        </row>
        <row r="229">
          <cell r="K229">
            <v>26.64</v>
          </cell>
          <cell r="S229">
            <v>0</v>
          </cell>
        </row>
        <row r="230">
          <cell r="K230">
            <v>28.74</v>
          </cell>
          <cell r="S230">
            <v>0</v>
          </cell>
        </row>
        <row r="231">
          <cell r="K231">
            <v>31.55</v>
          </cell>
          <cell r="S231">
            <v>0</v>
          </cell>
        </row>
        <row r="232">
          <cell r="K232">
            <v>29.07</v>
          </cell>
          <cell r="S232">
            <v>0</v>
          </cell>
        </row>
        <row r="233">
          <cell r="K233">
            <v>31.48</v>
          </cell>
          <cell r="S233">
            <v>0</v>
          </cell>
        </row>
        <row r="234">
          <cell r="K234">
            <v>27.69</v>
          </cell>
          <cell r="S234">
            <v>0</v>
          </cell>
        </row>
        <row r="235">
          <cell r="K235">
            <v>31.56</v>
          </cell>
          <cell r="S235">
            <v>0</v>
          </cell>
        </row>
        <row r="236">
          <cell r="K236">
            <v>26.68</v>
          </cell>
          <cell r="S236">
            <v>0</v>
          </cell>
        </row>
        <row r="237">
          <cell r="K237">
            <v>30.33</v>
          </cell>
          <cell r="S237">
            <v>0</v>
          </cell>
        </row>
        <row r="238">
          <cell r="K238">
            <v>29.61</v>
          </cell>
          <cell r="S238">
            <v>0</v>
          </cell>
        </row>
        <row r="239">
          <cell r="K239">
            <v>34.020000000000003</v>
          </cell>
          <cell r="S239">
            <v>0</v>
          </cell>
        </row>
        <row r="240">
          <cell r="K240">
            <v>29.22</v>
          </cell>
          <cell r="S240">
            <v>0</v>
          </cell>
        </row>
        <row r="241">
          <cell r="K241">
            <v>30.29</v>
          </cell>
          <cell r="S241">
            <v>0</v>
          </cell>
        </row>
        <row r="242">
          <cell r="K242">
            <v>27.98</v>
          </cell>
          <cell r="S242">
            <v>0</v>
          </cell>
        </row>
        <row r="243">
          <cell r="K243">
            <v>31.74</v>
          </cell>
          <cell r="S243">
            <v>0</v>
          </cell>
        </row>
        <row r="244">
          <cell r="K244">
            <v>29.19</v>
          </cell>
          <cell r="S244">
            <v>0</v>
          </cell>
        </row>
        <row r="245">
          <cell r="K245">
            <v>31.64</v>
          </cell>
          <cell r="S245">
            <v>0</v>
          </cell>
        </row>
        <row r="246">
          <cell r="K246">
            <v>28.88</v>
          </cell>
          <cell r="S246">
            <v>0</v>
          </cell>
        </row>
        <row r="247">
          <cell r="K247">
            <v>31.31</v>
          </cell>
          <cell r="S247">
            <v>0</v>
          </cell>
        </row>
        <row r="248">
          <cell r="K248">
            <v>9.49</v>
          </cell>
          <cell r="S248">
            <v>0</v>
          </cell>
        </row>
        <row r="249">
          <cell r="K249">
            <v>32.93</v>
          </cell>
          <cell r="S249">
            <v>0</v>
          </cell>
        </row>
        <row r="250">
          <cell r="K250">
            <v>30.48</v>
          </cell>
          <cell r="S250">
            <v>0</v>
          </cell>
        </row>
        <row r="251">
          <cell r="K251">
            <v>30.48</v>
          </cell>
          <cell r="S251">
            <v>0</v>
          </cell>
        </row>
        <row r="252">
          <cell r="K252">
            <v>32.9</v>
          </cell>
          <cell r="S252">
            <v>0</v>
          </cell>
        </row>
        <row r="253">
          <cell r="K253">
            <v>12.25</v>
          </cell>
          <cell r="S253">
            <v>0</v>
          </cell>
        </row>
        <row r="254">
          <cell r="K254">
            <v>0.96</v>
          </cell>
          <cell r="S254">
            <v>0</v>
          </cell>
        </row>
        <row r="255">
          <cell r="K255">
            <v>0.96</v>
          </cell>
          <cell r="S255">
            <v>0</v>
          </cell>
        </row>
        <row r="256">
          <cell r="K256">
            <v>0.96</v>
          </cell>
          <cell r="S256">
            <v>0</v>
          </cell>
        </row>
        <row r="257">
          <cell r="K257">
            <v>0.98</v>
          </cell>
          <cell r="S257">
            <v>0</v>
          </cell>
        </row>
        <row r="258">
          <cell r="K258">
            <v>24.31</v>
          </cell>
          <cell r="S258">
            <v>0</v>
          </cell>
        </row>
        <row r="259">
          <cell r="K259">
            <v>1</v>
          </cell>
          <cell r="S259">
            <v>0</v>
          </cell>
        </row>
        <row r="260">
          <cell r="K260">
            <v>1</v>
          </cell>
          <cell r="S260">
            <v>0</v>
          </cell>
        </row>
        <row r="261">
          <cell r="K261">
            <v>1</v>
          </cell>
          <cell r="S261">
            <v>0</v>
          </cell>
        </row>
        <row r="262">
          <cell r="K262">
            <v>1</v>
          </cell>
          <cell r="S262">
            <v>0</v>
          </cell>
        </row>
        <row r="263">
          <cell r="K263">
            <v>196</v>
          </cell>
          <cell r="S263">
            <v>0</v>
          </cell>
        </row>
        <row r="264">
          <cell r="K264">
            <v>16.899999999999999</v>
          </cell>
          <cell r="S264">
            <v>0</v>
          </cell>
        </row>
        <row r="265">
          <cell r="K265">
            <v>13.36</v>
          </cell>
          <cell r="S265">
            <v>0</v>
          </cell>
        </row>
        <row r="266">
          <cell r="K266">
            <v>97.1</v>
          </cell>
          <cell r="S266">
            <v>0</v>
          </cell>
        </row>
        <row r="267">
          <cell r="K267">
            <v>108.79</v>
          </cell>
          <cell r="S267">
            <v>0</v>
          </cell>
        </row>
        <row r="268">
          <cell r="K268">
            <v>170.35</v>
          </cell>
          <cell r="S268">
            <v>0</v>
          </cell>
        </row>
        <row r="269">
          <cell r="K269">
            <v>56.67</v>
          </cell>
          <cell r="S269">
            <v>0</v>
          </cell>
        </row>
        <row r="270">
          <cell r="K270">
            <v>124.42</v>
          </cell>
          <cell r="S270">
            <v>0</v>
          </cell>
        </row>
        <row r="271">
          <cell r="K271">
            <v>212.16</v>
          </cell>
          <cell r="S271">
            <v>0</v>
          </cell>
        </row>
        <row r="272">
          <cell r="K272">
            <v>84.24</v>
          </cell>
          <cell r="S272">
            <v>0</v>
          </cell>
        </row>
        <row r="273">
          <cell r="K273">
            <v>6.53</v>
          </cell>
          <cell r="S273">
            <v>0</v>
          </cell>
        </row>
        <row r="274">
          <cell r="K274">
            <v>124.42</v>
          </cell>
          <cell r="S274">
            <v>0</v>
          </cell>
        </row>
        <row r="275">
          <cell r="K275">
            <v>149.88</v>
          </cell>
          <cell r="S275">
            <v>0</v>
          </cell>
        </row>
        <row r="276">
          <cell r="K276">
            <v>13.25</v>
          </cell>
          <cell r="S276">
            <v>0</v>
          </cell>
        </row>
        <row r="277">
          <cell r="K277">
            <v>59.05</v>
          </cell>
          <cell r="S277">
            <v>0</v>
          </cell>
        </row>
        <row r="278">
          <cell r="K278">
            <v>7.62</v>
          </cell>
          <cell r="S278">
            <v>0</v>
          </cell>
        </row>
        <row r="279">
          <cell r="K279">
            <v>122.11</v>
          </cell>
          <cell r="S279">
            <v>0</v>
          </cell>
        </row>
        <row r="280">
          <cell r="K280">
            <v>28.59</v>
          </cell>
          <cell r="S280">
            <v>0</v>
          </cell>
        </row>
        <row r="281">
          <cell r="K281">
            <v>26.53</v>
          </cell>
          <cell r="S281">
            <v>0</v>
          </cell>
        </row>
        <row r="282">
          <cell r="K282">
            <v>28.89</v>
          </cell>
          <cell r="S282">
            <v>0</v>
          </cell>
        </row>
        <row r="283">
          <cell r="K283">
            <v>31.6</v>
          </cell>
          <cell r="S283">
            <v>0</v>
          </cell>
        </row>
        <row r="284">
          <cell r="K284">
            <v>27.89</v>
          </cell>
          <cell r="S284">
            <v>0</v>
          </cell>
        </row>
        <row r="285">
          <cell r="K285">
            <v>31.54</v>
          </cell>
          <cell r="S285">
            <v>0</v>
          </cell>
        </row>
        <row r="286">
          <cell r="K286">
            <v>27.58</v>
          </cell>
          <cell r="S286">
            <v>0</v>
          </cell>
        </row>
        <row r="287">
          <cell r="K287">
            <v>30.32</v>
          </cell>
          <cell r="S287">
            <v>0</v>
          </cell>
        </row>
        <row r="288">
          <cell r="K288">
            <v>30.21</v>
          </cell>
          <cell r="S288">
            <v>0</v>
          </cell>
        </row>
        <row r="289">
          <cell r="K289">
            <v>33.369999999999997</v>
          </cell>
          <cell r="S289">
            <v>0</v>
          </cell>
        </row>
        <row r="290">
          <cell r="K290">
            <v>30.49</v>
          </cell>
          <cell r="S290">
            <v>0</v>
          </cell>
        </row>
        <row r="291">
          <cell r="K291">
            <v>31.7</v>
          </cell>
          <cell r="S291">
            <v>0</v>
          </cell>
        </row>
        <row r="292">
          <cell r="K292">
            <v>27.29</v>
          </cell>
          <cell r="S292">
            <v>0</v>
          </cell>
        </row>
        <row r="293">
          <cell r="K293">
            <v>31.46</v>
          </cell>
          <cell r="S293">
            <v>0</v>
          </cell>
        </row>
        <row r="294">
          <cell r="K294">
            <v>28.39</v>
          </cell>
          <cell r="S294">
            <v>0</v>
          </cell>
        </row>
        <row r="295">
          <cell r="K295">
            <v>31.83</v>
          </cell>
          <cell r="S295">
            <v>0</v>
          </cell>
        </row>
        <row r="296">
          <cell r="K296">
            <v>27.4</v>
          </cell>
          <cell r="S296">
            <v>0</v>
          </cell>
        </row>
        <row r="297">
          <cell r="K297">
            <v>30.64</v>
          </cell>
          <cell r="S297">
            <v>0</v>
          </cell>
        </row>
        <row r="298">
          <cell r="K298">
            <v>25.94</v>
          </cell>
          <cell r="S298">
            <v>0</v>
          </cell>
        </row>
        <row r="299">
          <cell r="K299">
            <v>30.74</v>
          </cell>
          <cell r="S299">
            <v>0</v>
          </cell>
        </row>
        <row r="300">
          <cell r="K300">
            <v>11.62</v>
          </cell>
          <cell r="S300">
            <v>0</v>
          </cell>
        </row>
        <row r="301">
          <cell r="K301">
            <v>12.04</v>
          </cell>
          <cell r="S301">
            <v>0</v>
          </cell>
        </row>
        <row r="302">
          <cell r="K302">
            <v>12.61</v>
          </cell>
          <cell r="S302">
            <v>0</v>
          </cell>
        </row>
        <row r="303">
          <cell r="K303">
            <v>99.6</v>
          </cell>
          <cell r="S303">
            <v>0</v>
          </cell>
        </row>
        <row r="304">
          <cell r="K304">
            <v>10.9</v>
          </cell>
          <cell r="S304">
            <v>0</v>
          </cell>
        </row>
        <row r="305">
          <cell r="K305">
            <v>10.9</v>
          </cell>
          <cell r="S305">
            <v>0</v>
          </cell>
        </row>
        <row r="306">
          <cell r="K306">
            <v>19.600000000000001</v>
          </cell>
          <cell r="S306">
            <v>0</v>
          </cell>
        </row>
        <row r="307">
          <cell r="K307">
            <v>10.9</v>
          </cell>
          <cell r="S307">
            <v>0</v>
          </cell>
        </row>
        <row r="308">
          <cell r="K308">
            <v>10.85</v>
          </cell>
          <cell r="S308">
            <v>0</v>
          </cell>
        </row>
        <row r="309">
          <cell r="K309">
            <v>52.95</v>
          </cell>
          <cell r="S309">
            <v>0</v>
          </cell>
        </row>
        <row r="310">
          <cell r="K310">
            <v>10.72</v>
          </cell>
          <cell r="S310">
            <v>0</v>
          </cell>
        </row>
        <row r="311">
          <cell r="K311">
            <v>23.92</v>
          </cell>
          <cell r="S311">
            <v>0</v>
          </cell>
        </row>
        <row r="312">
          <cell r="K312">
            <v>42.37</v>
          </cell>
          <cell r="S312">
            <v>0</v>
          </cell>
        </row>
        <row r="313">
          <cell r="K313">
            <v>40.65</v>
          </cell>
          <cell r="S313">
            <v>0</v>
          </cell>
        </row>
        <row r="314">
          <cell r="K314">
            <v>40.44</v>
          </cell>
          <cell r="S314">
            <v>0</v>
          </cell>
        </row>
        <row r="315">
          <cell r="K315">
            <v>33</v>
          </cell>
          <cell r="S315">
            <v>0</v>
          </cell>
        </row>
        <row r="316">
          <cell r="K316">
            <v>36.25</v>
          </cell>
          <cell r="S316">
            <v>0</v>
          </cell>
        </row>
        <row r="317">
          <cell r="K317">
            <v>37.659999999999997</v>
          </cell>
          <cell r="S317">
            <v>0</v>
          </cell>
        </row>
        <row r="318">
          <cell r="K318">
            <v>22</v>
          </cell>
          <cell r="S318">
            <v>0</v>
          </cell>
        </row>
        <row r="319">
          <cell r="K319">
            <v>35.729999999999997</v>
          </cell>
          <cell r="S319">
            <v>0</v>
          </cell>
        </row>
        <row r="320">
          <cell r="K320">
            <v>40.67</v>
          </cell>
          <cell r="S320">
            <v>0</v>
          </cell>
        </row>
        <row r="321">
          <cell r="K321">
            <v>33.47</v>
          </cell>
          <cell r="S321">
            <v>0</v>
          </cell>
        </row>
        <row r="322">
          <cell r="K322">
            <v>22.78</v>
          </cell>
          <cell r="S322">
            <v>0</v>
          </cell>
        </row>
        <row r="323">
          <cell r="K323">
            <v>28.58</v>
          </cell>
          <cell r="S323">
            <v>0</v>
          </cell>
        </row>
        <row r="324">
          <cell r="K324">
            <v>31.33</v>
          </cell>
          <cell r="S324">
            <v>0</v>
          </cell>
        </row>
        <row r="325">
          <cell r="K325">
            <v>27.97</v>
          </cell>
          <cell r="S325">
            <v>0</v>
          </cell>
        </row>
        <row r="326">
          <cell r="K326">
            <v>30.41</v>
          </cell>
          <cell r="S326">
            <v>0</v>
          </cell>
        </row>
        <row r="327">
          <cell r="K327">
            <v>27.97</v>
          </cell>
          <cell r="S327">
            <v>0</v>
          </cell>
        </row>
        <row r="328">
          <cell r="K328">
            <v>31.31</v>
          </cell>
          <cell r="S328">
            <v>0</v>
          </cell>
        </row>
        <row r="329">
          <cell r="K329">
            <v>26.43</v>
          </cell>
          <cell r="S329">
            <v>0</v>
          </cell>
        </row>
        <row r="330">
          <cell r="K330">
            <v>30.96</v>
          </cell>
          <cell r="S330">
            <v>0</v>
          </cell>
        </row>
        <row r="331">
          <cell r="K331">
            <v>25.19</v>
          </cell>
          <cell r="S331">
            <v>0</v>
          </cell>
        </row>
        <row r="332">
          <cell r="K332">
            <v>30.02</v>
          </cell>
          <cell r="S332">
            <v>0</v>
          </cell>
        </row>
        <row r="333">
          <cell r="K333">
            <v>30.79</v>
          </cell>
          <cell r="S333">
            <v>0</v>
          </cell>
        </row>
        <row r="334">
          <cell r="K334">
            <v>33.79</v>
          </cell>
          <cell r="S334">
            <v>0</v>
          </cell>
        </row>
        <row r="335">
          <cell r="K335">
            <v>29.33</v>
          </cell>
          <cell r="S335">
            <v>0</v>
          </cell>
        </row>
        <row r="336">
          <cell r="K336">
            <v>27.27</v>
          </cell>
          <cell r="S336">
            <v>0</v>
          </cell>
        </row>
        <row r="337">
          <cell r="K337">
            <v>29.94</v>
          </cell>
          <cell r="S337">
            <v>0</v>
          </cell>
        </row>
        <row r="338">
          <cell r="K338">
            <v>28.17</v>
          </cell>
          <cell r="S338">
            <v>0</v>
          </cell>
        </row>
        <row r="339">
          <cell r="K339">
            <v>32.19</v>
          </cell>
          <cell r="S339">
            <v>0</v>
          </cell>
        </row>
        <row r="340">
          <cell r="K340">
            <v>28.09</v>
          </cell>
          <cell r="S340">
            <v>0</v>
          </cell>
        </row>
        <row r="341">
          <cell r="K341">
            <v>31.31</v>
          </cell>
          <cell r="S341">
            <v>0</v>
          </cell>
        </row>
        <row r="342">
          <cell r="K342">
            <v>4.28</v>
          </cell>
          <cell r="S342">
            <v>0</v>
          </cell>
        </row>
        <row r="343">
          <cell r="K343">
            <v>32.92</v>
          </cell>
          <cell r="S343">
            <v>0</v>
          </cell>
        </row>
        <row r="344">
          <cell r="K344">
            <v>30.48</v>
          </cell>
          <cell r="S344">
            <v>0</v>
          </cell>
        </row>
        <row r="345">
          <cell r="K345">
            <v>30.48</v>
          </cell>
          <cell r="S345">
            <v>0</v>
          </cell>
        </row>
        <row r="346">
          <cell r="K346">
            <v>32.92</v>
          </cell>
          <cell r="S346">
            <v>0</v>
          </cell>
        </row>
        <row r="347">
          <cell r="K347">
            <v>17.739999999999998</v>
          </cell>
          <cell r="S347">
            <v>0</v>
          </cell>
        </row>
        <row r="348">
          <cell r="K348">
            <v>1</v>
          </cell>
          <cell r="S348">
            <v>0</v>
          </cell>
        </row>
        <row r="349">
          <cell r="K349">
            <v>1</v>
          </cell>
          <cell r="S349">
            <v>0</v>
          </cell>
        </row>
        <row r="350">
          <cell r="K350">
            <v>1</v>
          </cell>
          <cell r="S350">
            <v>0</v>
          </cell>
        </row>
        <row r="351">
          <cell r="K351">
            <v>1</v>
          </cell>
          <cell r="S351">
            <v>0</v>
          </cell>
        </row>
        <row r="352">
          <cell r="K352">
            <v>24.31</v>
          </cell>
          <cell r="S352">
            <v>0</v>
          </cell>
        </row>
        <row r="353">
          <cell r="K353">
            <v>1</v>
          </cell>
          <cell r="S353">
            <v>0</v>
          </cell>
        </row>
        <row r="354">
          <cell r="K354">
            <v>1</v>
          </cell>
          <cell r="S354">
            <v>0</v>
          </cell>
        </row>
        <row r="355">
          <cell r="K355">
            <v>1</v>
          </cell>
          <cell r="S355">
            <v>0</v>
          </cell>
        </row>
        <row r="356">
          <cell r="K356">
            <v>1</v>
          </cell>
          <cell r="S356">
            <v>0</v>
          </cell>
        </row>
        <row r="357">
          <cell r="K357">
            <v>10.67</v>
          </cell>
          <cell r="S357">
            <v>0</v>
          </cell>
        </row>
        <row r="358">
          <cell r="K358">
            <v>28.83</v>
          </cell>
          <cell r="S358">
            <v>0</v>
          </cell>
        </row>
        <row r="359">
          <cell r="K359">
            <v>29.99</v>
          </cell>
          <cell r="S359">
            <v>0</v>
          </cell>
        </row>
        <row r="360">
          <cell r="K360">
            <v>28.18</v>
          </cell>
          <cell r="S360">
            <v>0</v>
          </cell>
        </row>
        <row r="361">
          <cell r="K361">
            <v>30.59</v>
          </cell>
          <cell r="S361">
            <v>0</v>
          </cell>
        </row>
        <row r="362">
          <cell r="K362">
            <v>27.29</v>
          </cell>
          <cell r="S362">
            <v>0</v>
          </cell>
        </row>
        <row r="363">
          <cell r="K363">
            <v>30.76</v>
          </cell>
          <cell r="S363">
            <v>0</v>
          </cell>
        </row>
        <row r="364">
          <cell r="K364">
            <v>25.71</v>
          </cell>
          <cell r="S364">
            <v>0</v>
          </cell>
        </row>
        <row r="365">
          <cell r="K365">
            <v>30.23</v>
          </cell>
          <cell r="S365">
            <v>0</v>
          </cell>
        </row>
        <row r="366">
          <cell r="K366">
            <v>29.03</v>
          </cell>
          <cell r="S366">
            <v>0</v>
          </cell>
        </row>
        <row r="367">
          <cell r="K367">
            <v>32.51</v>
          </cell>
          <cell r="S367">
            <v>0</v>
          </cell>
        </row>
        <row r="368">
          <cell r="K368">
            <v>28.4</v>
          </cell>
          <cell r="S368">
            <v>0</v>
          </cell>
        </row>
        <row r="369">
          <cell r="K369">
            <v>29.76</v>
          </cell>
          <cell r="S369">
            <v>0</v>
          </cell>
        </row>
        <row r="370">
          <cell r="K370">
            <v>27.82</v>
          </cell>
          <cell r="S370">
            <v>0</v>
          </cell>
        </row>
        <row r="371">
          <cell r="K371">
            <v>30.42</v>
          </cell>
          <cell r="S371">
            <v>0</v>
          </cell>
        </row>
        <row r="372">
          <cell r="K372">
            <v>29.37</v>
          </cell>
          <cell r="S372">
            <v>0</v>
          </cell>
        </row>
        <row r="373">
          <cell r="K373">
            <v>31.39</v>
          </cell>
          <cell r="S373">
            <v>0</v>
          </cell>
        </row>
        <row r="374">
          <cell r="K374">
            <v>27.89</v>
          </cell>
          <cell r="S374">
            <v>0</v>
          </cell>
        </row>
        <row r="375">
          <cell r="K375">
            <v>31.87</v>
          </cell>
          <cell r="S375">
            <v>0</v>
          </cell>
        </row>
        <row r="376">
          <cell r="K376">
            <v>27.69</v>
          </cell>
          <cell r="S376">
            <v>0</v>
          </cell>
        </row>
        <row r="377">
          <cell r="K377">
            <v>32.979999999999997</v>
          </cell>
          <cell r="S377">
            <v>0</v>
          </cell>
        </row>
        <row r="378">
          <cell r="K378">
            <v>31.48</v>
          </cell>
          <cell r="S378">
            <v>0</v>
          </cell>
        </row>
        <row r="379">
          <cell r="K379">
            <v>19.22</v>
          </cell>
          <cell r="S379">
            <v>0</v>
          </cell>
        </row>
        <row r="380">
          <cell r="K380">
            <v>32.56</v>
          </cell>
          <cell r="S380">
            <v>0</v>
          </cell>
        </row>
        <row r="381">
          <cell r="K381">
            <v>12.29</v>
          </cell>
          <cell r="S381">
            <v>0</v>
          </cell>
        </row>
        <row r="382">
          <cell r="K382">
            <v>31.36</v>
          </cell>
          <cell r="S382">
            <v>0</v>
          </cell>
        </row>
        <row r="383">
          <cell r="K383">
            <v>33.270000000000003</v>
          </cell>
          <cell r="S383">
            <v>0</v>
          </cell>
        </row>
        <row r="384">
          <cell r="K384">
            <v>19.21</v>
          </cell>
          <cell r="S384">
            <v>0</v>
          </cell>
        </row>
        <row r="385">
          <cell r="K385">
            <v>4.3600000000000003</v>
          </cell>
          <cell r="S385">
            <v>0</v>
          </cell>
        </row>
        <row r="386">
          <cell r="K386">
            <v>1.36</v>
          </cell>
          <cell r="S386">
            <v>0</v>
          </cell>
        </row>
        <row r="387">
          <cell r="K387">
            <v>1.27</v>
          </cell>
          <cell r="S387">
            <v>0</v>
          </cell>
        </row>
        <row r="388">
          <cell r="K388">
            <v>12.69</v>
          </cell>
          <cell r="S388">
            <v>0</v>
          </cell>
        </row>
        <row r="389">
          <cell r="K389">
            <v>1.45</v>
          </cell>
          <cell r="S389">
            <v>0</v>
          </cell>
        </row>
        <row r="390">
          <cell r="K390">
            <v>1.17</v>
          </cell>
          <cell r="S390">
            <v>0</v>
          </cell>
        </row>
        <row r="391">
          <cell r="K391">
            <v>1.17</v>
          </cell>
          <cell r="S391">
            <v>0</v>
          </cell>
        </row>
        <row r="392">
          <cell r="K392">
            <v>1.17</v>
          </cell>
          <cell r="S392">
            <v>0</v>
          </cell>
        </row>
        <row r="393">
          <cell r="K393">
            <v>1.4</v>
          </cell>
          <cell r="S393">
            <v>0</v>
          </cell>
        </row>
        <row r="394">
          <cell r="K394">
            <v>28.91</v>
          </cell>
          <cell r="S394">
            <v>0</v>
          </cell>
        </row>
        <row r="395">
          <cell r="K395">
            <v>32.840000000000003</v>
          </cell>
          <cell r="S395">
            <v>0</v>
          </cell>
        </row>
        <row r="396">
          <cell r="K396">
            <v>27.9</v>
          </cell>
          <cell r="S396">
            <v>0</v>
          </cell>
        </row>
        <row r="397">
          <cell r="K397">
            <v>31.93</v>
          </cell>
          <cell r="S397">
            <v>0</v>
          </cell>
        </row>
        <row r="398">
          <cell r="K398">
            <v>26.7</v>
          </cell>
          <cell r="S398">
            <v>0</v>
          </cell>
        </row>
        <row r="399">
          <cell r="K399">
            <v>31.28</v>
          </cell>
          <cell r="S399">
            <v>0</v>
          </cell>
        </row>
        <row r="400">
          <cell r="K400">
            <v>25.8</v>
          </cell>
          <cell r="S400">
            <v>0</v>
          </cell>
        </row>
        <row r="401">
          <cell r="K401">
            <v>31.45</v>
          </cell>
          <cell r="S401">
            <v>0</v>
          </cell>
        </row>
        <row r="402">
          <cell r="K402">
            <v>25.19</v>
          </cell>
          <cell r="S402">
            <v>0</v>
          </cell>
        </row>
        <row r="403">
          <cell r="K403">
            <v>31.61</v>
          </cell>
          <cell r="S403">
            <v>0</v>
          </cell>
        </row>
        <row r="404">
          <cell r="K404">
            <v>30.08</v>
          </cell>
          <cell r="S404">
            <v>0</v>
          </cell>
        </row>
        <row r="405">
          <cell r="K405">
            <v>33.729999999999997</v>
          </cell>
          <cell r="S405">
            <v>0</v>
          </cell>
        </row>
        <row r="406">
          <cell r="K406">
            <v>27.99</v>
          </cell>
          <cell r="S406">
            <v>0</v>
          </cell>
        </row>
        <row r="407">
          <cell r="K407">
            <v>30.58</v>
          </cell>
          <cell r="S407">
            <v>0</v>
          </cell>
        </row>
        <row r="408">
          <cell r="K408">
            <v>26.84</v>
          </cell>
          <cell r="S408">
            <v>0</v>
          </cell>
        </row>
        <row r="409">
          <cell r="K409">
            <v>31.74</v>
          </cell>
          <cell r="S409">
            <v>0</v>
          </cell>
        </row>
        <row r="410">
          <cell r="K410">
            <v>29.19</v>
          </cell>
          <cell r="S410">
            <v>0</v>
          </cell>
        </row>
        <row r="411">
          <cell r="K411">
            <v>31.64</v>
          </cell>
          <cell r="S411">
            <v>0</v>
          </cell>
        </row>
        <row r="412">
          <cell r="K412">
            <v>29.05</v>
          </cell>
          <cell r="S412">
            <v>0</v>
          </cell>
        </row>
        <row r="413">
          <cell r="K413">
            <v>31.17</v>
          </cell>
          <cell r="S413">
            <v>0</v>
          </cell>
        </row>
        <row r="414">
          <cell r="K414">
            <v>9.49</v>
          </cell>
          <cell r="S414">
            <v>0</v>
          </cell>
        </row>
        <row r="415">
          <cell r="K415">
            <v>33.06</v>
          </cell>
          <cell r="S415">
            <v>0</v>
          </cell>
        </row>
        <row r="416">
          <cell r="K416">
            <v>30.72</v>
          </cell>
          <cell r="S416">
            <v>0</v>
          </cell>
        </row>
        <row r="417">
          <cell r="K417">
            <v>30.72</v>
          </cell>
          <cell r="S417">
            <v>0</v>
          </cell>
        </row>
        <row r="418">
          <cell r="K418">
            <v>33.020000000000003</v>
          </cell>
          <cell r="S418">
            <v>0</v>
          </cell>
        </row>
        <row r="419">
          <cell r="K419">
            <v>12.25</v>
          </cell>
          <cell r="S419">
            <v>0</v>
          </cell>
        </row>
        <row r="420">
          <cell r="K420">
            <v>0.96</v>
          </cell>
          <cell r="S420">
            <v>0</v>
          </cell>
        </row>
        <row r="421">
          <cell r="K421">
            <v>0.96</v>
          </cell>
          <cell r="S421">
            <v>0</v>
          </cell>
        </row>
        <row r="422">
          <cell r="K422">
            <v>0.96</v>
          </cell>
          <cell r="S422">
            <v>0</v>
          </cell>
        </row>
        <row r="423">
          <cell r="K423">
            <v>0.98</v>
          </cell>
          <cell r="S423">
            <v>0</v>
          </cell>
        </row>
        <row r="424">
          <cell r="K424">
            <v>24.31</v>
          </cell>
          <cell r="S424">
            <v>0</v>
          </cell>
        </row>
        <row r="425">
          <cell r="K425">
            <v>1</v>
          </cell>
          <cell r="S425">
            <v>0</v>
          </cell>
        </row>
        <row r="426">
          <cell r="K426">
            <v>1</v>
          </cell>
          <cell r="S426">
            <v>0</v>
          </cell>
        </row>
        <row r="427">
          <cell r="K427">
            <v>1</v>
          </cell>
          <cell r="S427">
            <v>0</v>
          </cell>
        </row>
        <row r="428">
          <cell r="K428">
            <v>1</v>
          </cell>
          <cell r="S428">
            <v>0</v>
          </cell>
        </row>
        <row r="429">
          <cell r="K429">
            <v>211.29</v>
          </cell>
          <cell r="S429">
            <v>0</v>
          </cell>
        </row>
        <row r="430">
          <cell r="K430">
            <v>204.49</v>
          </cell>
          <cell r="S430">
            <v>0</v>
          </cell>
        </row>
        <row r="431">
          <cell r="K431">
            <v>16.899999999999999</v>
          </cell>
          <cell r="S431">
            <v>0</v>
          </cell>
        </row>
        <row r="432">
          <cell r="K432">
            <v>13.72</v>
          </cell>
          <cell r="S432">
            <v>0</v>
          </cell>
        </row>
        <row r="433">
          <cell r="K433">
            <v>79.930000000000007</v>
          </cell>
          <cell r="S433">
            <v>0</v>
          </cell>
        </row>
        <row r="434">
          <cell r="K434">
            <v>109.26</v>
          </cell>
          <cell r="S434">
            <v>0</v>
          </cell>
        </row>
        <row r="435">
          <cell r="K435">
            <v>170.35</v>
          </cell>
          <cell r="S435">
            <v>0</v>
          </cell>
        </row>
        <row r="436">
          <cell r="K436">
            <v>45.81</v>
          </cell>
          <cell r="S436">
            <v>0</v>
          </cell>
        </row>
        <row r="437">
          <cell r="K437">
            <v>124.42</v>
          </cell>
          <cell r="S437">
            <v>0</v>
          </cell>
        </row>
        <row r="438">
          <cell r="K438">
            <v>124.42</v>
          </cell>
          <cell r="S438">
            <v>0</v>
          </cell>
        </row>
        <row r="439">
          <cell r="K439">
            <v>148.72999999999999</v>
          </cell>
          <cell r="S439">
            <v>0</v>
          </cell>
        </row>
        <row r="440">
          <cell r="K440">
            <v>13.25</v>
          </cell>
          <cell r="S440">
            <v>0</v>
          </cell>
        </row>
        <row r="441">
          <cell r="K441">
            <v>59.05</v>
          </cell>
          <cell r="S441">
            <v>0</v>
          </cell>
        </row>
        <row r="442">
          <cell r="K442">
            <v>7.62</v>
          </cell>
          <cell r="S442">
            <v>0</v>
          </cell>
        </row>
        <row r="443">
          <cell r="K443">
            <v>108.79</v>
          </cell>
          <cell r="S443">
            <v>0</v>
          </cell>
        </row>
        <row r="444">
          <cell r="K444">
            <v>27.62</v>
          </cell>
          <cell r="S444">
            <v>0</v>
          </cell>
        </row>
        <row r="445">
          <cell r="K445">
            <v>30.42</v>
          </cell>
          <cell r="S445">
            <v>0</v>
          </cell>
        </row>
        <row r="446">
          <cell r="K446">
            <v>28.31</v>
          </cell>
          <cell r="S446">
            <v>0</v>
          </cell>
        </row>
        <row r="447">
          <cell r="K447">
            <v>30.52</v>
          </cell>
          <cell r="S447">
            <v>0</v>
          </cell>
        </row>
        <row r="448">
          <cell r="K448">
            <v>27.01</v>
          </cell>
          <cell r="S448">
            <v>0</v>
          </cell>
        </row>
        <row r="449">
          <cell r="K449">
            <v>30.98</v>
          </cell>
          <cell r="S449">
            <v>0</v>
          </cell>
        </row>
        <row r="450">
          <cell r="K450">
            <v>26.13</v>
          </cell>
          <cell r="S450">
            <v>0</v>
          </cell>
        </row>
        <row r="451">
          <cell r="K451">
            <v>29.33</v>
          </cell>
          <cell r="S451">
            <v>0</v>
          </cell>
        </row>
        <row r="452">
          <cell r="K452">
            <v>27.51</v>
          </cell>
          <cell r="S452">
            <v>0</v>
          </cell>
        </row>
        <row r="453">
          <cell r="K453">
            <v>32.700000000000003</v>
          </cell>
          <cell r="S453">
            <v>0</v>
          </cell>
        </row>
        <row r="454">
          <cell r="K454">
            <v>28.66</v>
          </cell>
          <cell r="S454">
            <v>0</v>
          </cell>
        </row>
        <row r="455">
          <cell r="K455">
            <v>30.41</v>
          </cell>
          <cell r="S455">
            <v>0</v>
          </cell>
        </row>
        <row r="456">
          <cell r="K456">
            <v>28.09</v>
          </cell>
          <cell r="S456">
            <v>0</v>
          </cell>
        </row>
        <row r="457">
          <cell r="K457">
            <v>31.03</v>
          </cell>
          <cell r="S457">
            <v>0</v>
          </cell>
        </row>
        <row r="458">
          <cell r="K458">
            <v>27.97</v>
          </cell>
          <cell r="S458">
            <v>0</v>
          </cell>
        </row>
        <row r="459">
          <cell r="K459">
            <v>30.4</v>
          </cell>
          <cell r="S459">
            <v>0</v>
          </cell>
        </row>
        <row r="460">
          <cell r="K460">
            <v>28.44</v>
          </cell>
          <cell r="S460">
            <v>0</v>
          </cell>
        </row>
        <row r="461">
          <cell r="K461">
            <v>30.4</v>
          </cell>
          <cell r="S461">
            <v>0</v>
          </cell>
        </row>
        <row r="462">
          <cell r="K462">
            <v>26.22</v>
          </cell>
          <cell r="S462">
            <v>0</v>
          </cell>
        </row>
        <row r="463">
          <cell r="K463">
            <v>31.43</v>
          </cell>
          <cell r="S463">
            <v>0</v>
          </cell>
        </row>
        <row r="464">
          <cell r="K464">
            <v>20.059999999999999</v>
          </cell>
          <cell r="S464">
            <v>0</v>
          </cell>
        </row>
        <row r="465">
          <cell r="K465">
            <v>17.2</v>
          </cell>
          <cell r="S465">
            <v>0</v>
          </cell>
        </row>
        <row r="466">
          <cell r="K466">
            <v>10.96</v>
          </cell>
          <cell r="S466">
            <v>0</v>
          </cell>
        </row>
        <row r="467">
          <cell r="K467">
            <v>10.85</v>
          </cell>
          <cell r="S467">
            <v>0</v>
          </cell>
        </row>
        <row r="468">
          <cell r="K468">
            <v>21.6</v>
          </cell>
          <cell r="S468">
            <v>0</v>
          </cell>
        </row>
        <row r="469">
          <cell r="K469">
            <v>10.72</v>
          </cell>
          <cell r="S469">
            <v>0</v>
          </cell>
        </row>
        <row r="470">
          <cell r="K470">
            <v>30.79</v>
          </cell>
          <cell r="S470">
            <v>0</v>
          </cell>
        </row>
        <row r="471">
          <cell r="K471">
            <v>34.5</v>
          </cell>
          <cell r="S471">
            <v>0</v>
          </cell>
        </row>
        <row r="472">
          <cell r="K472">
            <v>35.659999999999997</v>
          </cell>
          <cell r="S472">
            <v>0</v>
          </cell>
        </row>
        <row r="473">
          <cell r="K473">
            <v>36.909999999999997</v>
          </cell>
          <cell r="S473">
            <v>0</v>
          </cell>
        </row>
        <row r="474">
          <cell r="K474">
            <v>23.84</v>
          </cell>
          <cell r="S474">
            <v>0</v>
          </cell>
        </row>
        <row r="475">
          <cell r="K475">
            <v>34.840000000000003</v>
          </cell>
          <cell r="S475">
            <v>0</v>
          </cell>
        </row>
        <row r="476">
          <cell r="K476">
            <v>30.01</v>
          </cell>
          <cell r="S476">
            <v>0</v>
          </cell>
        </row>
        <row r="477">
          <cell r="K477">
            <v>28.58</v>
          </cell>
          <cell r="S477">
            <v>0</v>
          </cell>
        </row>
        <row r="478">
          <cell r="K478">
            <v>30.64</v>
          </cell>
          <cell r="S478">
            <v>0</v>
          </cell>
        </row>
        <row r="479">
          <cell r="K479">
            <v>27.34</v>
          </cell>
          <cell r="S479">
            <v>0</v>
          </cell>
        </row>
        <row r="480">
          <cell r="K480">
            <v>29.33</v>
          </cell>
          <cell r="S480">
            <v>0</v>
          </cell>
        </row>
        <row r="481">
          <cell r="K481">
            <v>27.8</v>
          </cell>
          <cell r="S481">
            <v>0</v>
          </cell>
        </row>
        <row r="482">
          <cell r="K482">
            <v>29.98</v>
          </cell>
          <cell r="S482">
            <v>0</v>
          </cell>
        </row>
        <row r="483">
          <cell r="K483">
            <v>27</v>
          </cell>
          <cell r="S483">
            <v>0</v>
          </cell>
        </row>
        <row r="484">
          <cell r="K484">
            <v>30.67</v>
          </cell>
          <cell r="S484">
            <v>0</v>
          </cell>
        </row>
        <row r="485">
          <cell r="K485">
            <v>25.73</v>
          </cell>
          <cell r="S485">
            <v>0</v>
          </cell>
        </row>
        <row r="486">
          <cell r="K486">
            <v>30.31</v>
          </cell>
          <cell r="S486">
            <v>0</v>
          </cell>
        </row>
        <row r="487">
          <cell r="K487">
            <v>29.48</v>
          </cell>
          <cell r="S487">
            <v>0</v>
          </cell>
        </row>
        <row r="488">
          <cell r="K488">
            <v>32.49</v>
          </cell>
          <cell r="S488">
            <v>0</v>
          </cell>
        </row>
        <row r="489">
          <cell r="K489">
            <v>27.88</v>
          </cell>
          <cell r="S489">
            <v>0</v>
          </cell>
        </row>
        <row r="490">
          <cell r="K490">
            <v>30.78</v>
          </cell>
          <cell r="S490">
            <v>0</v>
          </cell>
        </row>
        <row r="491">
          <cell r="K491">
            <v>27.17</v>
          </cell>
          <cell r="S491">
            <v>0</v>
          </cell>
        </row>
        <row r="492">
          <cell r="K492">
            <v>30.31</v>
          </cell>
          <cell r="S492">
            <v>0</v>
          </cell>
        </row>
        <row r="493">
          <cell r="K493">
            <v>28.18</v>
          </cell>
          <cell r="S493">
            <v>0</v>
          </cell>
        </row>
        <row r="494">
          <cell r="K494">
            <v>30.05</v>
          </cell>
          <cell r="S494">
            <v>0</v>
          </cell>
        </row>
        <row r="495">
          <cell r="K495">
            <v>28.32</v>
          </cell>
          <cell r="S495">
            <v>0</v>
          </cell>
        </row>
        <row r="496">
          <cell r="K496">
            <v>30.06</v>
          </cell>
          <cell r="S496">
            <v>0</v>
          </cell>
        </row>
        <row r="497">
          <cell r="K497">
            <v>4.28</v>
          </cell>
          <cell r="S497">
            <v>0</v>
          </cell>
        </row>
        <row r="498">
          <cell r="K498">
            <v>32.92</v>
          </cell>
          <cell r="S498">
            <v>0</v>
          </cell>
        </row>
        <row r="499">
          <cell r="K499">
            <v>30.48</v>
          </cell>
          <cell r="S499">
            <v>0</v>
          </cell>
        </row>
        <row r="500">
          <cell r="K500">
            <v>30.48</v>
          </cell>
          <cell r="S500">
            <v>0</v>
          </cell>
        </row>
        <row r="501">
          <cell r="K501">
            <v>32.92</v>
          </cell>
          <cell r="S501">
            <v>0</v>
          </cell>
        </row>
        <row r="502">
          <cell r="K502">
            <v>17.739999999999998</v>
          </cell>
          <cell r="S502">
            <v>0</v>
          </cell>
        </row>
        <row r="503">
          <cell r="K503">
            <v>1</v>
          </cell>
          <cell r="S503">
            <v>0</v>
          </cell>
        </row>
        <row r="504">
          <cell r="K504">
            <v>1</v>
          </cell>
          <cell r="S504">
            <v>0</v>
          </cell>
        </row>
        <row r="505">
          <cell r="K505">
            <v>1</v>
          </cell>
          <cell r="S505">
            <v>0</v>
          </cell>
        </row>
        <row r="506">
          <cell r="K506">
            <v>1</v>
          </cell>
          <cell r="S506">
            <v>0</v>
          </cell>
        </row>
        <row r="507">
          <cell r="K507">
            <v>24.31</v>
          </cell>
          <cell r="S507">
            <v>0</v>
          </cell>
        </row>
        <row r="508">
          <cell r="K508">
            <v>1</v>
          </cell>
          <cell r="S508">
            <v>0</v>
          </cell>
        </row>
        <row r="509">
          <cell r="K509">
            <v>1</v>
          </cell>
          <cell r="S509">
            <v>0</v>
          </cell>
        </row>
        <row r="510">
          <cell r="K510">
            <v>1</v>
          </cell>
          <cell r="S510">
            <v>0</v>
          </cell>
        </row>
        <row r="511">
          <cell r="K511">
            <v>1</v>
          </cell>
          <cell r="S511">
            <v>0</v>
          </cell>
        </row>
        <row r="512">
          <cell r="K512">
            <v>10.67</v>
          </cell>
          <cell r="S512">
            <v>0</v>
          </cell>
        </row>
        <row r="513">
          <cell r="K513">
            <v>29.01</v>
          </cell>
          <cell r="S513">
            <v>0</v>
          </cell>
        </row>
        <row r="514">
          <cell r="K514">
            <v>30.4</v>
          </cell>
          <cell r="S514">
            <v>0</v>
          </cell>
        </row>
        <row r="515">
          <cell r="K515">
            <v>27.34</v>
          </cell>
          <cell r="S515">
            <v>0</v>
          </cell>
        </row>
        <row r="516">
          <cell r="K516">
            <v>30.32</v>
          </cell>
          <cell r="S516">
            <v>0</v>
          </cell>
        </row>
        <row r="517">
          <cell r="K517">
            <v>26.22</v>
          </cell>
          <cell r="S517">
            <v>0</v>
          </cell>
        </row>
        <row r="518">
          <cell r="K518">
            <v>31.71</v>
          </cell>
          <cell r="S518">
            <v>0</v>
          </cell>
        </row>
        <row r="519">
          <cell r="K519">
            <v>25.19</v>
          </cell>
          <cell r="S519">
            <v>0</v>
          </cell>
        </row>
        <row r="520">
          <cell r="K520">
            <v>31.01</v>
          </cell>
          <cell r="S520">
            <v>0</v>
          </cell>
        </row>
        <row r="521">
          <cell r="K521">
            <v>28.66</v>
          </cell>
          <cell r="S521">
            <v>0</v>
          </cell>
        </row>
        <row r="522">
          <cell r="K522">
            <v>34.020000000000003</v>
          </cell>
          <cell r="S522">
            <v>0</v>
          </cell>
        </row>
        <row r="523">
          <cell r="K523">
            <v>30.32</v>
          </cell>
          <cell r="S523">
            <v>0</v>
          </cell>
        </row>
        <row r="524">
          <cell r="K524">
            <v>30.33</v>
          </cell>
          <cell r="S524">
            <v>0</v>
          </cell>
        </row>
        <row r="525">
          <cell r="K525">
            <v>27.29</v>
          </cell>
          <cell r="S525">
            <v>0</v>
          </cell>
        </row>
        <row r="526">
          <cell r="K526">
            <v>30.33</v>
          </cell>
          <cell r="S526">
            <v>0</v>
          </cell>
        </row>
        <row r="527">
          <cell r="K527">
            <v>29.37</v>
          </cell>
          <cell r="S527">
            <v>0</v>
          </cell>
        </row>
        <row r="528">
          <cell r="K528">
            <v>30.33</v>
          </cell>
          <cell r="S528">
            <v>0</v>
          </cell>
        </row>
        <row r="529">
          <cell r="K529">
            <v>29.08</v>
          </cell>
          <cell r="S529">
            <v>0</v>
          </cell>
        </row>
        <row r="530">
          <cell r="K530">
            <v>30.33</v>
          </cell>
          <cell r="S530">
            <v>0</v>
          </cell>
        </row>
        <row r="531">
          <cell r="K531">
            <v>28.88</v>
          </cell>
          <cell r="S531">
            <v>0</v>
          </cell>
        </row>
        <row r="532">
          <cell r="K532">
            <v>31.96</v>
          </cell>
          <cell r="S532">
            <v>0</v>
          </cell>
        </row>
        <row r="533">
          <cell r="K533">
            <v>22.84</v>
          </cell>
          <cell r="S533">
            <v>0</v>
          </cell>
        </row>
        <row r="534">
          <cell r="K534">
            <v>19.22</v>
          </cell>
          <cell r="S534">
            <v>0</v>
          </cell>
        </row>
        <row r="535">
          <cell r="K535">
            <v>22.67</v>
          </cell>
          <cell r="S535">
            <v>0</v>
          </cell>
        </row>
        <row r="536">
          <cell r="K536">
            <v>12.29</v>
          </cell>
          <cell r="S536">
            <v>0</v>
          </cell>
        </row>
        <row r="537">
          <cell r="K537">
            <v>22.75</v>
          </cell>
          <cell r="S537">
            <v>0</v>
          </cell>
        </row>
        <row r="538">
          <cell r="K538">
            <v>29.16</v>
          </cell>
          <cell r="S538">
            <v>0</v>
          </cell>
        </row>
        <row r="539">
          <cell r="K539">
            <v>19.21</v>
          </cell>
          <cell r="S539">
            <v>0</v>
          </cell>
        </row>
        <row r="540">
          <cell r="K540">
            <v>4.3600000000000003</v>
          </cell>
          <cell r="S540">
            <v>0</v>
          </cell>
        </row>
        <row r="541">
          <cell r="K541">
            <v>1.36</v>
          </cell>
          <cell r="S541">
            <v>0</v>
          </cell>
        </row>
        <row r="542">
          <cell r="K542">
            <v>1.27</v>
          </cell>
          <cell r="S542">
            <v>0</v>
          </cell>
        </row>
        <row r="543">
          <cell r="K543">
            <v>12.69</v>
          </cell>
          <cell r="S543">
            <v>0</v>
          </cell>
        </row>
        <row r="544">
          <cell r="K544">
            <v>1.45</v>
          </cell>
          <cell r="S544">
            <v>0</v>
          </cell>
        </row>
        <row r="545">
          <cell r="K545">
            <v>1.17</v>
          </cell>
          <cell r="S545">
            <v>0</v>
          </cell>
        </row>
        <row r="546">
          <cell r="K546">
            <v>1.17</v>
          </cell>
          <cell r="S546">
            <v>0</v>
          </cell>
        </row>
        <row r="547">
          <cell r="K547">
            <v>1.17</v>
          </cell>
          <cell r="S547">
            <v>0</v>
          </cell>
        </row>
        <row r="548">
          <cell r="K548">
            <v>1.4</v>
          </cell>
          <cell r="S548">
            <v>0</v>
          </cell>
        </row>
        <row r="549">
          <cell r="K549">
            <v>28.41</v>
          </cell>
          <cell r="S549">
            <v>0</v>
          </cell>
        </row>
        <row r="550">
          <cell r="K550">
            <v>30.89</v>
          </cell>
          <cell r="S550">
            <v>0</v>
          </cell>
        </row>
        <row r="551">
          <cell r="K551">
            <v>28.03</v>
          </cell>
          <cell r="S551">
            <v>0</v>
          </cell>
        </row>
        <row r="552">
          <cell r="K552">
            <v>30.31</v>
          </cell>
          <cell r="S552">
            <v>0</v>
          </cell>
        </row>
        <row r="553">
          <cell r="K553">
            <v>28.05</v>
          </cell>
          <cell r="S553">
            <v>0</v>
          </cell>
        </row>
        <row r="554">
          <cell r="K554">
            <v>31.28</v>
          </cell>
          <cell r="S554">
            <v>0</v>
          </cell>
        </row>
        <row r="555">
          <cell r="K555">
            <v>26.49</v>
          </cell>
          <cell r="S555">
            <v>0</v>
          </cell>
        </row>
        <row r="556">
          <cell r="K556">
            <v>31.45</v>
          </cell>
          <cell r="S556">
            <v>0</v>
          </cell>
        </row>
        <row r="557">
          <cell r="K557">
            <v>26.56</v>
          </cell>
          <cell r="S557">
            <v>0</v>
          </cell>
        </row>
        <row r="558">
          <cell r="K558">
            <v>31.44</v>
          </cell>
          <cell r="S558">
            <v>0</v>
          </cell>
        </row>
        <row r="559">
          <cell r="K559">
            <v>29.38</v>
          </cell>
          <cell r="S559">
            <v>0</v>
          </cell>
        </row>
        <row r="560">
          <cell r="K560">
            <v>32.51</v>
          </cell>
          <cell r="S560">
            <v>0</v>
          </cell>
        </row>
        <row r="561">
          <cell r="K561">
            <v>28.06</v>
          </cell>
          <cell r="S561">
            <v>0</v>
          </cell>
        </row>
        <row r="562">
          <cell r="K562">
            <v>31.4</v>
          </cell>
          <cell r="S562">
            <v>0</v>
          </cell>
        </row>
        <row r="563">
          <cell r="K563">
            <v>27.64</v>
          </cell>
          <cell r="S563">
            <v>0</v>
          </cell>
        </row>
        <row r="564">
          <cell r="K564">
            <v>31.88</v>
          </cell>
          <cell r="S564">
            <v>0</v>
          </cell>
        </row>
        <row r="565">
          <cell r="K565">
            <v>29.19</v>
          </cell>
          <cell r="S565">
            <v>0</v>
          </cell>
        </row>
        <row r="566">
          <cell r="K566">
            <v>32.04</v>
          </cell>
          <cell r="S566">
            <v>0</v>
          </cell>
        </row>
        <row r="567">
          <cell r="K567">
            <v>28.88</v>
          </cell>
          <cell r="S567">
            <v>0</v>
          </cell>
        </row>
        <row r="568">
          <cell r="K568">
            <v>31.42</v>
          </cell>
          <cell r="S568">
            <v>0</v>
          </cell>
        </row>
        <row r="569">
          <cell r="K569">
            <v>9.49</v>
          </cell>
          <cell r="S569">
            <v>0</v>
          </cell>
        </row>
        <row r="570">
          <cell r="K570">
            <v>32.93</v>
          </cell>
          <cell r="S570">
            <v>0</v>
          </cell>
        </row>
        <row r="571">
          <cell r="K571">
            <v>30.48</v>
          </cell>
          <cell r="S571">
            <v>0</v>
          </cell>
        </row>
        <row r="572">
          <cell r="K572">
            <v>30.48</v>
          </cell>
          <cell r="S572">
            <v>0</v>
          </cell>
        </row>
        <row r="573">
          <cell r="K573">
            <v>32.9</v>
          </cell>
          <cell r="S573">
            <v>0</v>
          </cell>
        </row>
        <row r="574">
          <cell r="K574">
            <v>12.25</v>
          </cell>
          <cell r="S574">
            <v>0</v>
          </cell>
        </row>
        <row r="575">
          <cell r="K575">
            <v>0.96</v>
          </cell>
          <cell r="S575">
            <v>0</v>
          </cell>
        </row>
        <row r="576">
          <cell r="K576">
            <v>0.96</v>
          </cell>
          <cell r="S576">
            <v>0</v>
          </cell>
        </row>
        <row r="577">
          <cell r="K577">
            <v>0.96</v>
          </cell>
          <cell r="S577">
            <v>0</v>
          </cell>
        </row>
        <row r="578">
          <cell r="K578">
            <v>0.98</v>
          </cell>
          <cell r="S578">
            <v>0</v>
          </cell>
        </row>
        <row r="579">
          <cell r="K579">
            <v>24.31</v>
          </cell>
          <cell r="S579">
            <v>0</v>
          </cell>
        </row>
        <row r="580">
          <cell r="K580">
            <v>1</v>
          </cell>
          <cell r="S580">
            <v>0</v>
          </cell>
        </row>
        <row r="581">
          <cell r="K581">
            <v>1</v>
          </cell>
          <cell r="S581">
            <v>0</v>
          </cell>
        </row>
        <row r="582">
          <cell r="K582">
            <v>1</v>
          </cell>
          <cell r="S582">
            <v>0</v>
          </cell>
        </row>
        <row r="583">
          <cell r="K583">
            <v>1</v>
          </cell>
          <cell r="S583">
            <v>0</v>
          </cell>
        </row>
        <row r="584">
          <cell r="K584">
            <v>196.04</v>
          </cell>
          <cell r="S584">
            <v>0</v>
          </cell>
        </row>
        <row r="585">
          <cell r="K585">
            <v>16.87</v>
          </cell>
          <cell r="S585">
            <v>0</v>
          </cell>
        </row>
        <row r="586">
          <cell r="K586">
            <v>13.72</v>
          </cell>
          <cell r="S586">
            <v>0</v>
          </cell>
        </row>
        <row r="587">
          <cell r="K587">
            <v>77.69</v>
          </cell>
          <cell r="S587">
            <v>0</v>
          </cell>
        </row>
        <row r="588">
          <cell r="K588">
            <v>108.79</v>
          </cell>
          <cell r="S588">
            <v>0</v>
          </cell>
        </row>
        <row r="589">
          <cell r="K589">
            <v>170.35</v>
          </cell>
          <cell r="S589">
            <v>0</v>
          </cell>
        </row>
        <row r="590">
          <cell r="K590">
            <v>45.81</v>
          </cell>
          <cell r="S590">
            <v>0</v>
          </cell>
        </row>
        <row r="591">
          <cell r="K591">
            <v>124.42</v>
          </cell>
          <cell r="S591">
            <v>0</v>
          </cell>
        </row>
        <row r="592">
          <cell r="K592">
            <v>207.34</v>
          </cell>
          <cell r="S592">
            <v>0</v>
          </cell>
        </row>
        <row r="593">
          <cell r="K593">
            <v>29.12</v>
          </cell>
          <cell r="S593">
            <v>0</v>
          </cell>
        </row>
        <row r="594">
          <cell r="K594">
            <v>124.42</v>
          </cell>
          <cell r="S594">
            <v>0</v>
          </cell>
        </row>
        <row r="595">
          <cell r="K595">
            <v>148.72999999999999</v>
          </cell>
          <cell r="S595">
            <v>0</v>
          </cell>
        </row>
        <row r="596">
          <cell r="K596">
            <v>13.25</v>
          </cell>
          <cell r="S596">
            <v>0</v>
          </cell>
        </row>
        <row r="597">
          <cell r="K597">
            <v>7.62</v>
          </cell>
          <cell r="S597">
            <v>0</v>
          </cell>
        </row>
        <row r="598">
          <cell r="K598">
            <v>48.35</v>
          </cell>
          <cell r="S598">
            <v>0</v>
          </cell>
        </row>
        <row r="599">
          <cell r="K599">
            <v>108.79</v>
          </cell>
          <cell r="S599">
            <v>0</v>
          </cell>
        </row>
        <row r="600">
          <cell r="K600">
            <v>28.84</v>
          </cell>
          <cell r="S600">
            <v>0</v>
          </cell>
        </row>
        <row r="601">
          <cell r="K601">
            <v>26.48</v>
          </cell>
          <cell r="S601">
            <v>0</v>
          </cell>
        </row>
        <row r="602">
          <cell r="K602">
            <v>29.12</v>
          </cell>
          <cell r="S602">
            <v>0</v>
          </cell>
        </row>
        <row r="603">
          <cell r="K603">
            <v>31.85</v>
          </cell>
          <cell r="S603">
            <v>0</v>
          </cell>
        </row>
        <row r="604">
          <cell r="K604">
            <v>28.59</v>
          </cell>
          <cell r="S604">
            <v>0</v>
          </cell>
        </row>
        <row r="605">
          <cell r="K605">
            <v>32.19</v>
          </cell>
          <cell r="S605">
            <v>0</v>
          </cell>
        </row>
        <row r="606">
          <cell r="K606">
            <v>26.25</v>
          </cell>
          <cell r="S606">
            <v>0</v>
          </cell>
        </row>
        <row r="607">
          <cell r="K607">
            <v>32.1</v>
          </cell>
          <cell r="S607">
            <v>0</v>
          </cell>
        </row>
        <row r="608">
          <cell r="K608">
            <v>29.12</v>
          </cell>
          <cell r="S608">
            <v>0</v>
          </cell>
        </row>
        <row r="609">
          <cell r="K609">
            <v>33.4</v>
          </cell>
          <cell r="S609">
            <v>0</v>
          </cell>
        </row>
        <row r="610">
          <cell r="K610">
            <v>29.94</v>
          </cell>
          <cell r="S610">
            <v>0</v>
          </cell>
        </row>
        <row r="611">
          <cell r="K611">
            <v>30.8</v>
          </cell>
          <cell r="S611">
            <v>0</v>
          </cell>
        </row>
        <row r="612">
          <cell r="K612">
            <v>28.62</v>
          </cell>
          <cell r="S612">
            <v>0</v>
          </cell>
        </row>
        <row r="613">
          <cell r="K613">
            <v>29.71</v>
          </cell>
          <cell r="S613">
            <v>0</v>
          </cell>
        </row>
        <row r="614">
          <cell r="K614">
            <v>29.15</v>
          </cell>
          <cell r="S614">
            <v>0</v>
          </cell>
        </row>
        <row r="615">
          <cell r="K615">
            <v>31.05</v>
          </cell>
          <cell r="S615">
            <v>0</v>
          </cell>
        </row>
        <row r="616">
          <cell r="K616">
            <v>27.92</v>
          </cell>
          <cell r="S616">
            <v>0</v>
          </cell>
        </row>
        <row r="617">
          <cell r="K617">
            <v>30.77</v>
          </cell>
          <cell r="S617">
            <v>0</v>
          </cell>
        </row>
        <row r="618">
          <cell r="K618">
            <v>24.06</v>
          </cell>
          <cell r="S618">
            <v>0</v>
          </cell>
        </row>
        <row r="619">
          <cell r="K619">
            <v>30.74</v>
          </cell>
          <cell r="S619">
            <v>0</v>
          </cell>
        </row>
        <row r="620">
          <cell r="K620">
            <v>5.38</v>
          </cell>
          <cell r="S620">
            <v>0</v>
          </cell>
        </row>
        <row r="621">
          <cell r="K621">
            <v>5.44</v>
          </cell>
          <cell r="S621">
            <v>0</v>
          </cell>
        </row>
        <row r="622">
          <cell r="K622">
            <v>5.97</v>
          </cell>
          <cell r="S622">
            <v>0</v>
          </cell>
        </row>
        <row r="623">
          <cell r="K623">
            <v>5.89</v>
          </cell>
          <cell r="S623">
            <v>0</v>
          </cell>
        </row>
        <row r="624">
          <cell r="K624">
            <v>10.85</v>
          </cell>
          <cell r="S624">
            <v>0</v>
          </cell>
        </row>
        <row r="625">
          <cell r="K625">
            <v>10.96</v>
          </cell>
          <cell r="S625">
            <v>0</v>
          </cell>
        </row>
        <row r="626">
          <cell r="K626">
            <v>21.45</v>
          </cell>
          <cell r="S626">
            <v>0</v>
          </cell>
        </row>
        <row r="627">
          <cell r="K627">
            <v>10.49</v>
          </cell>
          <cell r="S627">
            <v>0</v>
          </cell>
        </row>
        <row r="628">
          <cell r="K628">
            <v>10.72</v>
          </cell>
          <cell r="S628">
            <v>0</v>
          </cell>
        </row>
        <row r="629">
          <cell r="K629">
            <v>20.059999999999999</v>
          </cell>
          <cell r="S629">
            <v>0</v>
          </cell>
        </row>
        <row r="630">
          <cell r="K630">
            <v>20.059999999999999</v>
          </cell>
          <cell r="S630">
            <v>0</v>
          </cell>
        </row>
        <row r="631">
          <cell r="K631">
            <v>30.56</v>
          </cell>
          <cell r="S631">
            <v>0</v>
          </cell>
        </row>
        <row r="632">
          <cell r="K632">
            <v>34.5</v>
          </cell>
          <cell r="S632">
            <v>0</v>
          </cell>
        </row>
        <row r="633">
          <cell r="K633">
            <v>34.85</v>
          </cell>
          <cell r="S633">
            <v>0</v>
          </cell>
        </row>
        <row r="634">
          <cell r="K634">
            <v>35.590000000000003</v>
          </cell>
          <cell r="S634">
            <v>0</v>
          </cell>
        </row>
        <row r="635">
          <cell r="K635">
            <v>23.84</v>
          </cell>
          <cell r="S635">
            <v>0</v>
          </cell>
        </row>
        <row r="636">
          <cell r="K636">
            <v>34.15</v>
          </cell>
          <cell r="S636">
            <v>0</v>
          </cell>
        </row>
        <row r="637">
          <cell r="K637">
            <v>30.01</v>
          </cell>
          <cell r="S637">
            <v>0</v>
          </cell>
        </row>
        <row r="638">
          <cell r="K638">
            <v>29.54</v>
          </cell>
          <cell r="S638">
            <v>0</v>
          </cell>
        </row>
        <row r="639">
          <cell r="K639">
            <v>32.26</v>
          </cell>
          <cell r="S639">
            <v>0</v>
          </cell>
        </row>
        <row r="640">
          <cell r="K640">
            <v>27.97</v>
          </cell>
          <cell r="S640">
            <v>0</v>
          </cell>
        </row>
        <row r="641">
          <cell r="K641">
            <v>32.159999999999997</v>
          </cell>
          <cell r="S641">
            <v>0</v>
          </cell>
        </row>
        <row r="642">
          <cell r="K642">
            <v>29.1</v>
          </cell>
          <cell r="S642">
            <v>0</v>
          </cell>
        </row>
        <row r="643">
          <cell r="K643">
            <v>31.85</v>
          </cell>
          <cell r="S643">
            <v>0</v>
          </cell>
        </row>
        <row r="644">
          <cell r="K644">
            <v>26.93</v>
          </cell>
          <cell r="S644">
            <v>0</v>
          </cell>
        </row>
        <row r="645">
          <cell r="K645">
            <v>30.92</v>
          </cell>
          <cell r="S645">
            <v>0</v>
          </cell>
        </row>
        <row r="646">
          <cell r="K646">
            <v>25.73</v>
          </cell>
          <cell r="S646">
            <v>0</v>
          </cell>
        </row>
        <row r="647">
          <cell r="K647">
            <v>29.72</v>
          </cell>
          <cell r="S647">
            <v>0</v>
          </cell>
        </row>
        <row r="648">
          <cell r="K648">
            <v>27.67</v>
          </cell>
          <cell r="S648">
            <v>0</v>
          </cell>
        </row>
        <row r="649">
          <cell r="K649">
            <v>32.9</v>
          </cell>
          <cell r="S649">
            <v>0</v>
          </cell>
        </row>
        <row r="650">
          <cell r="K650">
            <v>27.34</v>
          </cell>
          <cell r="S650">
            <v>0</v>
          </cell>
        </row>
        <row r="651">
          <cell r="K651">
            <v>29.33</v>
          </cell>
          <cell r="S651">
            <v>0</v>
          </cell>
        </row>
        <row r="652">
          <cell r="K652">
            <v>27.04</v>
          </cell>
          <cell r="S652">
            <v>0</v>
          </cell>
        </row>
        <row r="653">
          <cell r="K653">
            <v>29.33</v>
          </cell>
          <cell r="S653">
            <v>0</v>
          </cell>
        </row>
        <row r="654">
          <cell r="K654">
            <v>28.7</v>
          </cell>
          <cell r="S654">
            <v>0</v>
          </cell>
        </row>
        <row r="655">
          <cell r="K655">
            <v>29.62</v>
          </cell>
          <cell r="S655">
            <v>0</v>
          </cell>
        </row>
        <row r="656">
          <cell r="K656">
            <v>28.95</v>
          </cell>
          <cell r="S656">
            <v>0</v>
          </cell>
        </row>
        <row r="657">
          <cell r="K657">
            <v>30.72</v>
          </cell>
          <cell r="S657">
            <v>0</v>
          </cell>
        </row>
        <row r="658">
          <cell r="K658">
            <v>4.28</v>
          </cell>
          <cell r="S658">
            <v>0</v>
          </cell>
        </row>
        <row r="659">
          <cell r="K659">
            <v>32.92</v>
          </cell>
          <cell r="S659">
            <v>0</v>
          </cell>
        </row>
        <row r="660">
          <cell r="K660">
            <v>30.48</v>
          </cell>
          <cell r="S660">
            <v>0</v>
          </cell>
        </row>
        <row r="661">
          <cell r="K661">
            <v>30.48</v>
          </cell>
          <cell r="S661">
            <v>0</v>
          </cell>
        </row>
        <row r="662">
          <cell r="K662">
            <v>32.92</v>
          </cell>
          <cell r="S662">
            <v>0</v>
          </cell>
        </row>
        <row r="663">
          <cell r="K663">
            <v>17.739999999999998</v>
          </cell>
          <cell r="S663">
            <v>0</v>
          </cell>
        </row>
        <row r="664">
          <cell r="K664">
            <v>1</v>
          </cell>
          <cell r="S664">
            <v>0</v>
          </cell>
        </row>
        <row r="665">
          <cell r="K665">
            <v>1</v>
          </cell>
          <cell r="S665">
            <v>0</v>
          </cell>
        </row>
        <row r="666">
          <cell r="K666">
            <v>1</v>
          </cell>
          <cell r="S666">
            <v>0</v>
          </cell>
        </row>
        <row r="667">
          <cell r="K667">
            <v>1</v>
          </cell>
          <cell r="S667">
            <v>0</v>
          </cell>
        </row>
        <row r="668">
          <cell r="K668">
            <v>12.69</v>
          </cell>
          <cell r="S668">
            <v>0</v>
          </cell>
        </row>
        <row r="669">
          <cell r="K669">
            <v>1</v>
          </cell>
          <cell r="S669">
            <v>0</v>
          </cell>
        </row>
        <row r="670">
          <cell r="K670">
            <v>1</v>
          </cell>
          <cell r="S670">
            <v>0</v>
          </cell>
        </row>
        <row r="671">
          <cell r="K671">
            <v>1</v>
          </cell>
          <cell r="S671">
            <v>0</v>
          </cell>
        </row>
        <row r="672">
          <cell r="K672">
            <v>1</v>
          </cell>
          <cell r="S672">
            <v>0</v>
          </cell>
        </row>
        <row r="673">
          <cell r="K673">
            <v>10.67</v>
          </cell>
          <cell r="S673">
            <v>0</v>
          </cell>
        </row>
        <row r="674">
          <cell r="K674">
            <v>27.6</v>
          </cell>
          <cell r="S674">
            <v>0</v>
          </cell>
        </row>
        <row r="675">
          <cell r="K675">
            <v>29.99</v>
          </cell>
          <cell r="S675">
            <v>0</v>
          </cell>
        </row>
        <row r="676">
          <cell r="K676">
            <v>27.9</v>
          </cell>
          <cell r="S676">
            <v>0</v>
          </cell>
        </row>
        <row r="677">
          <cell r="K677">
            <v>30.23</v>
          </cell>
          <cell r="S677">
            <v>0</v>
          </cell>
        </row>
        <row r="678">
          <cell r="K678">
            <v>27.54</v>
          </cell>
          <cell r="S678">
            <v>0</v>
          </cell>
        </row>
        <row r="679">
          <cell r="K679">
            <v>30.23</v>
          </cell>
          <cell r="S679">
            <v>0</v>
          </cell>
        </row>
        <row r="680">
          <cell r="K680">
            <v>25.73</v>
          </cell>
          <cell r="S680">
            <v>0</v>
          </cell>
        </row>
        <row r="681">
          <cell r="K681">
            <v>30.19</v>
          </cell>
          <cell r="S681">
            <v>0</v>
          </cell>
        </row>
        <row r="682">
          <cell r="K682">
            <v>28.23</v>
          </cell>
          <cell r="S682">
            <v>0</v>
          </cell>
        </row>
        <row r="683">
          <cell r="K683">
            <v>34.299999999999997</v>
          </cell>
          <cell r="S683">
            <v>0</v>
          </cell>
        </row>
        <row r="684">
          <cell r="K684">
            <v>30.79</v>
          </cell>
          <cell r="S684">
            <v>0</v>
          </cell>
        </row>
        <row r="685">
          <cell r="K685">
            <v>31.77</v>
          </cell>
          <cell r="S685">
            <v>0</v>
          </cell>
        </row>
        <row r="686">
          <cell r="K686">
            <v>27</v>
          </cell>
          <cell r="S686">
            <v>0</v>
          </cell>
        </row>
        <row r="687">
          <cell r="K687">
            <v>31.6</v>
          </cell>
          <cell r="S687">
            <v>0</v>
          </cell>
        </row>
        <row r="688">
          <cell r="K688">
            <v>29.24</v>
          </cell>
          <cell r="S688">
            <v>0</v>
          </cell>
        </row>
        <row r="689">
          <cell r="K689">
            <v>31.82</v>
          </cell>
          <cell r="S689">
            <v>0</v>
          </cell>
        </row>
        <row r="690">
          <cell r="K690">
            <v>29.15</v>
          </cell>
          <cell r="S690">
            <v>0</v>
          </cell>
        </row>
        <row r="691">
          <cell r="K691">
            <v>31.88</v>
          </cell>
          <cell r="S691">
            <v>0</v>
          </cell>
        </row>
        <row r="692">
          <cell r="K692">
            <v>28.88</v>
          </cell>
          <cell r="S692">
            <v>0</v>
          </cell>
        </row>
        <row r="693">
          <cell r="K693">
            <v>32.880000000000003</v>
          </cell>
          <cell r="S693">
            <v>0</v>
          </cell>
        </row>
        <row r="694">
          <cell r="K694">
            <v>22.84</v>
          </cell>
          <cell r="S694">
            <v>0</v>
          </cell>
        </row>
        <row r="695">
          <cell r="K695">
            <v>19.22</v>
          </cell>
          <cell r="S695">
            <v>0</v>
          </cell>
        </row>
        <row r="696">
          <cell r="K696">
            <v>22.67</v>
          </cell>
          <cell r="S696">
            <v>0</v>
          </cell>
        </row>
        <row r="697">
          <cell r="K697">
            <v>12.29</v>
          </cell>
          <cell r="S697">
            <v>0</v>
          </cell>
        </row>
        <row r="698">
          <cell r="K698">
            <v>22.75</v>
          </cell>
          <cell r="S698">
            <v>0</v>
          </cell>
        </row>
        <row r="699">
          <cell r="K699">
            <v>29.19</v>
          </cell>
          <cell r="S699">
            <v>0</v>
          </cell>
        </row>
        <row r="700">
          <cell r="K700">
            <v>19.21</v>
          </cell>
          <cell r="S700">
            <v>0</v>
          </cell>
        </row>
        <row r="701">
          <cell r="K701">
            <v>4.3600000000000003</v>
          </cell>
          <cell r="S701">
            <v>0</v>
          </cell>
        </row>
        <row r="702">
          <cell r="K702">
            <v>1.36</v>
          </cell>
          <cell r="S702">
            <v>0</v>
          </cell>
        </row>
        <row r="703">
          <cell r="K703">
            <v>1.27</v>
          </cell>
          <cell r="S703">
            <v>0</v>
          </cell>
        </row>
        <row r="704">
          <cell r="K704">
            <v>12.69</v>
          </cell>
          <cell r="S704">
            <v>0</v>
          </cell>
        </row>
        <row r="705">
          <cell r="K705">
            <v>1.45</v>
          </cell>
          <cell r="S705">
            <v>0</v>
          </cell>
        </row>
        <row r="706">
          <cell r="K706">
            <v>1.17</v>
          </cell>
          <cell r="S706">
            <v>0</v>
          </cell>
        </row>
        <row r="707">
          <cell r="K707">
            <v>1.17</v>
          </cell>
          <cell r="S707">
            <v>0</v>
          </cell>
        </row>
        <row r="708">
          <cell r="K708">
            <v>1.17</v>
          </cell>
          <cell r="S708">
            <v>0</v>
          </cell>
        </row>
        <row r="709">
          <cell r="K709">
            <v>1.4</v>
          </cell>
          <cell r="S709">
            <v>0</v>
          </cell>
        </row>
        <row r="710">
          <cell r="K710">
            <v>28.35</v>
          </cell>
          <cell r="S710">
            <v>0</v>
          </cell>
        </row>
        <row r="711">
          <cell r="K711">
            <v>30.63</v>
          </cell>
          <cell r="S711">
            <v>0</v>
          </cell>
        </row>
        <row r="712">
          <cell r="K712">
            <v>28.82</v>
          </cell>
          <cell r="S712">
            <v>0</v>
          </cell>
        </row>
        <row r="713">
          <cell r="K713">
            <v>31.25</v>
          </cell>
          <cell r="S713">
            <v>0</v>
          </cell>
        </row>
        <row r="714">
          <cell r="K714">
            <v>28.82</v>
          </cell>
          <cell r="S714">
            <v>0</v>
          </cell>
        </row>
        <row r="715">
          <cell r="K715">
            <v>31.25</v>
          </cell>
          <cell r="S715">
            <v>0</v>
          </cell>
        </row>
        <row r="716">
          <cell r="K716">
            <v>26.85</v>
          </cell>
          <cell r="S716">
            <v>0</v>
          </cell>
        </row>
        <row r="717">
          <cell r="K717">
            <v>31.25</v>
          </cell>
          <cell r="S717">
            <v>0</v>
          </cell>
        </row>
        <row r="718">
          <cell r="K718">
            <v>25.19</v>
          </cell>
          <cell r="S718">
            <v>0</v>
          </cell>
        </row>
        <row r="719">
          <cell r="K719">
            <v>31.26</v>
          </cell>
          <cell r="S719">
            <v>0</v>
          </cell>
        </row>
        <row r="720">
          <cell r="K720">
            <v>29.12</v>
          </cell>
          <cell r="S720">
            <v>0</v>
          </cell>
        </row>
        <row r="721">
          <cell r="K721">
            <v>33.93</v>
          </cell>
          <cell r="S721">
            <v>0</v>
          </cell>
        </row>
        <row r="722">
          <cell r="K722">
            <v>28.99</v>
          </cell>
          <cell r="S722">
            <v>0</v>
          </cell>
        </row>
        <row r="723">
          <cell r="K723">
            <v>30.63</v>
          </cell>
          <cell r="S723">
            <v>0</v>
          </cell>
        </row>
        <row r="724">
          <cell r="K724">
            <v>26.84</v>
          </cell>
          <cell r="S724">
            <v>0</v>
          </cell>
        </row>
        <row r="725">
          <cell r="K725">
            <v>31.49</v>
          </cell>
          <cell r="S725">
            <v>0</v>
          </cell>
        </row>
        <row r="726">
          <cell r="K726">
            <v>28.48</v>
          </cell>
          <cell r="S726">
            <v>0</v>
          </cell>
        </row>
        <row r="727">
          <cell r="K727">
            <v>31.28</v>
          </cell>
          <cell r="S727">
            <v>0</v>
          </cell>
        </row>
        <row r="728">
          <cell r="K728">
            <v>29.11</v>
          </cell>
          <cell r="S728">
            <v>0</v>
          </cell>
        </row>
        <row r="729">
          <cell r="K729">
            <v>30.67</v>
          </cell>
          <cell r="S729">
            <v>0</v>
          </cell>
        </row>
        <row r="730">
          <cell r="K730">
            <v>9.49</v>
          </cell>
          <cell r="S730">
            <v>0</v>
          </cell>
        </row>
        <row r="731">
          <cell r="K731">
            <v>32.43</v>
          </cell>
          <cell r="S731">
            <v>0</v>
          </cell>
        </row>
        <row r="732">
          <cell r="K732">
            <v>30.48</v>
          </cell>
          <cell r="S732">
            <v>0</v>
          </cell>
        </row>
        <row r="733">
          <cell r="K733">
            <v>30.48</v>
          </cell>
          <cell r="S733">
            <v>0</v>
          </cell>
        </row>
        <row r="734">
          <cell r="K734">
            <v>32.4</v>
          </cell>
          <cell r="S734">
            <v>0</v>
          </cell>
        </row>
        <row r="735">
          <cell r="K735">
            <v>7.28</v>
          </cell>
          <cell r="S735">
            <v>0</v>
          </cell>
        </row>
        <row r="736">
          <cell r="K736">
            <v>12.25</v>
          </cell>
          <cell r="S736">
            <v>0</v>
          </cell>
        </row>
        <row r="737">
          <cell r="K737">
            <v>0.96</v>
          </cell>
          <cell r="S737">
            <v>0</v>
          </cell>
        </row>
        <row r="738">
          <cell r="K738">
            <v>0.96</v>
          </cell>
          <cell r="S738">
            <v>0</v>
          </cell>
        </row>
        <row r="739">
          <cell r="K739">
            <v>0.96</v>
          </cell>
          <cell r="S739">
            <v>0</v>
          </cell>
        </row>
        <row r="740">
          <cell r="K740">
            <v>0.98</v>
          </cell>
          <cell r="S740">
            <v>0</v>
          </cell>
        </row>
        <row r="741">
          <cell r="K741">
            <v>24.31</v>
          </cell>
          <cell r="S741">
            <v>0</v>
          </cell>
        </row>
        <row r="742">
          <cell r="K742">
            <v>1</v>
          </cell>
          <cell r="S742">
            <v>0</v>
          </cell>
        </row>
        <row r="743">
          <cell r="K743">
            <v>1</v>
          </cell>
          <cell r="S743">
            <v>0</v>
          </cell>
        </row>
        <row r="744">
          <cell r="K744">
            <v>1</v>
          </cell>
          <cell r="S744">
            <v>0</v>
          </cell>
        </row>
        <row r="745">
          <cell r="K745">
            <v>1</v>
          </cell>
          <cell r="S745">
            <v>0</v>
          </cell>
        </row>
        <row r="746">
          <cell r="K746">
            <v>108.79</v>
          </cell>
          <cell r="S746">
            <v>0</v>
          </cell>
        </row>
        <row r="747">
          <cell r="K747">
            <v>170.35</v>
          </cell>
          <cell r="S747">
            <v>0</v>
          </cell>
        </row>
        <row r="748">
          <cell r="K748">
            <v>45.81</v>
          </cell>
          <cell r="S748">
            <v>0</v>
          </cell>
        </row>
        <row r="749">
          <cell r="K749">
            <v>207.34</v>
          </cell>
          <cell r="S749">
            <v>0</v>
          </cell>
        </row>
        <row r="750">
          <cell r="K750">
            <v>29.12</v>
          </cell>
          <cell r="S750">
            <v>0</v>
          </cell>
        </row>
        <row r="751">
          <cell r="K751">
            <v>194.46</v>
          </cell>
          <cell r="S751">
            <v>0</v>
          </cell>
        </row>
        <row r="752">
          <cell r="K752">
            <v>77.69</v>
          </cell>
          <cell r="S752">
            <v>0</v>
          </cell>
        </row>
        <row r="753">
          <cell r="K753">
            <v>16.87</v>
          </cell>
          <cell r="S753">
            <v>0</v>
          </cell>
        </row>
        <row r="754">
          <cell r="K754">
            <v>13.72</v>
          </cell>
          <cell r="S754">
            <v>0</v>
          </cell>
        </row>
        <row r="755">
          <cell r="K755">
            <v>124.42</v>
          </cell>
          <cell r="S755">
            <v>0</v>
          </cell>
        </row>
        <row r="756">
          <cell r="K756">
            <v>126.19</v>
          </cell>
          <cell r="S756">
            <v>0</v>
          </cell>
        </row>
        <row r="757">
          <cell r="K757">
            <v>148.72999999999999</v>
          </cell>
          <cell r="S757">
            <v>0</v>
          </cell>
        </row>
        <row r="758">
          <cell r="K758">
            <v>13.25</v>
          </cell>
          <cell r="S758">
            <v>0</v>
          </cell>
        </row>
        <row r="759">
          <cell r="K759">
            <v>7.62</v>
          </cell>
          <cell r="S759">
            <v>0</v>
          </cell>
        </row>
        <row r="760">
          <cell r="K760">
            <v>48.35</v>
          </cell>
          <cell r="S760">
            <v>0</v>
          </cell>
        </row>
        <row r="761">
          <cell r="K761">
            <v>108.79</v>
          </cell>
          <cell r="S761">
            <v>0</v>
          </cell>
        </row>
        <row r="762">
          <cell r="K762">
            <v>29.02</v>
          </cell>
          <cell r="S762">
            <v>0</v>
          </cell>
        </row>
        <row r="763">
          <cell r="K763">
            <v>30.7</v>
          </cell>
          <cell r="S763">
            <v>0</v>
          </cell>
        </row>
        <row r="764">
          <cell r="K764">
            <v>27.97</v>
          </cell>
          <cell r="S764">
            <v>0</v>
          </cell>
        </row>
        <row r="765">
          <cell r="K765">
            <v>30.28</v>
          </cell>
          <cell r="S765">
            <v>0</v>
          </cell>
        </row>
        <row r="766">
          <cell r="K766">
            <v>27.23</v>
          </cell>
          <cell r="S766">
            <v>0</v>
          </cell>
        </row>
        <row r="767">
          <cell r="K767">
            <v>30.33</v>
          </cell>
          <cell r="S767">
            <v>0</v>
          </cell>
        </row>
        <row r="768">
          <cell r="K768">
            <v>25.71</v>
          </cell>
          <cell r="S768">
            <v>0</v>
          </cell>
        </row>
        <row r="769">
          <cell r="K769">
            <v>30.02</v>
          </cell>
          <cell r="S769">
            <v>0</v>
          </cell>
        </row>
        <row r="770">
          <cell r="K770">
            <v>27.45</v>
          </cell>
          <cell r="S770">
            <v>0</v>
          </cell>
        </row>
        <row r="771">
          <cell r="K771">
            <v>33.11</v>
          </cell>
          <cell r="S771">
            <v>0</v>
          </cell>
        </row>
        <row r="772">
          <cell r="K772">
            <v>27.87</v>
          </cell>
          <cell r="S772">
            <v>0</v>
          </cell>
        </row>
        <row r="773">
          <cell r="K773">
            <v>29.71</v>
          </cell>
          <cell r="S773">
            <v>0</v>
          </cell>
        </row>
        <row r="774">
          <cell r="K774">
            <v>27.65</v>
          </cell>
          <cell r="S774">
            <v>0</v>
          </cell>
        </row>
        <row r="775">
          <cell r="K775">
            <v>30.4</v>
          </cell>
          <cell r="S775">
            <v>0</v>
          </cell>
        </row>
        <row r="776">
          <cell r="K776">
            <v>29.15</v>
          </cell>
          <cell r="S776">
            <v>0</v>
          </cell>
        </row>
        <row r="777">
          <cell r="K777">
            <v>30.4</v>
          </cell>
          <cell r="S777">
            <v>0</v>
          </cell>
        </row>
        <row r="778">
          <cell r="K778">
            <v>29.13</v>
          </cell>
          <cell r="S778">
            <v>0</v>
          </cell>
        </row>
        <row r="779">
          <cell r="K779">
            <v>30.12</v>
          </cell>
          <cell r="S779">
            <v>0</v>
          </cell>
        </row>
        <row r="780">
          <cell r="K780">
            <v>29.28</v>
          </cell>
          <cell r="S780">
            <v>0</v>
          </cell>
        </row>
        <row r="781">
          <cell r="K781">
            <v>30.74</v>
          </cell>
          <cell r="S781">
            <v>0</v>
          </cell>
        </row>
        <row r="782">
          <cell r="K782">
            <v>5.44</v>
          </cell>
          <cell r="S782">
            <v>0</v>
          </cell>
        </row>
        <row r="783">
          <cell r="K783">
            <v>5.38</v>
          </cell>
          <cell r="S783">
            <v>0</v>
          </cell>
        </row>
        <row r="784">
          <cell r="K784">
            <v>5.89</v>
          </cell>
          <cell r="S784">
            <v>0</v>
          </cell>
        </row>
        <row r="785">
          <cell r="K785">
            <v>5.97</v>
          </cell>
          <cell r="S785">
            <v>0</v>
          </cell>
        </row>
        <row r="786">
          <cell r="K786">
            <v>10.96</v>
          </cell>
          <cell r="S786">
            <v>0</v>
          </cell>
        </row>
        <row r="787">
          <cell r="K787">
            <v>20.059999999999999</v>
          </cell>
          <cell r="S787">
            <v>0</v>
          </cell>
        </row>
        <row r="788">
          <cell r="K788">
            <v>20.059999999999999</v>
          </cell>
          <cell r="S788">
            <v>0</v>
          </cell>
        </row>
        <row r="789">
          <cell r="K789">
            <v>21.45</v>
          </cell>
          <cell r="S789">
            <v>0</v>
          </cell>
        </row>
        <row r="790">
          <cell r="K790">
            <v>10.85</v>
          </cell>
          <cell r="S790">
            <v>0</v>
          </cell>
        </row>
        <row r="791">
          <cell r="K791">
            <v>10.72</v>
          </cell>
          <cell r="S791">
            <v>0</v>
          </cell>
        </row>
        <row r="792">
          <cell r="K792">
            <v>10.7</v>
          </cell>
          <cell r="S792">
            <v>0</v>
          </cell>
        </row>
        <row r="793">
          <cell r="K793">
            <v>13.36</v>
          </cell>
          <cell r="S793">
            <v>0</v>
          </cell>
        </row>
        <row r="794">
          <cell r="K794">
            <v>31.42</v>
          </cell>
          <cell r="S794">
            <v>0</v>
          </cell>
        </row>
        <row r="795">
          <cell r="K795">
            <v>33.47</v>
          </cell>
          <cell r="S795">
            <v>0</v>
          </cell>
        </row>
        <row r="796">
          <cell r="K796">
            <v>35.880000000000003</v>
          </cell>
          <cell r="S796">
            <v>0</v>
          </cell>
        </row>
        <row r="797">
          <cell r="K797">
            <v>36.49</v>
          </cell>
          <cell r="S797">
            <v>0</v>
          </cell>
        </row>
        <row r="798">
          <cell r="K798">
            <v>22.81</v>
          </cell>
          <cell r="S798">
            <v>0</v>
          </cell>
        </row>
        <row r="799">
          <cell r="K799">
            <v>35.99</v>
          </cell>
          <cell r="S799">
            <v>0</v>
          </cell>
        </row>
        <row r="800">
          <cell r="K800">
            <v>31.69</v>
          </cell>
          <cell r="S800">
            <v>0</v>
          </cell>
        </row>
        <row r="801">
          <cell r="K801">
            <v>2.88</v>
          </cell>
          <cell r="S801">
            <v>0</v>
          </cell>
        </row>
        <row r="802">
          <cell r="K802">
            <v>44.45</v>
          </cell>
          <cell r="S802">
            <v>0</v>
          </cell>
        </row>
        <row r="803">
          <cell r="K803">
            <v>19.79</v>
          </cell>
          <cell r="S803">
            <v>0</v>
          </cell>
        </row>
        <row r="804">
          <cell r="K804">
            <v>35.78</v>
          </cell>
          <cell r="S804">
            <v>0</v>
          </cell>
        </row>
        <row r="805">
          <cell r="K805">
            <v>32.31</v>
          </cell>
          <cell r="S805">
            <v>0</v>
          </cell>
        </row>
        <row r="806">
          <cell r="K806">
            <v>32.04</v>
          </cell>
          <cell r="S806">
            <v>0</v>
          </cell>
        </row>
        <row r="807">
          <cell r="K807">
            <v>35.29</v>
          </cell>
          <cell r="S807">
            <v>0</v>
          </cell>
        </row>
        <row r="808">
          <cell r="K808">
            <v>23.81</v>
          </cell>
          <cell r="S808">
            <v>0</v>
          </cell>
        </row>
        <row r="809">
          <cell r="K809">
            <v>35.96</v>
          </cell>
          <cell r="S809">
            <v>0</v>
          </cell>
        </row>
        <row r="810">
          <cell r="K810">
            <v>24.22</v>
          </cell>
          <cell r="S810">
            <v>0</v>
          </cell>
        </row>
        <row r="811">
          <cell r="K811">
            <v>22.3</v>
          </cell>
          <cell r="S811">
            <v>0</v>
          </cell>
        </row>
        <row r="812">
          <cell r="K812">
            <v>24.3</v>
          </cell>
          <cell r="S812">
            <v>0</v>
          </cell>
        </row>
        <row r="813">
          <cell r="K813">
            <v>22.41</v>
          </cell>
          <cell r="S813">
            <v>0</v>
          </cell>
        </row>
        <row r="814">
          <cell r="K814">
            <v>29.49</v>
          </cell>
          <cell r="S814">
            <v>0</v>
          </cell>
        </row>
        <row r="815">
          <cell r="K815">
            <v>21.84</v>
          </cell>
          <cell r="S815">
            <v>0</v>
          </cell>
        </row>
        <row r="816">
          <cell r="K816">
            <v>28.67</v>
          </cell>
          <cell r="S816">
            <v>0</v>
          </cell>
        </row>
        <row r="817">
          <cell r="K817">
            <v>47.51</v>
          </cell>
          <cell r="S817">
            <v>0</v>
          </cell>
        </row>
        <row r="818">
          <cell r="K818">
            <v>34.78</v>
          </cell>
          <cell r="S818">
            <v>0</v>
          </cell>
        </row>
        <row r="819">
          <cell r="K819">
            <v>30.32</v>
          </cell>
          <cell r="S819">
            <v>0</v>
          </cell>
        </row>
        <row r="820">
          <cell r="K820">
            <v>30.32</v>
          </cell>
          <cell r="S820">
            <v>0</v>
          </cell>
        </row>
        <row r="821">
          <cell r="K821">
            <v>34.82</v>
          </cell>
          <cell r="S821">
            <v>0</v>
          </cell>
        </row>
        <row r="822">
          <cell r="K822">
            <v>55.04</v>
          </cell>
          <cell r="S822">
            <v>0</v>
          </cell>
        </row>
        <row r="823">
          <cell r="K823">
            <v>77.47</v>
          </cell>
          <cell r="S823">
            <v>0</v>
          </cell>
        </row>
        <row r="824">
          <cell r="K824">
            <v>16.87</v>
          </cell>
          <cell r="S824">
            <v>0</v>
          </cell>
        </row>
        <row r="825">
          <cell r="K825">
            <v>79.22</v>
          </cell>
          <cell r="S825">
            <v>0</v>
          </cell>
        </row>
        <row r="826">
          <cell r="K826">
            <v>69.739999999999995</v>
          </cell>
          <cell r="S826">
            <v>0</v>
          </cell>
        </row>
        <row r="827">
          <cell r="K827">
            <v>105.8</v>
          </cell>
          <cell r="S827">
            <v>0</v>
          </cell>
        </row>
        <row r="828">
          <cell r="K828">
            <v>25.51</v>
          </cell>
          <cell r="S828">
            <v>0</v>
          </cell>
        </row>
        <row r="829">
          <cell r="K829">
            <v>8.75</v>
          </cell>
          <cell r="S829">
            <v>0</v>
          </cell>
        </row>
        <row r="830">
          <cell r="K830">
            <v>117.77</v>
          </cell>
          <cell r="S830">
            <v>0</v>
          </cell>
        </row>
        <row r="831">
          <cell r="K831">
            <v>36.22</v>
          </cell>
          <cell r="S831">
            <v>0</v>
          </cell>
        </row>
        <row r="832">
          <cell r="K832">
            <v>5.43</v>
          </cell>
          <cell r="S832">
            <v>0</v>
          </cell>
        </row>
        <row r="833">
          <cell r="K833">
            <v>5.38</v>
          </cell>
          <cell r="S833">
            <v>0</v>
          </cell>
        </row>
        <row r="834">
          <cell r="K834">
            <v>5.89</v>
          </cell>
          <cell r="S834">
            <v>0</v>
          </cell>
        </row>
        <row r="835">
          <cell r="K835">
            <v>5.78</v>
          </cell>
          <cell r="S835">
            <v>0</v>
          </cell>
        </row>
        <row r="836">
          <cell r="K836">
            <v>20.059999999999999</v>
          </cell>
          <cell r="S836">
            <v>0</v>
          </cell>
        </row>
        <row r="837">
          <cell r="K837">
            <v>21.45</v>
          </cell>
          <cell r="S837">
            <v>0</v>
          </cell>
        </row>
        <row r="838">
          <cell r="K838">
            <v>15.63</v>
          </cell>
          <cell r="S838">
            <v>0</v>
          </cell>
        </row>
        <row r="839">
          <cell r="K839">
            <v>3.74</v>
          </cell>
          <cell r="S839">
            <v>0</v>
          </cell>
        </row>
        <row r="840">
          <cell r="K840">
            <v>14.25</v>
          </cell>
          <cell r="S840">
            <v>0</v>
          </cell>
        </row>
        <row r="841">
          <cell r="K841">
            <v>14.99</v>
          </cell>
          <cell r="S841">
            <v>0</v>
          </cell>
        </row>
        <row r="842">
          <cell r="K842">
            <v>15.97</v>
          </cell>
          <cell r="S842">
            <v>0</v>
          </cell>
        </row>
        <row r="843">
          <cell r="K843">
            <v>22.81</v>
          </cell>
          <cell r="S843">
            <v>0</v>
          </cell>
        </row>
        <row r="844">
          <cell r="K844">
            <v>14.63</v>
          </cell>
          <cell r="S844">
            <v>0</v>
          </cell>
        </row>
        <row r="845">
          <cell r="K845">
            <v>7.06</v>
          </cell>
          <cell r="S845">
            <v>0</v>
          </cell>
        </row>
        <row r="846">
          <cell r="K846">
            <v>10.15</v>
          </cell>
          <cell r="S846">
            <v>0</v>
          </cell>
        </row>
        <row r="847">
          <cell r="K847">
            <v>1.35</v>
          </cell>
          <cell r="S847">
            <v>0</v>
          </cell>
        </row>
        <row r="848">
          <cell r="K848">
            <v>1.35</v>
          </cell>
          <cell r="S848">
            <v>0</v>
          </cell>
        </row>
        <row r="849">
          <cell r="K849">
            <v>14.36</v>
          </cell>
          <cell r="S849">
            <v>0</v>
          </cell>
        </row>
        <row r="850">
          <cell r="K850">
            <v>1.01</v>
          </cell>
          <cell r="S850">
            <v>0</v>
          </cell>
        </row>
        <row r="851">
          <cell r="K851">
            <v>1.01</v>
          </cell>
          <cell r="S851">
            <v>0</v>
          </cell>
        </row>
        <row r="852">
          <cell r="K852">
            <v>1.01</v>
          </cell>
          <cell r="S852">
            <v>0</v>
          </cell>
        </row>
        <row r="853">
          <cell r="K853">
            <v>19.190000000000001</v>
          </cell>
          <cell r="S853">
            <v>0</v>
          </cell>
        </row>
        <row r="854">
          <cell r="K854">
            <v>32.5</v>
          </cell>
          <cell r="S854">
            <v>0</v>
          </cell>
        </row>
        <row r="855">
          <cell r="K855">
            <v>16.96</v>
          </cell>
          <cell r="S855">
            <v>0</v>
          </cell>
        </row>
        <row r="856">
          <cell r="K856">
            <v>17</v>
          </cell>
          <cell r="S856">
            <v>0</v>
          </cell>
        </row>
        <row r="857">
          <cell r="K857">
            <v>16.57</v>
          </cell>
          <cell r="S857">
            <v>0</v>
          </cell>
        </row>
        <row r="858">
          <cell r="K858">
            <v>38.99</v>
          </cell>
          <cell r="S858">
            <v>0</v>
          </cell>
        </row>
        <row r="859">
          <cell r="K859">
            <v>11.93</v>
          </cell>
          <cell r="S859">
            <v>0</v>
          </cell>
        </row>
        <row r="860">
          <cell r="K860">
            <v>73.099999999999994</v>
          </cell>
          <cell r="S860">
            <v>0</v>
          </cell>
        </row>
        <row r="861">
          <cell r="K861">
            <v>15.53</v>
          </cell>
          <cell r="S861">
            <v>0</v>
          </cell>
        </row>
        <row r="862">
          <cell r="K862">
            <v>9.9600000000000009</v>
          </cell>
          <cell r="S862">
            <v>0</v>
          </cell>
        </row>
        <row r="863">
          <cell r="K863">
            <v>30.43</v>
          </cell>
          <cell r="S863">
            <v>0</v>
          </cell>
        </row>
        <row r="864">
          <cell r="K864">
            <v>11.93</v>
          </cell>
          <cell r="S864">
            <v>0</v>
          </cell>
        </row>
        <row r="865">
          <cell r="K865">
            <v>5.91</v>
          </cell>
          <cell r="S865">
            <v>0</v>
          </cell>
        </row>
        <row r="866">
          <cell r="K866">
            <v>19.559999999999999</v>
          </cell>
          <cell r="S866">
            <v>0</v>
          </cell>
        </row>
        <row r="867">
          <cell r="K867">
            <v>4.2699999999999996</v>
          </cell>
          <cell r="S867">
            <v>0</v>
          </cell>
        </row>
        <row r="868">
          <cell r="K868">
            <v>8.49</v>
          </cell>
          <cell r="S868">
            <v>0</v>
          </cell>
        </row>
        <row r="869">
          <cell r="K869">
            <v>10.28</v>
          </cell>
          <cell r="S869">
            <v>0</v>
          </cell>
        </row>
        <row r="870">
          <cell r="K870">
            <v>16.420000000000002</v>
          </cell>
          <cell r="S870">
            <v>0</v>
          </cell>
        </row>
        <row r="871">
          <cell r="K871">
            <v>21.34</v>
          </cell>
          <cell r="S871">
            <v>0</v>
          </cell>
        </row>
        <row r="872">
          <cell r="K872">
            <v>15.5</v>
          </cell>
          <cell r="S872">
            <v>0</v>
          </cell>
        </row>
        <row r="873">
          <cell r="K873">
            <v>1.3</v>
          </cell>
          <cell r="S873">
            <v>0</v>
          </cell>
        </row>
        <row r="874">
          <cell r="K874">
            <v>15.74</v>
          </cell>
          <cell r="S874">
            <v>0</v>
          </cell>
        </row>
        <row r="875">
          <cell r="K875">
            <v>21.74</v>
          </cell>
          <cell r="S875">
            <v>0</v>
          </cell>
        </row>
        <row r="876">
          <cell r="K876">
            <v>20.59</v>
          </cell>
          <cell r="S876">
            <v>0</v>
          </cell>
        </row>
        <row r="877">
          <cell r="K877">
            <v>10.44</v>
          </cell>
          <cell r="S877">
            <v>0</v>
          </cell>
        </row>
        <row r="878">
          <cell r="K878">
            <v>1.31</v>
          </cell>
          <cell r="S878">
            <v>0</v>
          </cell>
        </row>
        <row r="879">
          <cell r="K879">
            <v>1.95</v>
          </cell>
          <cell r="S879">
            <v>0</v>
          </cell>
        </row>
        <row r="880">
          <cell r="K880">
            <v>30.49</v>
          </cell>
          <cell r="S880">
            <v>0</v>
          </cell>
        </row>
        <row r="881">
          <cell r="K881">
            <v>3.77</v>
          </cell>
          <cell r="S881">
            <v>0</v>
          </cell>
        </row>
        <row r="882">
          <cell r="K882">
            <v>1.79</v>
          </cell>
          <cell r="S882">
            <v>0</v>
          </cell>
        </row>
        <row r="883">
          <cell r="K883">
            <v>4.3099999999999996</v>
          </cell>
          <cell r="S883">
            <v>0</v>
          </cell>
        </row>
        <row r="884">
          <cell r="K884">
            <v>5.45</v>
          </cell>
          <cell r="S884">
            <v>0</v>
          </cell>
        </row>
        <row r="885">
          <cell r="K885">
            <v>10.18</v>
          </cell>
          <cell r="S885">
            <v>0</v>
          </cell>
        </row>
        <row r="886">
          <cell r="K886">
            <v>21.46</v>
          </cell>
          <cell r="S886">
            <v>0</v>
          </cell>
        </row>
        <row r="887">
          <cell r="K887">
            <v>21.34</v>
          </cell>
          <cell r="S887">
            <v>0</v>
          </cell>
        </row>
        <row r="888">
          <cell r="K888">
            <v>15.5</v>
          </cell>
          <cell r="S888">
            <v>0</v>
          </cell>
        </row>
        <row r="889">
          <cell r="K889">
            <v>15.47</v>
          </cell>
          <cell r="S889">
            <v>0</v>
          </cell>
        </row>
        <row r="890">
          <cell r="K890">
            <v>21.19</v>
          </cell>
          <cell r="S890">
            <v>0</v>
          </cell>
        </row>
        <row r="891">
          <cell r="K891">
            <v>20.3</v>
          </cell>
          <cell r="S891">
            <v>0</v>
          </cell>
        </row>
        <row r="892">
          <cell r="K892">
            <v>4.37</v>
          </cell>
          <cell r="S892">
            <v>0</v>
          </cell>
        </row>
        <row r="893">
          <cell r="K893">
            <v>10.44</v>
          </cell>
          <cell r="S893">
            <v>0</v>
          </cell>
        </row>
        <row r="894">
          <cell r="K894">
            <v>1.31</v>
          </cell>
          <cell r="S894">
            <v>0</v>
          </cell>
        </row>
        <row r="895">
          <cell r="K895">
            <v>1.95</v>
          </cell>
          <cell r="S895">
            <v>0</v>
          </cell>
        </row>
        <row r="896">
          <cell r="K896">
            <v>32.92</v>
          </cell>
          <cell r="S896">
            <v>0</v>
          </cell>
        </row>
        <row r="897">
          <cell r="K897">
            <v>6.71</v>
          </cell>
          <cell r="S897">
            <v>0</v>
          </cell>
        </row>
        <row r="898">
          <cell r="K898">
            <v>21.25</v>
          </cell>
          <cell r="S898">
            <v>0</v>
          </cell>
        </row>
        <row r="899">
          <cell r="K899">
            <v>21.84</v>
          </cell>
          <cell r="S899">
            <v>0</v>
          </cell>
        </row>
        <row r="900">
          <cell r="K900">
            <v>21.34</v>
          </cell>
          <cell r="S900">
            <v>0</v>
          </cell>
        </row>
        <row r="901">
          <cell r="K901">
            <v>15.5</v>
          </cell>
          <cell r="S901">
            <v>0</v>
          </cell>
        </row>
        <row r="902">
          <cell r="K902">
            <v>15.74</v>
          </cell>
          <cell r="S902">
            <v>0</v>
          </cell>
        </row>
        <row r="903">
          <cell r="K903">
            <v>21.74</v>
          </cell>
          <cell r="S903">
            <v>0</v>
          </cell>
        </row>
        <row r="904">
          <cell r="K904">
            <v>21.62</v>
          </cell>
          <cell r="S904">
            <v>0</v>
          </cell>
        </row>
        <row r="905">
          <cell r="K905">
            <v>20.69</v>
          </cell>
          <cell r="S905">
            <v>0</v>
          </cell>
        </row>
        <row r="906">
          <cell r="K906">
            <v>20.49</v>
          </cell>
          <cell r="S906">
            <v>0</v>
          </cell>
        </row>
        <row r="907">
          <cell r="K907">
            <v>1.26</v>
          </cell>
          <cell r="S907">
            <v>0</v>
          </cell>
        </row>
        <row r="908">
          <cell r="K908">
            <v>6.03</v>
          </cell>
          <cell r="S908">
            <v>0</v>
          </cell>
        </row>
        <row r="909">
          <cell r="K909">
            <v>20</v>
          </cell>
          <cell r="S909">
            <v>0</v>
          </cell>
        </row>
        <row r="910">
          <cell r="K910">
            <v>33</v>
          </cell>
          <cell r="S910">
            <v>0</v>
          </cell>
        </row>
        <row r="911">
          <cell r="K911">
            <v>17.489999999999998</v>
          </cell>
          <cell r="S911">
            <v>0</v>
          </cell>
        </row>
        <row r="912">
          <cell r="K912">
            <v>28.17</v>
          </cell>
          <cell r="S912">
            <v>0</v>
          </cell>
        </row>
        <row r="913">
          <cell r="K913">
            <v>18.059999999999999</v>
          </cell>
          <cell r="S913">
            <v>0</v>
          </cell>
        </row>
        <row r="914">
          <cell r="K914">
            <v>16.690000000000001</v>
          </cell>
          <cell r="S914">
            <v>0</v>
          </cell>
        </row>
        <row r="915">
          <cell r="K915">
            <v>16.59</v>
          </cell>
          <cell r="S915">
            <v>0</v>
          </cell>
        </row>
        <row r="916">
          <cell r="K916">
            <v>18.43</v>
          </cell>
          <cell r="S916">
            <v>0</v>
          </cell>
        </row>
        <row r="917">
          <cell r="K917">
            <v>52.63</v>
          </cell>
          <cell r="S917">
            <v>0</v>
          </cell>
        </row>
        <row r="918">
          <cell r="K918">
            <v>12.29</v>
          </cell>
          <cell r="S918">
            <v>0</v>
          </cell>
        </row>
        <row r="919">
          <cell r="K919">
            <v>61.62</v>
          </cell>
          <cell r="S919">
            <v>0</v>
          </cell>
        </row>
        <row r="920">
          <cell r="K920">
            <v>6.26</v>
          </cell>
          <cell r="S920">
            <v>0</v>
          </cell>
        </row>
        <row r="921">
          <cell r="K921">
            <v>16.93</v>
          </cell>
          <cell r="S921">
            <v>0</v>
          </cell>
        </row>
        <row r="922">
          <cell r="K922">
            <v>1.05</v>
          </cell>
          <cell r="S922">
            <v>0</v>
          </cell>
        </row>
        <row r="923">
          <cell r="K923">
            <v>1.05</v>
          </cell>
          <cell r="S923">
            <v>0</v>
          </cell>
        </row>
        <row r="924">
          <cell r="K924">
            <v>1.05</v>
          </cell>
          <cell r="S924">
            <v>0</v>
          </cell>
        </row>
        <row r="925">
          <cell r="K925">
            <v>1.05</v>
          </cell>
          <cell r="S925">
            <v>0</v>
          </cell>
        </row>
        <row r="926">
          <cell r="K926">
            <v>1.56</v>
          </cell>
          <cell r="S926">
            <v>0</v>
          </cell>
        </row>
        <row r="927">
          <cell r="K927">
            <v>12.33</v>
          </cell>
          <cell r="S927">
            <v>0</v>
          </cell>
        </row>
        <row r="928">
          <cell r="K928">
            <v>1.17</v>
          </cell>
          <cell r="S928">
            <v>0</v>
          </cell>
        </row>
        <row r="929">
          <cell r="K929">
            <v>1.17</v>
          </cell>
          <cell r="S929">
            <v>0</v>
          </cell>
        </row>
        <row r="930">
          <cell r="K930">
            <v>1.17</v>
          </cell>
          <cell r="S930">
            <v>0</v>
          </cell>
        </row>
        <row r="931">
          <cell r="K931">
            <v>1.17</v>
          </cell>
          <cell r="S931">
            <v>0</v>
          </cell>
        </row>
        <row r="932">
          <cell r="K932">
            <v>1.45</v>
          </cell>
          <cell r="S932">
            <v>0</v>
          </cell>
        </row>
        <row r="933">
          <cell r="K933">
            <v>26.03</v>
          </cell>
          <cell r="S933">
            <v>0</v>
          </cell>
        </row>
        <row r="934">
          <cell r="K934">
            <v>25.85</v>
          </cell>
          <cell r="S934">
            <v>0</v>
          </cell>
        </row>
        <row r="935">
          <cell r="K935">
            <v>382.67</v>
          </cell>
          <cell r="S935">
            <v>0</v>
          </cell>
        </row>
        <row r="936">
          <cell r="K936">
            <v>92.67</v>
          </cell>
          <cell r="S936">
            <v>0</v>
          </cell>
        </row>
        <row r="937">
          <cell r="K937">
            <v>20.3</v>
          </cell>
          <cell r="S937">
            <v>0</v>
          </cell>
        </row>
        <row r="938">
          <cell r="K938">
            <v>23.03</v>
          </cell>
          <cell r="S938">
            <v>0</v>
          </cell>
        </row>
        <row r="939">
          <cell r="K939">
            <v>11.67</v>
          </cell>
          <cell r="S939">
            <v>0</v>
          </cell>
        </row>
        <row r="940">
          <cell r="K940">
            <v>16.59</v>
          </cell>
          <cell r="S940">
            <v>0</v>
          </cell>
        </row>
        <row r="941">
          <cell r="K941">
            <v>7.25</v>
          </cell>
          <cell r="S941">
            <v>0</v>
          </cell>
        </row>
        <row r="942">
          <cell r="K942">
            <v>24.15</v>
          </cell>
          <cell r="S942">
            <v>0</v>
          </cell>
        </row>
        <row r="943">
          <cell r="K943">
            <v>13.53</v>
          </cell>
          <cell r="S943">
            <v>0</v>
          </cell>
        </row>
        <row r="944">
          <cell r="K944">
            <v>49.36</v>
          </cell>
          <cell r="S944">
            <v>0</v>
          </cell>
        </row>
        <row r="945">
          <cell r="K945">
            <v>58.9</v>
          </cell>
          <cell r="S945">
            <v>0</v>
          </cell>
        </row>
        <row r="946">
          <cell r="K946">
            <v>71.73</v>
          </cell>
          <cell r="S946">
            <v>0</v>
          </cell>
        </row>
        <row r="947">
          <cell r="K947">
            <v>7.63</v>
          </cell>
          <cell r="S947">
            <v>0</v>
          </cell>
        </row>
        <row r="948">
          <cell r="K948">
            <v>33.549999999999997</v>
          </cell>
          <cell r="S948">
            <v>0</v>
          </cell>
        </row>
        <row r="949">
          <cell r="K949">
            <v>63.88</v>
          </cell>
          <cell r="S949">
            <v>0</v>
          </cell>
        </row>
        <row r="950">
          <cell r="K950">
            <v>28.3</v>
          </cell>
          <cell r="S950">
            <v>0</v>
          </cell>
        </row>
        <row r="951">
          <cell r="K951">
            <v>28.3</v>
          </cell>
          <cell r="S951">
            <v>0</v>
          </cell>
        </row>
        <row r="952">
          <cell r="K952">
            <v>6.9</v>
          </cell>
          <cell r="S952">
            <v>0</v>
          </cell>
        </row>
        <row r="953">
          <cell r="K953">
            <v>6.9</v>
          </cell>
          <cell r="S953">
            <v>0</v>
          </cell>
        </row>
        <row r="954">
          <cell r="K954">
            <v>15.96</v>
          </cell>
          <cell r="S954">
            <v>0</v>
          </cell>
        </row>
        <row r="955">
          <cell r="K955">
            <v>16.920000000000002</v>
          </cell>
          <cell r="S955">
            <v>0</v>
          </cell>
        </row>
        <row r="956">
          <cell r="K956">
            <v>1.83</v>
          </cell>
          <cell r="S956">
            <v>0</v>
          </cell>
        </row>
        <row r="957">
          <cell r="K957">
            <v>1.77</v>
          </cell>
          <cell r="S957">
            <v>0</v>
          </cell>
        </row>
        <row r="958">
          <cell r="K958">
            <v>11.99</v>
          </cell>
          <cell r="S958">
            <v>0</v>
          </cell>
        </row>
        <row r="959">
          <cell r="K959">
            <v>6.99</v>
          </cell>
          <cell r="S959">
            <v>0</v>
          </cell>
        </row>
        <row r="960">
          <cell r="K960">
            <v>6.99</v>
          </cell>
          <cell r="S960">
            <v>0</v>
          </cell>
        </row>
        <row r="961">
          <cell r="K961">
            <v>22.07</v>
          </cell>
          <cell r="S961">
            <v>0</v>
          </cell>
        </row>
        <row r="962">
          <cell r="K962">
            <v>19.75</v>
          </cell>
          <cell r="S962">
            <v>0</v>
          </cell>
        </row>
        <row r="963">
          <cell r="K963">
            <v>33.5</v>
          </cell>
          <cell r="S963">
            <v>0</v>
          </cell>
        </row>
        <row r="964">
          <cell r="K964">
            <v>34.93</v>
          </cell>
          <cell r="S964">
            <v>0</v>
          </cell>
        </row>
        <row r="965">
          <cell r="K965">
            <v>24.27</v>
          </cell>
          <cell r="S965">
            <v>0</v>
          </cell>
        </row>
        <row r="966">
          <cell r="K966">
            <v>25.67</v>
          </cell>
          <cell r="S966">
            <v>0</v>
          </cell>
        </row>
        <row r="967">
          <cell r="K967">
            <v>22.81</v>
          </cell>
          <cell r="S967">
            <v>0</v>
          </cell>
        </row>
        <row r="968">
          <cell r="K968">
            <v>16.62</v>
          </cell>
          <cell r="S968">
            <v>0</v>
          </cell>
        </row>
        <row r="969">
          <cell r="K969">
            <v>44.42</v>
          </cell>
          <cell r="S969">
            <v>0</v>
          </cell>
        </row>
        <row r="970">
          <cell r="K970">
            <v>16.559999999999999</v>
          </cell>
          <cell r="S970">
            <v>0</v>
          </cell>
        </row>
        <row r="971">
          <cell r="K971">
            <v>5.16</v>
          </cell>
          <cell r="S971">
            <v>0</v>
          </cell>
        </row>
        <row r="972">
          <cell r="K972">
            <v>0.94</v>
          </cell>
          <cell r="S972">
            <v>0</v>
          </cell>
        </row>
        <row r="973">
          <cell r="K973">
            <v>0.94</v>
          </cell>
          <cell r="S973">
            <v>0</v>
          </cell>
        </row>
        <row r="974">
          <cell r="K974">
            <v>22.95</v>
          </cell>
          <cell r="S974">
            <v>0</v>
          </cell>
        </row>
        <row r="975">
          <cell r="K975">
            <v>25.42</v>
          </cell>
          <cell r="S975">
            <v>0</v>
          </cell>
        </row>
        <row r="976">
          <cell r="K976">
            <v>26.66</v>
          </cell>
          <cell r="S976">
            <v>0</v>
          </cell>
        </row>
        <row r="977">
          <cell r="K977">
            <v>33.799999999999997</v>
          </cell>
          <cell r="S977">
            <v>0</v>
          </cell>
        </row>
        <row r="978">
          <cell r="K978">
            <v>31.27</v>
          </cell>
          <cell r="S978">
            <v>0</v>
          </cell>
        </row>
        <row r="979">
          <cell r="K979">
            <v>58.14</v>
          </cell>
          <cell r="S979">
            <v>0</v>
          </cell>
        </row>
        <row r="980">
          <cell r="K980">
            <v>15.93</v>
          </cell>
          <cell r="S980">
            <v>0</v>
          </cell>
        </row>
        <row r="981">
          <cell r="K981">
            <v>15.49</v>
          </cell>
          <cell r="S981">
            <v>0</v>
          </cell>
        </row>
        <row r="982">
          <cell r="K982">
            <v>48.88</v>
          </cell>
          <cell r="S982">
            <v>0</v>
          </cell>
        </row>
        <row r="983">
          <cell r="K983">
            <v>26.84</v>
          </cell>
          <cell r="S983">
            <v>0</v>
          </cell>
        </row>
        <row r="984">
          <cell r="K984">
            <v>26.24</v>
          </cell>
          <cell r="S984">
            <v>0</v>
          </cell>
        </row>
        <row r="985">
          <cell r="K985">
            <v>13.38</v>
          </cell>
          <cell r="S985">
            <v>0</v>
          </cell>
        </row>
        <row r="986">
          <cell r="K986">
            <v>7.42</v>
          </cell>
          <cell r="S986">
            <v>0</v>
          </cell>
        </row>
        <row r="987">
          <cell r="K987">
            <v>1.05</v>
          </cell>
          <cell r="S987">
            <v>0</v>
          </cell>
        </row>
        <row r="988">
          <cell r="K988">
            <v>0.99</v>
          </cell>
          <cell r="S988">
            <v>0</v>
          </cell>
        </row>
        <row r="989">
          <cell r="K989">
            <v>1.05</v>
          </cell>
          <cell r="S989">
            <v>0</v>
          </cell>
        </row>
        <row r="990">
          <cell r="K990">
            <v>8.06</v>
          </cell>
          <cell r="S990">
            <v>0</v>
          </cell>
        </row>
        <row r="991">
          <cell r="K991">
            <v>7.61</v>
          </cell>
          <cell r="S991">
            <v>0</v>
          </cell>
        </row>
        <row r="992">
          <cell r="K992">
            <v>42.81</v>
          </cell>
          <cell r="S992">
            <v>0</v>
          </cell>
        </row>
        <row r="993">
          <cell r="K993">
            <v>77.739999999999995</v>
          </cell>
          <cell r="S993">
            <v>0</v>
          </cell>
        </row>
        <row r="994">
          <cell r="K994">
            <v>42.62</v>
          </cell>
          <cell r="S994">
            <v>0</v>
          </cell>
        </row>
        <row r="995">
          <cell r="K995">
            <v>7.61</v>
          </cell>
          <cell r="S995">
            <v>0</v>
          </cell>
        </row>
        <row r="996">
          <cell r="K996">
            <v>7.93</v>
          </cell>
          <cell r="S996">
            <v>0</v>
          </cell>
        </row>
        <row r="997">
          <cell r="K997">
            <v>10.02</v>
          </cell>
          <cell r="S997">
            <v>0</v>
          </cell>
        </row>
        <row r="998">
          <cell r="K998">
            <v>1.05</v>
          </cell>
          <cell r="S998">
            <v>0</v>
          </cell>
        </row>
        <row r="999">
          <cell r="K999">
            <v>0.99</v>
          </cell>
          <cell r="S999">
            <v>0</v>
          </cell>
        </row>
        <row r="1000">
          <cell r="K1000">
            <v>1.05</v>
          </cell>
          <cell r="S1000">
            <v>0</v>
          </cell>
        </row>
        <row r="1001">
          <cell r="K1001">
            <v>13.34</v>
          </cell>
          <cell r="S1001">
            <v>0</v>
          </cell>
        </row>
        <row r="1002">
          <cell r="K1002">
            <v>24.98</v>
          </cell>
          <cell r="S1002">
            <v>0</v>
          </cell>
        </row>
        <row r="1003">
          <cell r="K1003">
            <v>26.43</v>
          </cell>
          <cell r="S1003">
            <v>0</v>
          </cell>
        </row>
        <row r="1004">
          <cell r="K1004">
            <v>116.6</v>
          </cell>
          <cell r="S1004">
            <v>0</v>
          </cell>
        </row>
        <row r="1005">
          <cell r="K1005">
            <v>15.49</v>
          </cell>
          <cell r="S1005">
            <v>0</v>
          </cell>
        </row>
        <row r="1006">
          <cell r="K1006">
            <v>15.93</v>
          </cell>
          <cell r="S1006">
            <v>0</v>
          </cell>
        </row>
        <row r="1007">
          <cell r="K1007">
            <v>15.53</v>
          </cell>
          <cell r="S1007">
            <v>0</v>
          </cell>
        </row>
        <row r="1008">
          <cell r="K1008">
            <v>15.49</v>
          </cell>
          <cell r="S1008">
            <v>0</v>
          </cell>
        </row>
        <row r="1009">
          <cell r="K1009">
            <v>41.42</v>
          </cell>
          <cell r="S1009">
            <v>0</v>
          </cell>
        </row>
        <row r="1010">
          <cell r="K1010">
            <v>23.59</v>
          </cell>
          <cell r="S1010">
            <v>0</v>
          </cell>
        </row>
        <row r="1011">
          <cell r="K1011">
            <v>45.94</v>
          </cell>
          <cell r="S1011">
            <v>0</v>
          </cell>
        </row>
        <row r="1012">
          <cell r="K1012">
            <v>43.96</v>
          </cell>
          <cell r="S1012">
            <v>0</v>
          </cell>
        </row>
        <row r="1013">
          <cell r="K1013">
            <v>15.16</v>
          </cell>
          <cell r="S1013">
            <v>0</v>
          </cell>
        </row>
        <row r="1014">
          <cell r="K1014">
            <v>15.5</v>
          </cell>
          <cell r="S1014">
            <v>0</v>
          </cell>
        </row>
        <row r="1015">
          <cell r="K1015">
            <v>44.25</v>
          </cell>
          <cell r="S1015">
            <v>0</v>
          </cell>
        </row>
        <row r="1016">
          <cell r="K1016">
            <v>47.05</v>
          </cell>
          <cell r="S1016">
            <v>0</v>
          </cell>
        </row>
        <row r="1017">
          <cell r="K1017">
            <v>16.38</v>
          </cell>
          <cell r="S1017">
            <v>0</v>
          </cell>
        </row>
        <row r="1018">
          <cell r="K1018">
            <v>17.350000000000001</v>
          </cell>
          <cell r="S1018">
            <v>0</v>
          </cell>
        </row>
        <row r="1019">
          <cell r="K1019">
            <v>4.87</v>
          </cell>
          <cell r="S1019">
            <v>0</v>
          </cell>
        </row>
        <row r="1020">
          <cell r="K1020">
            <v>10.08</v>
          </cell>
          <cell r="S1020">
            <v>0</v>
          </cell>
        </row>
        <row r="1021">
          <cell r="K1021">
            <v>5.16</v>
          </cell>
          <cell r="S1021">
            <v>0</v>
          </cell>
        </row>
        <row r="1022">
          <cell r="K1022">
            <v>5.16</v>
          </cell>
          <cell r="S1022">
            <v>0</v>
          </cell>
        </row>
        <row r="1023">
          <cell r="K1023">
            <v>51.51</v>
          </cell>
          <cell r="S1023">
            <v>0</v>
          </cell>
        </row>
        <row r="1024">
          <cell r="K1024">
            <v>74.89</v>
          </cell>
          <cell r="S1024">
            <v>0</v>
          </cell>
        </row>
        <row r="1025">
          <cell r="K1025">
            <v>36.44</v>
          </cell>
          <cell r="S1025">
            <v>0</v>
          </cell>
        </row>
        <row r="1026">
          <cell r="K1026">
            <v>5.16</v>
          </cell>
          <cell r="S1026">
            <v>0</v>
          </cell>
        </row>
        <row r="1027">
          <cell r="K1027">
            <v>0.94</v>
          </cell>
          <cell r="S1027">
            <v>0</v>
          </cell>
        </row>
        <row r="1028">
          <cell r="K1028">
            <v>0.94</v>
          </cell>
          <cell r="S1028">
            <v>0</v>
          </cell>
        </row>
        <row r="1029">
          <cell r="K1029">
            <v>75.03</v>
          </cell>
          <cell r="S1029">
            <v>0</v>
          </cell>
        </row>
        <row r="1030">
          <cell r="K1030">
            <v>51.3</v>
          </cell>
          <cell r="S1030">
            <v>0</v>
          </cell>
        </row>
        <row r="1031">
          <cell r="K1031">
            <v>15.26</v>
          </cell>
          <cell r="S1031">
            <v>0</v>
          </cell>
        </row>
        <row r="1032">
          <cell r="K1032">
            <v>58.58</v>
          </cell>
          <cell r="S1032">
            <v>0</v>
          </cell>
        </row>
        <row r="1033">
          <cell r="K1033">
            <v>15.37</v>
          </cell>
          <cell r="S1033">
            <v>0</v>
          </cell>
        </row>
        <row r="1034">
          <cell r="K1034">
            <v>15.36</v>
          </cell>
          <cell r="S1034">
            <v>0</v>
          </cell>
        </row>
        <row r="1035">
          <cell r="K1035">
            <v>15.5</v>
          </cell>
          <cell r="S1035">
            <v>0</v>
          </cell>
        </row>
        <row r="1036">
          <cell r="K1036">
            <v>77.16</v>
          </cell>
          <cell r="S1036">
            <v>0</v>
          </cell>
        </row>
        <row r="1037">
          <cell r="K1037">
            <v>49.47</v>
          </cell>
          <cell r="S1037">
            <v>0</v>
          </cell>
        </row>
        <row r="1038">
          <cell r="K1038">
            <v>26.43</v>
          </cell>
          <cell r="S1038">
            <v>0</v>
          </cell>
        </row>
        <row r="1039">
          <cell r="K1039">
            <v>26.24</v>
          </cell>
          <cell r="S1039">
            <v>0</v>
          </cell>
        </row>
        <row r="1040">
          <cell r="K1040">
            <v>13.43</v>
          </cell>
          <cell r="S1040">
            <v>0</v>
          </cell>
        </row>
        <row r="1041">
          <cell r="K1041">
            <v>7.42</v>
          </cell>
          <cell r="S1041">
            <v>0</v>
          </cell>
        </row>
        <row r="1042">
          <cell r="K1042">
            <v>1.05</v>
          </cell>
          <cell r="S1042">
            <v>0</v>
          </cell>
        </row>
        <row r="1043">
          <cell r="K1043">
            <v>0.99</v>
          </cell>
          <cell r="S1043">
            <v>0</v>
          </cell>
        </row>
        <row r="1044">
          <cell r="K1044">
            <v>1.05</v>
          </cell>
          <cell r="S1044">
            <v>0</v>
          </cell>
        </row>
        <row r="1045">
          <cell r="K1045">
            <v>8.0500000000000007</v>
          </cell>
          <cell r="S1045">
            <v>0</v>
          </cell>
        </row>
        <row r="1046">
          <cell r="K1046">
            <v>8.2799999999999994</v>
          </cell>
          <cell r="S1046">
            <v>0</v>
          </cell>
        </row>
        <row r="1047">
          <cell r="K1047">
            <v>42.2</v>
          </cell>
          <cell r="S1047">
            <v>0</v>
          </cell>
        </row>
        <row r="1048">
          <cell r="K1048">
            <v>77.760000000000005</v>
          </cell>
          <cell r="S1048">
            <v>0</v>
          </cell>
        </row>
        <row r="1049">
          <cell r="K1049">
            <v>42</v>
          </cell>
          <cell r="S1049">
            <v>0</v>
          </cell>
        </row>
        <row r="1050">
          <cell r="K1050">
            <v>8.02</v>
          </cell>
          <cell r="S1050">
            <v>0</v>
          </cell>
        </row>
        <row r="1051">
          <cell r="K1051">
            <v>8.44</v>
          </cell>
          <cell r="S1051">
            <v>0</v>
          </cell>
        </row>
        <row r="1052">
          <cell r="K1052">
            <v>10.02</v>
          </cell>
          <cell r="S1052">
            <v>0</v>
          </cell>
        </row>
        <row r="1053">
          <cell r="K1053">
            <v>1.05</v>
          </cell>
          <cell r="S1053">
            <v>0</v>
          </cell>
        </row>
        <row r="1054">
          <cell r="K1054">
            <v>0.99</v>
          </cell>
          <cell r="S1054">
            <v>0</v>
          </cell>
        </row>
        <row r="1055">
          <cell r="K1055">
            <v>1.05</v>
          </cell>
          <cell r="S1055">
            <v>0</v>
          </cell>
        </row>
        <row r="1056">
          <cell r="K1056">
            <v>13.41</v>
          </cell>
          <cell r="S1056">
            <v>0</v>
          </cell>
        </row>
        <row r="1057">
          <cell r="K1057">
            <v>26.24</v>
          </cell>
          <cell r="S1057">
            <v>0</v>
          </cell>
        </row>
        <row r="1058">
          <cell r="K1058">
            <v>26.43</v>
          </cell>
          <cell r="S1058">
            <v>0</v>
          </cell>
        </row>
        <row r="1059">
          <cell r="K1059">
            <v>117.63</v>
          </cell>
          <cell r="S1059">
            <v>0</v>
          </cell>
        </row>
        <row r="1060">
          <cell r="K1060">
            <v>15.82</v>
          </cell>
          <cell r="S1060">
            <v>0</v>
          </cell>
        </row>
        <row r="1061">
          <cell r="K1061">
            <v>15.68</v>
          </cell>
          <cell r="S1061">
            <v>0</v>
          </cell>
        </row>
        <row r="1062">
          <cell r="K1062">
            <v>15.74</v>
          </cell>
          <cell r="S1062">
            <v>0</v>
          </cell>
        </row>
        <row r="1063">
          <cell r="K1063">
            <v>15.57</v>
          </cell>
          <cell r="S1063">
            <v>0</v>
          </cell>
        </row>
        <row r="1064">
          <cell r="K1064">
            <v>53.21</v>
          </cell>
          <cell r="S1064">
            <v>0</v>
          </cell>
        </row>
        <row r="1065">
          <cell r="K1065">
            <v>46.85</v>
          </cell>
          <cell r="S1065">
            <v>0</v>
          </cell>
        </row>
        <row r="1066">
          <cell r="K1066">
            <v>57</v>
          </cell>
          <cell r="S1066">
            <v>0</v>
          </cell>
        </row>
        <row r="1067">
          <cell r="K1067">
            <v>86.4</v>
          </cell>
          <cell r="S1067">
            <v>0</v>
          </cell>
        </row>
        <row r="1068">
          <cell r="K1068">
            <v>59.09</v>
          </cell>
          <cell r="S1068">
            <v>0</v>
          </cell>
        </row>
        <row r="1069">
          <cell r="K1069">
            <v>46.46</v>
          </cell>
          <cell r="S1069">
            <v>0</v>
          </cell>
        </row>
        <row r="1070">
          <cell r="K1070">
            <v>25.34</v>
          </cell>
          <cell r="S1070">
            <v>0</v>
          </cell>
        </row>
        <row r="1071">
          <cell r="K1071">
            <v>16.190000000000001</v>
          </cell>
          <cell r="S1071">
            <v>0</v>
          </cell>
        </row>
        <row r="1072">
          <cell r="K1072">
            <v>16.190000000000001</v>
          </cell>
          <cell r="S1072">
            <v>0</v>
          </cell>
        </row>
        <row r="1073">
          <cell r="K1073">
            <v>4.9000000000000004</v>
          </cell>
          <cell r="S1073">
            <v>0</v>
          </cell>
        </row>
        <row r="1074">
          <cell r="K1074">
            <v>10.08</v>
          </cell>
          <cell r="S1074">
            <v>0</v>
          </cell>
        </row>
        <row r="1075">
          <cell r="K1075">
            <v>4.28</v>
          </cell>
          <cell r="S1075">
            <v>0</v>
          </cell>
        </row>
        <row r="1076">
          <cell r="K1076">
            <v>4.29</v>
          </cell>
          <cell r="S1076">
            <v>0</v>
          </cell>
        </row>
        <row r="1077">
          <cell r="K1077">
            <v>51.51</v>
          </cell>
          <cell r="S1077">
            <v>0</v>
          </cell>
        </row>
        <row r="1078">
          <cell r="K1078">
            <v>74.89</v>
          </cell>
          <cell r="S1078">
            <v>0</v>
          </cell>
        </row>
        <row r="1079">
          <cell r="K1079">
            <v>36.22</v>
          </cell>
          <cell r="S1079">
            <v>0</v>
          </cell>
        </row>
        <row r="1080">
          <cell r="K1080">
            <v>5.16</v>
          </cell>
          <cell r="S1080">
            <v>0</v>
          </cell>
        </row>
        <row r="1081">
          <cell r="K1081">
            <v>0.94</v>
          </cell>
          <cell r="S1081">
            <v>0</v>
          </cell>
        </row>
        <row r="1082">
          <cell r="K1082">
            <v>0.94</v>
          </cell>
          <cell r="S1082">
            <v>0</v>
          </cell>
        </row>
        <row r="1083">
          <cell r="K1083">
            <v>51.37</v>
          </cell>
          <cell r="S1083">
            <v>0</v>
          </cell>
        </row>
        <row r="1084">
          <cell r="K1084">
            <v>15.47</v>
          </cell>
          <cell r="S1084">
            <v>0</v>
          </cell>
        </row>
        <row r="1085">
          <cell r="K1085">
            <v>15.59</v>
          </cell>
          <cell r="S1085">
            <v>0</v>
          </cell>
        </row>
        <row r="1086">
          <cell r="K1086">
            <v>15.53</v>
          </cell>
          <cell r="S1086">
            <v>0</v>
          </cell>
        </row>
        <row r="1087">
          <cell r="K1087">
            <v>15.67</v>
          </cell>
          <cell r="S1087">
            <v>0</v>
          </cell>
        </row>
        <row r="1088">
          <cell r="K1088">
            <v>124.39</v>
          </cell>
          <cell r="S1088">
            <v>0</v>
          </cell>
        </row>
        <row r="1089">
          <cell r="K1089">
            <v>26.43</v>
          </cell>
          <cell r="S1089">
            <v>0</v>
          </cell>
        </row>
        <row r="1090">
          <cell r="K1090">
            <v>26.24</v>
          </cell>
          <cell r="S1090">
            <v>0</v>
          </cell>
        </row>
        <row r="1091">
          <cell r="K1091">
            <v>13.43</v>
          </cell>
          <cell r="S1091">
            <v>0</v>
          </cell>
        </row>
        <row r="1092">
          <cell r="K1092">
            <v>7.42</v>
          </cell>
          <cell r="S1092">
            <v>0</v>
          </cell>
        </row>
        <row r="1093">
          <cell r="K1093">
            <v>1.05</v>
          </cell>
          <cell r="S1093">
            <v>0</v>
          </cell>
        </row>
        <row r="1094">
          <cell r="K1094">
            <v>0.99</v>
          </cell>
          <cell r="S1094">
            <v>0</v>
          </cell>
        </row>
        <row r="1095">
          <cell r="K1095">
            <v>1.05</v>
          </cell>
          <cell r="S1095">
            <v>0</v>
          </cell>
        </row>
        <row r="1096">
          <cell r="K1096">
            <v>8.5299999999999994</v>
          </cell>
          <cell r="S1096">
            <v>0</v>
          </cell>
        </row>
        <row r="1097">
          <cell r="K1097">
            <v>7.67</v>
          </cell>
          <cell r="S1097">
            <v>0</v>
          </cell>
        </row>
        <row r="1098">
          <cell r="K1098">
            <v>35.67</v>
          </cell>
          <cell r="S1098">
            <v>0</v>
          </cell>
        </row>
        <row r="1099">
          <cell r="K1099">
            <v>76.489999999999995</v>
          </cell>
          <cell r="S1099">
            <v>0</v>
          </cell>
        </row>
        <row r="1100">
          <cell r="K1100">
            <v>35.51</v>
          </cell>
          <cell r="S1100">
            <v>0</v>
          </cell>
        </row>
        <row r="1101">
          <cell r="K1101">
            <v>8.0299999999999994</v>
          </cell>
          <cell r="S1101">
            <v>0</v>
          </cell>
        </row>
        <row r="1102">
          <cell r="K1102">
            <v>8.35</v>
          </cell>
          <cell r="S1102">
            <v>0</v>
          </cell>
        </row>
        <row r="1103">
          <cell r="K1103">
            <v>10.02</v>
          </cell>
          <cell r="S1103">
            <v>0</v>
          </cell>
        </row>
        <row r="1104">
          <cell r="K1104">
            <v>1.05</v>
          </cell>
          <cell r="S1104">
            <v>0</v>
          </cell>
        </row>
        <row r="1105">
          <cell r="K1105">
            <v>0.99</v>
          </cell>
          <cell r="S1105">
            <v>0</v>
          </cell>
        </row>
        <row r="1106">
          <cell r="K1106">
            <v>1.05</v>
          </cell>
          <cell r="S1106">
            <v>0</v>
          </cell>
        </row>
        <row r="1107">
          <cell r="K1107">
            <v>13.35</v>
          </cell>
          <cell r="S1107">
            <v>0</v>
          </cell>
        </row>
        <row r="1108">
          <cell r="K1108">
            <v>26.24</v>
          </cell>
          <cell r="S1108">
            <v>0</v>
          </cell>
        </row>
        <row r="1109">
          <cell r="K1109">
            <v>26.43</v>
          </cell>
          <cell r="S1109">
            <v>0</v>
          </cell>
        </row>
        <row r="1110">
          <cell r="K1110">
            <v>117.53</v>
          </cell>
          <cell r="S1110">
            <v>0</v>
          </cell>
        </row>
        <row r="1111">
          <cell r="K1111">
            <v>15.67</v>
          </cell>
          <cell r="S1111">
            <v>0</v>
          </cell>
        </row>
        <row r="1112">
          <cell r="K1112">
            <v>15.53</v>
          </cell>
          <cell r="S1112">
            <v>0</v>
          </cell>
        </row>
        <row r="1113">
          <cell r="K1113">
            <v>15.59</v>
          </cell>
          <cell r="S1113">
            <v>0</v>
          </cell>
        </row>
        <row r="1114">
          <cell r="K1114">
            <v>15.42</v>
          </cell>
          <cell r="S1114">
            <v>0</v>
          </cell>
        </row>
        <row r="1115">
          <cell r="K1115">
            <v>52.97</v>
          </cell>
          <cell r="S1115">
            <v>0</v>
          </cell>
        </row>
        <row r="1116">
          <cell r="K1116">
            <v>46.46</v>
          </cell>
          <cell r="S1116">
            <v>0</v>
          </cell>
        </row>
        <row r="1117">
          <cell r="K1117">
            <v>59</v>
          </cell>
          <cell r="S1117">
            <v>0</v>
          </cell>
        </row>
        <row r="1118">
          <cell r="K1118">
            <v>79.17</v>
          </cell>
          <cell r="S1118">
            <v>0</v>
          </cell>
        </row>
        <row r="1119">
          <cell r="K1119">
            <v>59.42</v>
          </cell>
          <cell r="S1119">
            <v>0</v>
          </cell>
        </row>
        <row r="1120">
          <cell r="K1120">
            <v>46.61</v>
          </cell>
          <cell r="S1120">
            <v>0</v>
          </cell>
        </row>
        <row r="1121">
          <cell r="K1121">
            <v>23.95</v>
          </cell>
          <cell r="S1121">
            <v>0</v>
          </cell>
        </row>
        <row r="1122">
          <cell r="K1122">
            <v>17.3</v>
          </cell>
          <cell r="S1122">
            <v>0</v>
          </cell>
        </row>
        <row r="1123">
          <cell r="K1123">
            <v>17.3</v>
          </cell>
          <cell r="S1123">
            <v>0</v>
          </cell>
        </row>
        <row r="1124">
          <cell r="K1124">
            <v>3.87</v>
          </cell>
          <cell r="S1124">
            <v>0</v>
          </cell>
        </row>
        <row r="1125">
          <cell r="K1125">
            <v>9.73</v>
          </cell>
          <cell r="S1125">
            <v>0</v>
          </cell>
        </row>
        <row r="1126">
          <cell r="K1126">
            <v>5.16</v>
          </cell>
          <cell r="S1126">
            <v>0</v>
          </cell>
        </row>
        <row r="1127">
          <cell r="K1127">
            <v>5.16</v>
          </cell>
          <cell r="S1127">
            <v>0</v>
          </cell>
        </row>
        <row r="1128">
          <cell r="K1128">
            <v>40.729999999999997</v>
          </cell>
          <cell r="S1128">
            <v>0</v>
          </cell>
        </row>
        <row r="1129">
          <cell r="K1129">
            <v>31.12</v>
          </cell>
          <cell r="S1129">
            <v>0</v>
          </cell>
        </row>
        <row r="1130">
          <cell r="K1130">
            <v>5.16</v>
          </cell>
          <cell r="S1130">
            <v>0</v>
          </cell>
        </row>
        <row r="1131">
          <cell r="K1131">
            <v>0.94</v>
          </cell>
          <cell r="S1131">
            <v>0</v>
          </cell>
        </row>
        <row r="1132">
          <cell r="K1132">
            <v>0.94</v>
          </cell>
          <cell r="S1132">
            <v>0</v>
          </cell>
        </row>
        <row r="1133">
          <cell r="K1133">
            <v>27.21</v>
          </cell>
          <cell r="S1133">
            <v>0</v>
          </cell>
        </row>
        <row r="1134">
          <cell r="K1134">
            <v>15.63</v>
          </cell>
          <cell r="S1134">
            <v>0</v>
          </cell>
        </row>
        <row r="1135">
          <cell r="K1135">
            <v>35.01</v>
          </cell>
          <cell r="S1135">
            <v>0</v>
          </cell>
        </row>
        <row r="1136">
          <cell r="K1136">
            <v>8.48</v>
          </cell>
          <cell r="S1136">
            <v>0</v>
          </cell>
        </row>
        <row r="1137">
          <cell r="K1137">
            <v>32.409999999999997</v>
          </cell>
          <cell r="S1137">
            <v>0</v>
          </cell>
        </row>
        <row r="1138">
          <cell r="K1138">
            <v>25.91</v>
          </cell>
          <cell r="S1138">
            <v>0</v>
          </cell>
        </row>
        <row r="1139">
          <cell r="K1139">
            <v>15.93</v>
          </cell>
          <cell r="S1139">
            <v>0</v>
          </cell>
        </row>
        <row r="1140">
          <cell r="K1140">
            <v>35.31</v>
          </cell>
          <cell r="S1140">
            <v>0</v>
          </cell>
        </row>
        <row r="1141">
          <cell r="K1141">
            <v>18.07</v>
          </cell>
          <cell r="S1141">
            <v>0</v>
          </cell>
        </row>
        <row r="1142">
          <cell r="K1142">
            <v>15.9</v>
          </cell>
          <cell r="S1142">
            <v>0</v>
          </cell>
        </row>
        <row r="1143">
          <cell r="K1143">
            <v>15.52</v>
          </cell>
          <cell r="S1143">
            <v>0</v>
          </cell>
        </row>
        <row r="1144">
          <cell r="K1144">
            <v>11.57</v>
          </cell>
          <cell r="S1144">
            <v>0</v>
          </cell>
        </row>
        <row r="1145">
          <cell r="K1145">
            <v>17.73</v>
          </cell>
          <cell r="S1145">
            <v>0</v>
          </cell>
        </row>
        <row r="1146">
          <cell r="K1146">
            <v>13.34</v>
          </cell>
          <cell r="S1146">
            <v>0</v>
          </cell>
        </row>
        <row r="1147">
          <cell r="K1147">
            <v>26.43</v>
          </cell>
          <cell r="S1147">
            <v>0</v>
          </cell>
        </row>
        <row r="1148">
          <cell r="K1148">
            <v>26.24</v>
          </cell>
          <cell r="S1148">
            <v>0</v>
          </cell>
        </row>
        <row r="1149">
          <cell r="K1149">
            <v>11.07</v>
          </cell>
          <cell r="S1149">
            <v>0</v>
          </cell>
        </row>
        <row r="1150">
          <cell r="K1150">
            <v>1.05</v>
          </cell>
          <cell r="S1150">
            <v>0</v>
          </cell>
        </row>
        <row r="1151">
          <cell r="K1151">
            <v>0.99</v>
          </cell>
          <cell r="S1151">
            <v>0</v>
          </cell>
        </row>
        <row r="1152">
          <cell r="K1152">
            <v>1.05</v>
          </cell>
          <cell r="S1152">
            <v>0</v>
          </cell>
        </row>
        <row r="1153">
          <cell r="K1153">
            <v>52</v>
          </cell>
          <cell r="S1153">
            <v>0</v>
          </cell>
        </row>
        <row r="1154">
          <cell r="K1154">
            <v>52.32</v>
          </cell>
          <cell r="S1154">
            <v>0</v>
          </cell>
        </row>
        <row r="1155">
          <cell r="K1155">
            <v>60.95</v>
          </cell>
          <cell r="S1155">
            <v>0</v>
          </cell>
        </row>
        <row r="1156">
          <cell r="K1156">
            <v>9.36</v>
          </cell>
          <cell r="S1156">
            <v>0</v>
          </cell>
        </row>
        <row r="1157">
          <cell r="K1157">
            <v>28.8</v>
          </cell>
          <cell r="S1157">
            <v>0</v>
          </cell>
        </row>
        <row r="1158">
          <cell r="K1158">
            <v>18</v>
          </cell>
          <cell r="S1158">
            <v>0</v>
          </cell>
        </row>
        <row r="1159">
          <cell r="K1159">
            <v>26.24</v>
          </cell>
          <cell r="S1159">
            <v>0</v>
          </cell>
        </row>
        <row r="1160">
          <cell r="K1160">
            <v>26.43</v>
          </cell>
          <cell r="S1160">
            <v>0</v>
          </cell>
        </row>
        <row r="1161">
          <cell r="K1161">
            <v>17.21</v>
          </cell>
          <cell r="S1161">
            <v>0</v>
          </cell>
        </row>
        <row r="1162">
          <cell r="K1162">
            <v>15.52</v>
          </cell>
          <cell r="S1162">
            <v>0</v>
          </cell>
        </row>
        <row r="1163">
          <cell r="K1163">
            <v>11.27</v>
          </cell>
          <cell r="S1163">
            <v>0</v>
          </cell>
        </row>
        <row r="1164">
          <cell r="K1164">
            <v>35.85</v>
          </cell>
          <cell r="S1164">
            <v>0</v>
          </cell>
        </row>
        <row r="1165">
          <cell r="K1165">
            <v>40.78</v>
          </cell>
          <cell r="S1165">
            <v>0</v>
          </cell>
        </row>
        <row r="1166">
          <cell r="K1166">
            <v>56.61</v>
          </cell>
          <cell r="S1166">
            <v>0</v>
          </cell>
        </row>
        <row r="1167">
          <cell r="K1167">
            <v>36.85</v>
          </cell>
          <cell r="S1167">
            <v>0</v>
          </cell>
        </row>
        <row r="1168">
          <cell r="K1168">
            <v>57.03</v>
          </cell>
          <cell r="S1168">
            <v>0</v>
          </cell>
        </row>
        <row r="1169">
          <cell r="K1169">
            <v>36.380000000000003</v>
          </cell>
          <cell r="S1169">
            <v>0</v>
          </cell>
        </row>
        <row r="1170">
          <cell r="K1170">
            <v>65.06</v>
          </cell>
          <cell r="S1170">
            <v>0</v>
          </cell>
        </row>
        <row r="1171">
          <cell r="K1171">
            <v>23.95</v>
          </cell>
          <cell r="S1171">
            <v>0</v>
          </cell>
        </row>
        <row r="1172">
          <cell r="K1172">
            <v>16.75</v>
          </cell>
          <cell r="S1172">
            <v>0</v>
          </cell>
        </row>
        <row r="1173">
          <cell r="K1173">
            <v>16.75</v>
          </cell>
          <cell r="S1173">
            <v>0</v>
          </cell>
        </row>
        <row r="1174">
          <cell r="K1174">
            <v>2.66</v>
          </cell>
          <cell r="S1174">
            <v>0</v>
          </cell>
        </row>
        <row r="1175">
          <cell r="K1175">
            <v>9.73</v>
          </cell>
          <cell r="S1175">
            <v>0</v>
          </cell>
        </row>
        <row r="1176">
          <cell r="K1176">
            <v>5.16</v>
          </cell>
          <cell r="S1176">
            <v>0</v>
          </cell>
        </row>
        <row r="1177">
          <cell r="K1177">
            <v>5.16</v>
          </cell>
          <cell r="S1177">
            <v>0</v>
          </cell>
        </row>
        <row r="1178">
          <cell r="K1178">
            <v>20</v>
          </cell>
          <cell r="S1178">
            <v>0</v>
          </cell>
        </row>
        <row r="1179">
          <cell r="K1179">
            <v>1682.99</v>
          </cell>
          <cell r="S1179">
            <v>0</v>
          </cell>
        </row>
        <row r="1180">
          <cell r="K1180">
            <v>989.72</v>
          </cell>
          <cell r="S1180">
            <v>0</v>
          </cell>
        </row>
        <row r="1181">
          <cell r="K1181">
            <v>4.72</v>
          </cell>
          <cell r="S1181">
            <v>0</v>
          </cell>
        </row>
        <row r="1182">
          <cell r="K1182">
            <v>1.38</v>
          </cell>
          <cell r="S1182">
            <v>0</v>
          </cell>
        </row>
        <row r="1183">
          <cell r="K1183">
            <v>1.37</v>
          </cell>
          <cell r="S1183">
            <v>0</v>
          </cell>
        </row>
        <row r="1184">
          <cell r="K1184">
            <v>2.58</v>
          </cell>
          <cell r="S1184">
            <v>0</v>
          </cell>
        </row>
        <row r="1185">
          <cell r="K1185">
            <v>4.47</v>
          </cell>
          <cell r="S1185">
            <v>0</v>
          </cell>
        </row>
        <row r="1186">
          <cell r="K1186">
            <v>1.85</v>
          </cell>
          <cell r="S1186">
            <v>0</v>
          </cell>
        </row>
        <row r="1187">
          <cell r="K1187">
            <v>15.6</v>
          </cell>
          <cell r="S1187">
            <v>0</v>
          </cell>
        </row>
        <row r="1188">
          <cell r="K1188">
            <v>33.4</v>
          </cell>
          <cell r="S1188">
            <v>0</v>
          </cell>
        </row>
        <row r="1189">
          <cell r="K1189">
            <v>29</v>
          </cell>
          <cell r="S1189">
            <v>0</v>
          </cell>
        </row>
        <row r="1190">
          <cell r="K1190">
            <v>28.5</v>
          </cell>
          <cell r="S1190">
            <v>0</v>
          </cell>
        </row>
        <row r="1191">
          <cell r="K1191">
            <v>19.399999999999999</v>
          </cell>
          <cell r="S1191">
            <v>0</v>
          </cell>
        </row>
        <row r="1192">
          <cell r="K1192">
            <v>17.3</v>
          </cell>
          <cell r="S1192">
            <v>0</v>
          </cell>
        </row>
        <row r="1193">
          <cell r="K1193">
            <v>25.4</v>
          </cell>
          <cell r="S1193">
            <v>0</v>
          </cell>
        </row>
        <row r="1194">
          <cell r="K1194">
            <v>28.5</v>
          </cell>
          <cell r="S1194">
            <v>0</v>
          </cell>
        </row>
        <row r="1195">
          <cell r="K1195">
            <v>19.600000000000001</v>
          </cell>
          <cell r="S1195">
            <v>0</v>
          </cell>
        </row>
        <row r="1196">
          <cell r="K1196">
            <v>7.7</v>
          </cell>
          <cell r="S1196">
            <v>0</v>
          </cell>
        </row>
        <row r="1197">
          <cell r="K1197">
            <v>50.8</v>
          </cell>
          <cell r="S1197">
            <v>0</v>
          </cell>
        </row>
        <row r="1198">
          <cell r="K1198">
            <v>6</v>
          </cell>
          <cell r="S1198">
            <v>0</v>
          </cell>
        </row>
        <row r="1199">
          <cell r="K1199">
            <v>6.5</v>
          </cell>
          <cell r="S1199">
            <v>0</v>
          </cell>
        </row>
        <row r="1200">
          <cell r="K1200">
            <v>37.71</v>
          </cell>
          <cell r="S1200">
            <v>0</v>
          </cell>
        </row>
        <row r="1201">
          <cell r="K1201">
            <v>3.22</v>
          </cell>
          <cell r="S1201">
            <v>0</v>
          </cell>
        </row>
        <row r="1202">
          <cell r="K1202">
            <v>1.07</v>
          </cell>
          <cell r="S1202">
            <v>0</v>
          </cell>
        </row>
        <row r="1203">
          <cell r="K1203">
            <v>37.32</v>
          </cell>
          <cell r="S1203">
            <v>0</v>
          </cell>
        </row>
        <row r="1204">
          <cell r="K1204">
            <v>9.07</v>
          </cell>
          <cell r="S1204">
            <v>0</v>
          </cell>
        </row>
        <row r="1205">
          <cell r="K1205">
            <v>12.75</v>
          </cell>
          <cell r="S1205">
            <v>0</v>
          </cell>
        </row>
        <row r="1206">
          <cell r="K1206">
            <v>37.6</v>
          </cell>
          <cell r="S1206">
            <v>0</v>
          </cell>
        </row>
        <row r="1207">
          <cell r="K1207">
            <v>12.5</v>
          </cell>
          <cell r="S1207">
            <v>0</v>
          </cell>
        </row>
        <row r="1208">
          <cell r="K1208">
            <v>13.8</v>
          </cell>
          <cell r="S1208">
            <v>0</v>
          </cell>
        </row>
        <row r="1209">
          <cell r="K1209">
            <v>37.1</v>
          </cell>
          <cell r="S1209">
            <v>0</v>
          </cell>
        </row>
        <row r="1210">
          <cell r="K1210">
            <v>3</v>
          </cell>
          <cell r="S1210">
            <v>0</v>
          </cell>
        </row>
        <row r="1211">
          <cell r="K1211">
            <v>10</v>
          </cell>
          <cell r="S1211">
            <v>0</v>
          </cell>
        </row>
        <row r="1212">
          <cell r="K1212">
            <v>11.3</v>
          </cell>
          <cell r="S1212">
            <v>0</v>
          </cell>
        </row>
        <row r="1213">
          <cell r="K1213">
            <v>81.260000000000005</v>
          </cell>
          <cell r="S1213">
            <v>0</v>
          </cell>
        </row>
        <row r="1214">
          <cell r="K1214">
            <v>15.2</v>
          </cell>
          <cell r="S1214">
            <v>0</v>
          </cell>
        </row>
        <row r="1215">
          <cell r="K1215">
            <v>68</v>
          </cell>
          <cell r="S1215">
            <v>0</v>
          </cell>
        </row>
        <row r="1216">
          <cell r="K1216">
            <v>10.56</v>
          </cell>
          <cell r="S1216">
            <v>0</v>
          </cell>
        </row>
        <row r="1217">
          <cell r="K1217">
            <v>15.18</v>
          </cell>
          <cell r="S1217">
            <v>0</v>
          </cell>
        </row>
        <row r="1218">
          <cell r="K1218">
            <v>1.71</v>
          </cell>
          <cell r="S1218">
            <v>0</v>
          </cell>
        </row>
        <row r="1219">
          <cell r="K1219">
            <v>1.71</v>
          </cell>
          <cell r="S1219">
            <v>0</v>
          </cell>
        </row>
        <row r="1220">
          <cell r="K1220">
            <v>1.71</v>
          </cell>
          <cell r="S1220">
            <v>0</v>
          </cell>
        </row>
        <row r="1221">
          <cell r="K1221">
            <v>12.25</v>
          </cell>
          <cell r="S1221">
            <v>0</v>
          </cell>
        </row>
        <row r="1222">
          <cell r="K1222">
            <v>12.25</v>
          </cell>
          <cell r="S1222">
            <v>0</v>
          </cell>
        </row>
        <row r="1223">
          <cell r="K1223">
            <v>16.57</v>
          </cell>
          <cell r="S1223">
            <v>0</v>
          </cell>
        </row>
        <row r="1224">
          <cell r="K1224">
            <v>14.6</v>
          </cell>
          <cell r="S1224">
            <v>0</v>
          </cell>
        </row>
        <row r="1225">
          <cell r="K1225">
            <v>4.72</v>
          </cell>
          <cell r="S1225">
            <v>0</v>
          </cell>
        </row>
        <row r="1226">
          <cell r="K1226">
            <v>1.38</v>
          </cell>
          <cell r="S1226">
            <v>0</v>
          </cell>
        </row>
        <row r="1227">
          <cell r="K1227">
            <v>1.37</v>
          </cell>
          <cell r="S1227">
            <v>0</v>
          </cell>
        </row>
        <row r="1228">
          <cell r="K1228">
            <v>4.87</v>
          </cell>
          <cell r="S1228">
            <v>0</v>
          </cell>
        </row>
        <row r="1229">
          <cell r="K1229">
            <v>1.32</v>
          </cell>
          <cell r="S1229">
            <v>0</v>
          </cell>
        </row>
        <row r="1230">
          <cell r="K1230">
            <v>1.3</v>
          </cell>
          <cell r="S1230">
            <v>0</v>
          </cell>
        </row>
        <row r="1231">
          <cell r="K1231">
            <v>13.26</v>
          </cell>
          <cell r="S1231">
            <v>0</v>
          </cell>
        </row>
        <row r="1232">
          <cell r="K1232">
            <v>22.29</v>
          </cell>
          <cell r="S1232">
            <v>0</v>
          </cell>
        </row>
        <row r="1233">
          <cell r="K1233">
            <v>24.59</v>
          </cell>
          <cell r="S1233">
            <v>0</v>
          </cell>
        </row>
        <row r="1234">
          <cell r="K1234">
            <v>29.34</v>
          </cell>
          <cell r="S1234">
            <v>0</v>
          </cell>
        </row>
        <row r="1235">
          <cell r="K1235">
            <v>23.71</v>
          </cell>
          <cell r="S1235">
            <v>0</v>
          </cell>
        </row>
        <row r="1236">
          <cell r="K1236">
            <v>24.31</v>
          </cell>
          <cell r="S1236">
            <v>0</v>
          </cell>
        </row>
        <row r="1237">
          <cell r="K1237">
            <v>25.23</v>
          </cell>
          <cell r="S1237">
            <v>0</v>
          </cell>
        </row>
        <row r="1238">
          <cell r="K1238">
            <v>21.74</v>
          </cell>
          <cell r="S1238">
            <v>0</v>
          </cell>
        </row>
        <row r="1239">
          <cell r="K1239">
            <v>21.08</v>
          </cell>
          <cell r="S1239">
            <v>0</v>
          </cell>
        </row>
        <row r="1240">
          <cell r="K1240">
            <v>24.2</v>
          </cell>
          <cell r="S1240">
            <v>0</v>
          </cell>
        </row>
        <row r="1241">
          <cell r="K1241">
            <v>24.04</v>
          </cell>
          <cell r="S1241">
            <v>0</v>
          </cell>
        </row>
        <row r="1242">
          <cell r="K1242">
            <v>28.81</v>
          </cell>
          <cell r="S1242">
            <v>0</v>
          </cell>
        </row>
        <row r="1243">
          <cell r="K1243">
            <v>4.03</v>
          </cell>
          <cell r="S1243">
            <v>0</v>
          </cell>
        </row>
        <row r="1244">
          <cell r="K1244">
            <v>20.62</v>
          </cell>
          <cell r="S1244">
            <v>0</v>
          </cell>
        </row>
        <row r="1245">
          <cell r="K1245">
            <v>26.82</v>
          </cell>
          <cell r="S1245">
            <v>0</v>
          </cell>
        </row>
        <row r="1246">
          <cell r="K1246">
            <v>62.83</v>
          </cell>
          <cell r="S1246">
            <v>0</v>
          </cell>
        </row>
        <row r="1247">
          <cell r="K1247">
            <v>47.76</v>
          </cell>
          <cell r="S1247">
            <v>0</v>
          </cell>
        </row>
        <row r="1248">
          <cell r="K1248">
            <v>15.45</v>
          </cell>
          <cell r="S1248">
            <v>0</v>
          </cell>
        </row>
        <row r="1249">
          <cell r="K1249">
            <v>34.229999999999997</v>
          </cell>
          <cell r="S1249">
            <v>0</v>
          </cell>
        </row>
        <row r="1250">
          <cell r="K1250">
            <v>66.61</v>
          </cell>
          <cell r="S1250">
            <v>0</v>
          </cell>
        </row>
        <row r="1251">
          <cell r="K1251">
            <v>7.37</v>
          </cell>
          <cell r="S1251">
            <v>0</v>
          </cell>
        </row>
        <row r="1252">
          <cell r="K1252">
            <v>7.38</v>
          </cell>
          <cell r="S1252">
            <v>0</v>
          </cell>
        </row>
        <row r="1253">
          <cell r="K1253">
            <v>34.229999999999997</v>
          </cell>
          <cell r="S1253">
            <v>0</v>
          </cell>
        </row>
        <row r="1254">
          <cell r="K1254">
            <v>34.229999999999997</v>
          </cell>
          <cell r="S1254">
            <v>0</v>
          </cell>
        </row>
        <row r="1255">
          <cell r="K1255">
            <v>34.18</v>
          </cell>
          <cell r="S1255">
            <v>0</v>
          </cell>
        </row>
        <row r="1256">
          <cell r="K1256">
            <v>48.45</v>
          </cell>
          <cell r="S1256">
            <v>0</v>
          </cell>
        </row>
        <row r="1257">
          <cell r="K1257">
            <v>106.56</v>
          </cell>
          <cell r="S1257">
            <v>0</v>
          </cell>
        </row>
        <row r="1258">
          <cell r="K1258">
            <v>10.59</v>
          </cell>
          <cell r="S1258">
            <v>0</v>
          </cell>
        </row>
        <row r="1259">
          <cell r="K1259">
            <v>34.74</v>
          </cell>
          <cell r="S1259">
            <v>0</v>
          </cell>
        </row>
        <row r="1260">
          <cell r="K1260">
            <v>45.01</v>
          </cell>
          <cell r="S1260">
            <v>0</v>
          </cell>
        </row>
        <row r="1261">
          <cell r="K1261">
            <v>28.44</v>
          </cell>
          <cell r="S1261">
            <v>0</v>
          </cell>
        </row>
        <row r="1262">
          <cell r="K1262">
            <v>28.51</v>
          </cell>
          <cell r="S1262">
            <v>0</v>
          </cell>
        </row>
        <row r="1263">
          <cell r="K1263">
            <v>19.940000000000001</v>
          </cell>
          <cell r="S1263">
            <v>0</v>
          </cell>
        </row>
        <row r="1264">
          <cell r="K1264">
            <v>11.78</v>
          </cell>
          <cell r="S1264">
            <v>0</v>
          </cell>
        </row>
        <row r="1265">
          <cell r="K1265">
            <v>20.11</v>
          </cell>
          <cell r="S1265">
            <v>0</v>
          </cell>
        </row>
        <row r="1266">
          <cell r="K1266">
            <v>5.67</v>
          </cell>
          <cell r="S1266">
            <v>0</v>
          </cell>
        </row>
        <row r="1267">
          <cell r="K1267">
            <v>1.07</v>
          </cell>
          <cell r="S1267">
            <v>0</v>
          </cell>
        </row>
        <row r="1268">
          <cell r="K1268">
            <v>1.08</v>
          </cell>
          <cell r="S1268">
            <v>0</v>
          </cell>
        </row>
        <row r="1269">
          <cell r="K1269">
            <v>1.08</v>
          </cell>
          <cell r="S1269">
            <v>0</v>
          </cell>
        </row>
        <row r="1270">
          <cell r="K1270">
            <v>4.45</v>
          </cell>
          <cell r="S1270">
            <v>0</v>
          </cell>
        </row>
        <row r="1271">
          <cell r="K1271">
            <v>29.36</v>
          </cell>
          <cell r="S1271">
            <v>0</v>
          </cell>
        </row>
        <row r="1272">
          <cell r="K1272">
            <v>23.58</v>
          </cell>
          <cell r="S1272">
            <v>0</v>
          </cell>
        </row>
        <row r="1273">
          <cell r="K1273">
            <v>25.28</v>
          </cell>
          <cell r="S1273">
            <v>0</v>
          </cell>
        </row>
        <row r="1274">
          <cell r="K1274">
            <v>24.92</v>
          </cell>
          <cell r="S1274">
            <v>0</v>
          </cell>
        </row>
        <row r="1275">
          <cell r="K1275">
            <v>25.55</v>
          </cell>
          <cell r="S1275">
            <v>0</v>
          </cell>
        </row>
        <row r="1276">
          <cell r="K1276">
            <v>25.06</v>
          </cell>
          <cell r="S1276">
            <v>0</v>
          </cell>
        </row>
        <row r="1277">
          <cell r="K1277">
            <v>23.56</v>
          </cell>
          <cell r="S1277">
            <v>0</v>
          </cell>
        </row>
        <row r="1278">
          <cell r="K1278">
            <v>27.88</v>
          </cell>
          <cell r="S1278">
            <v>0</v>
          </cell>
        </row>
        <row r="1279">
          <cell r="K1279">
            <v>28.11</v>
          </cell>
          <cell r="S1279">
            <v>0</v>
          </cell>
        </row>
        <row r="1280">
          <cell r="K1280">
            <v>12.75</v>
          </cell>
          <cell r="S1280">
            <v>0</v>
          </cell>
        </row>
        <row r="1281">
          <cell r="K1281">
            <v>69.489999999999995</v>
          </cell>
          <cell r="S1281">
            <v>0</v>
          </cell>
        </row>
        <row r="1282">
          <cell r="K1282">
            <v>48.95</v>
          </cell>
          <cell r="S1282">
            <v>0</v>
          </cell>
        </row>
        <row r="1283">
          <cell r="K1283">
            <v>45.91</v>
          </cell>
          <cell r="S1283">
            <v>0</v>
          </cell>
        </row>
        <row r="1284">
          <cell r="K1284">
            <v>99.71</v>
          </cell>
          <cell r="S1284">
            <v>0</v>
          </cell>
        </row>
        <row r="1285">
          <cell r="K1285">
            <v>8.43</v>
          </cell>
          <cell r="S1285">
            <v>0</v>
          </cell>
        </row>
        <row r="1286">
          <cell r="K1286">
            <v>1.71</v>
          </cell>
          <cell r="S1286">
            <v>0</v>
          </cell>
        </row>
        <row r="1287">
          <cell r="K1287">
            <v>1.71</v>
          </cell>
          <cell r="S1287">
            <v>0</v>
          </cell>
        </row>
        <row r="1288">
          <cell r="K1288">
            <v>1.71</v>
          </cell>
          <cell r="S1288">
            <v>0</v>
          </cell>
        </row>
        <row r="1289">
          <cell r="K1289">
            <v>9.6300000000000008</v>
          </cell>
          <cell r="S1289">
            <v>0</v>
          </cell>
        </row>
        <row r="1290">
          <cell r="K1290">
            <v>12.25</v>
          </cell>
          <cell r="S1290">
            <v>0</v>
          </cell>
        </row>
        <row r="1291">
          <cell r="K1291">
            <v>14.88</v>
          </cell>
          <cell r="S1291">
            <v>0</v>
          </cell>
        </row>
        <row r="1292">
          <cell r="K1292">
            <v>14.61</v>
          </cell>
          <cell r="S1292">
            <v>0</v>
          </cell>
        </row>
        <row r="1293">
          <cell r="K1293">
            <v>4.71</v>
          </cell>
          <cell r="S1293">
            <v>4.5329040000000003</v>
          </cell>
        </row>
        <row r="1294">
          <cell r="K1294">
            <v>1.38</v>
          </cell>
          <cell r="S1294">
            <v>1.3281120000000002</v>
          </cell>
        </row>
        <row r="1295">
          <cell r="K1295">
            <v>1.37</v>
          </cell>
          <cell r="S1295">
            <v>1.3184880000000003</v>
          </cell>
        </row>
        <row r="1296">
          <cell r="K1296">
            <v>5.29</v>
          </cell>
          <cell r="S1296">
            <v>5.0910960000000012</v>
          </cell>
        </row>
        <row r="1297">
          <cell r="K1297">
            <v>1.31</v>
          </cell>
          <cell r="S1297">
            <v>1.2607440000000003</v>
          </cell>
        </row>
        <row r="1298">
          <cell r="K1298">
            <v>1.3</v>
          </cell>
          <cell r="S1298">
            <v>1.2511200000000002</v>
          </cell>
        </row>
        <row r="1299">
          <cell r="K1299">
            <v>3.94</v>
          </cell>
          <cell r="S1299">
            <v>0</v>
          </cell>
        </row>
        <row r="1300">
          <cell r="K1300">
            <v>31.81</v>
          </cell>
          <cell r="S1300">
            <v>0</v>
          </cell>
        </row>
        <row r="1301">
          <cell r="K1301">
            <v>105.14</v>
          </cell>
          <cell r="S1301">
            <v>45.961200000000005</v>
          </cell>
        </row>
        <row r="1302">
          <cell r="K1302">
            <v>15</v>
          </cell>
          <cell r="S1302">
            <v>0</v>
          </cell>
        </row>
        <row r="1303">
          <cell r="K1303">
            <v>14.89</v>
          </cell>
          <cell r="S1303">
            <v>0</v>
          </cell>
        </row>
        <row r="1304">
          <cell r="K1304">
            <v>87.4</v>
          </cell>
          <cell r="S1304">
            <v>0</v>
          </cell>
        </row>
        <row r="1305">
          <cell r="K1305">
            <v>42.4</v>
          </cell>
          <cell r="S1305">
            <v>0</v>
          </cell>
        </row>
        <row r="1306">
          <cell r="K1306">
            <v>905.24</v>
          </cell>
          <cell r="S1306">
            <v>0</v>
          </cell>
        </row>
        <row r="1307">
          <cell r="K1307">
            <v>4.45</v>
          </cell>
          <cell r="S1307">
            <v>4.2826800000000009</v>
          </cell>
        </row>
        <row r="1308">
          <cell r="K1308">
            <v>5.71</v>
          </cell>
          <cell r="S1308">
            <v>5.4953040000000009</v>
          </cell>
        </row>
        <row r="1309">
          <cell r="K1309">
            <v>1.08</v>
          </cell>
          <cell r="S1309">
            <v>1.0393920000000003</v>
          </cell>
        </row>
        <row r="1310">
          <cell r="K1310">
            <v>1.08</v>
          </cell>
          <cell r="S1310">
            <v>1.0393920000000003</v>
          </cell>
        </row>
        <row r="1311">
          <cell r="K1311">
            <v>1.08</v>
          </cell>
          <cell r="S1311">
            <v>1.0393920000000003</v>
          </cell>
        </row>
        <row r="1312">
          <cell r="K1312">
            <v>1.8</v>
          </cell>
          <cell r="S1312">
            <v>0</v>
          </cell>
        </row>
        <row r="1313">
          <cell r="K1313">
            <v>27.79</v>
          </cell>
          <cell r="S1313">
            <v>0</v>
          </cell>
        </row>
        <row r="1314">
          <cell r="K1314">
            <v>17.940000000000001</v>
          </cell>
          <cell r="S1314">
            <v>0</v>
          </cell>
        </row>
        <row r="1315">
          <cell r="K1315">
            <v>199.41</v>
          </cell>
          <cell r="S1315">
            <v>0</v>
          </cell>
        </row>
        <row r="1316">
          <cell r="K1316">
            <v>12.15</v>
          </cell>
          <cell r="S1316">
            <v>0</v>
          </cell>
        </row>
        <row r="1317">
          <cell r="K1317">
            <v>76.650000000000006</v>
          </cell>
          <cell r="S1317">
            <v>0</v>
          </cell>
        </row>
        <row r="1318">
          <cell r="K1318">
            <v>20.25</v>
          </cell>
          <cell r="S1318">
            <v>0</v>
          </cell>
        </row>
        <row r="1319">
          <cell r="K1319">
            <v>9.6300000000000008</v>
          </cell>
          <cell r="S1319">
            <v>0</v>
          </cell>
        </row>
        <row r="1320">
          <cell r="K1320">
            <v>12.25</v>
          </cell>
          <cell r="S1320">
            <v>0</v>
          </cell>
        </row>
        <row r="1321">
          <cell r="K1321">
            <v>14.72</v>
          </cell>
          <cell r="S1321">
            <v>0</v>
          </cell>
        </row>
        <row r="1322">
          <cell r="K1322">
            <v>14.59</v>
          </cell>
          <cell r="S1322">
            <v>0</v>
          </cell>
        </row>
        <row r="1323">
          <cell r="K1323">
            <v>4.72</v>
          </cell>
          <cell r="S1323">
            <v>4.5425280000000008</v>
          </cell>
        </row>
        <row r="1324">
          <cell r="K1324">
            <v>1.38</v>
          </cell>
          <cell r="S1324">
            <v>1.3281120000000002</v>
          </cell>
        </row>
        <row r="1325">
          <cell r="K1325">
            <v>1.37</v>
          </cell>
          <cell r="S1325">
            <v>1.3184880000000003</v>
          </cell>
        </row>
        <row r="1326">
          <cell r="K1326">
            <v>5.29</v>
          </cell>
          <cell r="S1326">
            <v>5.0910960000000012</v>
          </cell>
        </row>
        <row r="1327">
          <cell r="K1327">
            <v>1.31</v>
          </cell>
          <cell r="S1327">
            <v>1.2607440000000003</v>
          </cell>
        </row>
        <row r="1328">
          <cell r="K1328">
            <v>1.3</v>
          </cell>
          <cell r="S1328">
            <v>1.2511200000000002</v>
          </cell>
        </row>
        <row r="1329">
          <cell r="K1329">
            <v>3.96</v>
          </cell>
          <cell r="S1329">
            <v>0</v>
          </cell>
        </row>
        <row r="1330">
          <cell r="K1330">
            <v>45.2</v>
          </cell>
          <cell r="S1330">
            <v>0</v>
          </cell>
        </row>
        <row r="1331">
          <cell r="K1331">
            <v>13.37</v>
          </cell>
          <cell r="S1331">
            <v>0</v>
          </cell>
        </row>
        <row r="1332">
          <cell r="K1332">
            <v>40.200000000000003</v>
          </cell>
          <cell r="S1332">
            <v>0</v>
          </cell>
        </row>
        <row r="1333">
          <cell r="K1333">
            <v>23.47</v>
          </cell>
          <cell r="S1333">
            <v>0</v>
          </cell>
        </row>
        <row r="1334">
          <cell r="K1334">
            <v>19.260000000000002</v>
          </cell>
          <cell r="S1334">
            <v>0</v>
          </cell>
        </row>
        <row r="1335">
          <cell r="K1335">
            <v>19.260000000000002</v>
          </cell>
          <cell r="S1335">
            <v>0</v>
          </cell>
        </row>
        <row r="1336">
          <cell r="K1336">
            <v>40.21</v>
          </cell>
          <cell r="S1336">
            <v>0</v>
          </cell>
        </row>
        <row r="1337">
          <cell r="K1337">
            <v>18.54</v>
          </cell>
          <cell r="S1337">
            <v>0</v>
          </cell>
        </row>
        <row r="1338">
          <cell r="K1338">
            <v>18.54</v>
          </cell>
          <cell r="S1338">
            <v>0</v>
          </cell>
        </row>
        <row r="1339">
          <cell r="K1339">
            <v>40.36</v>
          </cell>
          <cell r="S1339">
            <v>0</v>
          </cell>
        </row>
        <row r="1340">
          <cell r="K1340">
            <v>11.91</v>
          </cell>
          <cell r="S1340">
            <v>0</v>
          </cell>
        </row>
        <row r="1341">
          <cell r="K1341">
            <v>19.260000000000002</v>
          </cell>
          <cell r="S1341">
            <v>0</v>
          </cell>
        </row>
        <row r="1342">
          <cell r="K1342">
            <v>19.260000000000002</v>
          </cell>
          <cell r="S1342">
            <v>0</v>
          </cell>
        </row>
        <row r="1343">
          <cell r="K1343">
            <v>11.91</v>
          </cell>
          <cell r="S1343">
            <v>0</v>
          </cell>
        </row>
        <row r="1344">
          <cell r="K1344">
            <v>20.82</v>
          </cell>
          <cell r="S1344">
            <v>0</v>
          </cell>
        </row>
        <row r="1345">
          <cell r="K1345">
            <v>18.3</v>
          </cell>
          <cell r="S1345">
            <v>0</v>
          </cell>
        </row>
        <row r="1346">
          <cell r="K1346">
            <v>4.45</v>
          </cell>
          <cell r="S1346">
            <v>4.2826800000000009</v>
          </cell>
        </row>
        <row r="1347">
          <cell r="K1347">
            <v>5.71</v>
          </cell>
          <cell r="S1347">
            <v>5.4953040000000009</v>
          </cell>
        </row>
        <row r="1348">
          <cell r="K1348">
            <v>1.08</v>
          </cell>
          <cell r="S1348">
            <v>1.0393920000000003</v>
          </cell>
        </row>
        <row r="1349">
          <cell r="K1349">
            <v>1.08</v>
          </cell>
          <cell r="S1349">
            <v>1.0393920000000003</v>
          </cell>
        </row>
        <row r="1350">
          <cell r="K1350">
            <v>1.08</v>
          </cell>
          <cell r="S1350">
            <v>1.0393920000000003</v>
          </cell>
        </row>
        <row r="1351">
          <cell r="S1351">
            <v>0</v>
          </cell>
        </row>
        <row r="1352">
          <cell r="K1352">
            <v>27.85</v>
          </cell>
          <cell r="S1352">
            <v>0</v>
          </cell>
        </row>
        <row r="1353">
          <cell r="K1353">
            <v>18.25</v>
          </cell>
          <cell r="S1353">
            <v>0</v>
          </cell>
        </row>
        <row r="1354">
          <cell r="K1354">
            <v>27.56</v>
          </cell>
          <cell r="S1354">
            <v>0</v>
          </cell>
        </row>
        <row r="1355">
          <cell r="K1355">
            <v>39.14</v>
          </cell>
          <cell r="S1355">
            <v>0</v>
          </cell>
        </row>
        <row r="1356">
          <cell r="K1356">
            <v>17.940000000000001</v>
          </cell>
          <cell r="S1356">
            <v>0</v>
          </cell>
        </row>
        <row r="1357">
          <cell r="K1357">
            <v>18.059999999999999</v>
          </cell>
          <cell r="S1357">
            <v>0</v>
          </cell>
        </row>
        <row r="1358">
          <cell r="K1358">
            <v>37.18</v>
          </cell>
          <cell r="S1358">
            <v>0</v>
          </cell>
        </row>
        <row r="1359">
          <cell r="K1359">
            <v>18.2</v>
          </cell>
          <cell r="S1359">
            <v>0</v>
          </cell>
        </row>
        <row r="1360">
          <cell r="K1360">
            <v>10.01</v>
          </cell>
          <cell r="S1360">
            <v>0</v>
          </cell>
        </row>
        <row r="1361">
          <cell r="K1361">
            <v>113.4</v>
          </cell>
          <cell r="S1361">
            <v>0</v>
          </cell>
        </row>
        <row r="1362">
          <cell r="K1362">
            <v>21.2</v>
          </cell>
          <cell r="S1362">
            <v>0</v>
          </cell>
        </row>
        <row r="1363">
          <cell r="K1363">
            <v>1.9</v>
          </cell>
          <cell r="S1363">
            <v>0</v>
          </cell>
        </row>
        <row r="1364">
          <cell r="K1364">
            <v>1.9</v>
          </cell>
          <cell r="S1364">
            <v>0</v>
          </cell>
        </row>
        <row r="1365">
          <cell r="K1365">
            <v>12.15</v>
          </cell>
          <cell r="S1365">
            <v>0</v>
          </cell>
        </row>
        <row r="1366">
          <cell r="K1366">
            <v>91.26</v>
          </cell>
          <cell r="S1366">
            <v>0</v>
          </cell>
        </row>
        <row r="1367">
          <cell r="K1367">
            <v>70.17</v>
          </cell>
          <cell r="S1367">
            <v>0</v>
          </cell>
        </row>
        <row r="1368">
          <cell r="K1368">
            <v>9.67</v>
          </cell>
          <cell r="S1368">
            <v>0</v>
          </cell>
        </row>
        <row r="1369">
          <cell r="K1369">
            <v>59.62</v>
          </cell>
          <cell r="S1369">
            <v>0</v>
          </cell>
        </row>
        <row r="1370">
          <cell r="K1370">
            <v>41.92</v>
          </cell>
          <cell r="S1370">
            <v>0</v>
          </cell>
        </row>
        <row r="1371">
          <cell r="K1371">
            <v>9.6300000000000008</v>
          </cell>
          <cell r="S1371">
            <v>0</v>
          </cell>
        </row>
        <row r="1372">
          <cell r="K1372">
            <v>12.25</v>
          </cell>
          <cell r="S1372">
            <v>0</v>
          </cell>
        </row>
        <row r="1373">
          <cell r="K1373">
            <v>14.66</v>
          </cell>
          <cell r="S1373">
            <v>0</v>
          </cell>
        </row>
        <row r="1374">
          <cell r="K1374">
            <v>14.59</v>
          </cell>
          <cell r="S1374">
            <v>0</v>
          </cell>
        </row>
        <row r="1375">
          <cell r="K1375">
            <v>4.95</v>
          </cell>
          <cell r="S1375">
            <v>0</v>
          </cell>
        </row>
        <row r="1376">
          <cell r="K1376">
            <v>1.37</v>
          </cell>
          <cell r="S1376">
            <v>0</v>
          </cell>
        </row>
        <row r="1377">
          <cell r="K1377">
            <v>1.38</v>
          </cell>
          <cell r="S1377">
            <v>0</v>
          </cell>
        </row>
        <row r="1378">
          <cell r="K1378">
            <v>4.8499999999999996</v>
          </cell>
          <cell r="S1378">
            <v>0</v>
          </cell>
        </row>
        <row r="1379">
          <cell r="K1379">
            <v>1.1100000000000001</v>
          </cell>
          <cell r="S1379">
            <v>0</v>
          </cell>
        </row>
        <row r="1380">
          <cell r="K1380">
            <v>1.1000000000000001</v>
          </cell>
          <cell r="S1380">
            <v>0</v>
          </cell>
        </row>
        <row r="1381">
          <cell r="K1381">
            <v>19.350000000000001</v>
          </cell>
          <cell r="S1381">
            <v>0</v>
          </cell>
        </row>
        <row r="1382">
          <cell r="K1382">
            <v>18.2</v>
          </cell>
          <cell r="S1382">
            <v>0</v>
          </cell>
        </row>
        <row r="1383">
          <cell r="K1383">
            <v>58.71</v>
          </cell>
          <cell r="S1383">
            <v>0</v>
          </cell>
        </row>
        <row r="1384">
          <cell r="K1384">
            <v>19.350000000000001</v>
          </cell>
          <cell r="S1384">
            <v>0</v>
          </cell>
        </row>
        <row r="1385">
          <cell r="K1385">
            <v>18.2</v>
          </cell>
          <cell r="S1385">
            <v>0</v>
          </cell>
        </row>
        <row r="1386">
          <cell r="K1386">
            <v>49.25</v>
          </cell>
          <cell r="S1386">
            <v>0</v>
          </cell>
        </row>
        <row r="1387">
          <cell r="K1387">
            <v>28.71</v>
          </cell>
          <cell r="S1387">
            <v>0</v>
          </cell>
        </row>
        <row r="1388">
          <cell r="K1388">
            <v>87.73</v>
          </cell>
          <cell r="S1388">
            <v>0</v>
          </cell>
        </row>
        <row r="1389">
          <cell r="K1389">
            <v>4.1500000000000004</v>
          </cell>
          <cell r="S1389">
            <v>0</v>
          </cell>
        </row>
        <row r="1390">
          <cell r="K1390">
            <v>28.33</v>
          </cell>
          <cell r="S1390">
            <v>0</v>
          </cell>
        </row>
        <row r="1391">
          <cell r="K1391">
            <v>58.71</v>
          </cell>
          <cell r="S1391">
            <v>0</v>
          </cell>
        </row>
        <row r="1392">
          <cell r="K1392">
            <v>79.2</v>
          </cell>
          <cell r="S1392">
            <v>0</v>
          </cell>
        </row>
        <row r="1393">
          <cell r="K1393">
            <v>2.65</v>
          </cell>
          <cell r="S1393">
            <v>0</v>
          </cell>
        </row>
        <row r="1394">
          <cell r="K1394">
            <v>1.71</v>
          </cell>
          <cell r="S1394">
            <v>0</v>
          </cell>
        </row>
        <row r="1395">
          <cell r="K1395">
            <v>1.71</v>
          </cell>
          <cell r="S1395">
            <v>0</v>
          </cell>
        </row>
        <row r="1396">
          <cell r="K1396">
            <v>9.6300000000000008</v>
          </cell>
          <cell r="S1396">
            <v>0</v>
          </cell>
        </row>
        <row r="1397">
          <cell r="K1397">
            <v>9.3000000000000007</v>
          </cell>
          <cell r="S1397">
            <v>0</v>
          </cell>
        </row>
        <row r="1398">
          <cell r="K1398">
            <v>6</v>
          </cell>
          <cell r="S1398">
            <v>0</v>
          </cell>
        </row>
        <row r="1399">
          <cell r="K1399">
            <v>1.1100000000000001</v>
          </cell>
          <cell r="S1399">
            <v>0</v>
          </cell>
        </row>
        <row r="1400">
          <cell r="K1400">
            <v>1.1499999999999999</v>
          </cell>
          <cell r="S1400">
            <v>0</v>
          </cell>
        </row>
        <row r="1401">
          <cell r="K1401">
            <v>1.1499999999999999</v>
          </cell>
          <cell r="S1401">
            <v>0</v>
          </cell>
        </row>
        <row r="1402">
          <cell r="K1402">
            <v>4.9000000000000004</v>
          </cell>
          <cell r="S1402">
            <v>0</v>
          </cell>
        </row>
        <row r="1403">
          <cell r="K1403">
            <v>1.1499999999999999</v>
          </cell>
          <cell r="S1403">
            <v>0</v>
          </cell>
        </row>
        <row r="1404">
          <cell r="K1404">
            <v>73.84</v>
          </cell>
          <cell r="S1404">
            <v>0</v>
          </cell>
        </row>
        <row r="1405">
          <cell r="K1405">
            <v>18.2</v>
          </cell>
          <cell r="S1405">
            <v>0</v>
          </cell>
        </row>
        <row r="1406">
          <cell r="K1406">
            <v>58.7</v>
          </cell>
          <cell r="S1406">
            <v>0</v>
          </cell>
        </row>
        <row r="1407">
          <cell r="K1407">
            <v>19.399999999999999</v>
          </cell>
          <cell r="S1407">
            <v>0</v>
          </cell>
        </row>
        <row r="1408">
          <cell r="K1408">
            <v>18.2</v>
          </cell>
          <cell r="S1408">
            <v>0</v>
          </cell>
        </row>
        <row r="1409">
          <cell r="K1409">
            <v>49.3</v>
          </cell>
          <cell r="S1409">
            <v>0</v>
          </cell>
        </row>
        <row r="1410">
          <cell r="K1410">
            <v>28.7</v>
          </cell>
          <cell r="S1410">
            <v>0</v>
          </cell>
        </row>
        <row r="1411">
          <cell r="K1411">
            <v>87.7</v>
          </cell>
          <cell r="S1411">
            <v>0</v>
          </cell>
        </row>
        <row r="1412">
          <cell r="K1412">
            <v>28.3</v>
          </cell>
          <cell r="S1412">
            <v>0</v>
          </cell>
        </row>
        <row r="1413">
          <cell r="K1413">
            <v>4.2</v>
          </cell>
          <cell r="S1413">
            <v>0</v>
          </cell>
        </row>
        <row r="1414">
          <cell r="K1414">
            <v>58.7</v>
          </cell>
          <cell r="S1414">
            <v>0</v>
          </cell>
        </row>
        <row r="1415">
          <cell r="K1415">
            <v>12.73</v>
          </cell>
          <cell r="S1415">
            <v>0</v>
          </cell>
        </row>
        <row r="1416">
          <cell r="K1416">
            <v>79.2</v>
          </cell>
          <cell r="S1416">
            <v>0</v>
          </cell>
        </row>
        <row r="1417">
          <cell r="K1417">
            <v>9.6300000000000008</v>
          </cell>
          <cell r="S1417">
            <v>0</v>
          </cell>
        </row>
        <row r="1418">
          <cell r="K1418">
            <v>12.25</v>
          </cell>
          <cell r="S1418">
            <v>0</v>
          </cell>
        </row>
        <row r="1419">
          <cell r="K1419">
            <v>6</v>
          </cell>
          <cell r="S1419">
            <v>0</v>
          </cell>
        </row>
        <row r="1420">
          <cell r="K1420">
            <v>1.1100000000000001</v>
          </cell>
          <cell r="S1420">
            <v>0</v>
          </cell>
        </row>
        <row r="1421">
          <cell r="K1421">
            <v>1.1499999999999999</v>
          </cell>
          <cell r="S1421">
            <v>0</v>
          </cell>
        </row>
        <row r="1422">
          <cell r="K1422">
            <v>1.1499999999999999</v>
          </cell>
          <cell r="S1422">
            <v>0</v>
          </cell>
        </row>
        <row r="1423">
          <cell r="K1423">
            <v>4.9000000000000004</v>
          </cell>
          <cell r="S1423">
            <v>0</v>
          </cell>
        </row>
        <row r="1424">
          <cell r="K1424">
            <v>1.1499999999999999</v>
          </cell>
          <cell r="S1424">
            <v>0</v>
          </cell>
        </row>
        <row r="1425">
          <cell r="K1425">
            <v>37.5</v>
          </cell>
          <cell r="S1425">
            <v>0</v>
          </cell>
        </row>
        <row r="1426">
          <cell r="K1426">
            <v>78</v>
          </cell>
          <cell r="S1426">
            <v>0</v>
          </cell>
        </row>
        <row r="1427">
          <cell r="K1427">
            <v>78</v>
          </cell>
          <cell r="S1427">
            <v>0</v>
          </cell>
        </row>
        <row r="1428">
          <cell r="K1428">
            <v>17.350000000000001</v>
          </cell>
          <cell r="S1428">
            <v>0</v>
          </cell>
        </row>
        <row r="1429">
          <cell r="K1429">
            <v>78</v>
          </cell>
          <cell r="S1429">
            <v>0</v>
          </cell>
        </row>
        <row r="1430">
          <cell r="K1430">
            <v>7</v>
          </cell>
          <cell r="S1430">
            <v>0</v>
          </cell>
        </row>
        <row r="1431">
          <cell r="K1431">
            <v>78</v>
          </cell>
          <cell r="S1431">
            <v>0</v>
          </cell>
        </row>
        <row r="1432">
          <cell r="K1432">
            <v>12.73</v>
          </cell>
          <cell r="S1432">
            <v>0</v>
          </cell>
        </row>
        <row r="1433">
          <cell r="K1433">
            <v>75.3</v>
          </cell>
          <cell r="S1433">
            <v>0</v>
          </cell>
        </row>
        <row r="1434">
          <cell r="K1434">
            <v>9.6300000000000008</v>
          </cell>
          <cell r="S1434">
            <v>0</v>
          </cell>
        </row>
        <row r="1435">
          <cell r="K1435">
            <v>12.25</v>
          </cell>
          <cell r="S1435">
            <v>0</v>
          </cell>
        </row>
        <row r="1436">
          <cell r="K1436">
            <v>6</v>
          </cell>
          <cell r="S1436">
            <v>0</v>
          </cell>
        </row>
        <row r="1437">
          <cell r="K1437">
            <v>1.1100000000000001</v>
          </cell>
          <cell r="S1437">
            <v>0</v>
          </cell>
        </row>
        <row r="1438">
          <cell r="K1438">
            <v>1.1499999999999999</v>
          </cell>
          <cell r="S1438">
            <v>0</v>
          </cell>
        </row>
        <row r="1439">
          <cell r="K1439">
            <v>1.1499999999999999</v>
          </cell>
          <cell r="S1439">
            <v>0</v>
          </cell>
        </row>
        <row r="1440">
          <cell r="K1440">
            <v>6.05</v>
          </cell>
          <cell r="S1440">
            <v>0</v>
          </cell>
        </row>
        <row r="1441">
          <cell r="K1441">
            <v>1.1499999999999999</v>
          </cell>
          <cell r="S1441">
            <v>0</v>
          </cell>
        </row>
        <row r="1442">
          <cell r="K1442">
            <v>32.5</v>
          </cell>
          <cell r="S1442">
            <v>0</v>
          </cell>
        </row>
        <row r="1443">
          <cell r="K1443">
            <v>78.2</v>
          </cell>
          <cell r="S1443">
            <v>0</v>
          </cell>
        </row>
        <row r="1444">
          <cell r="K1444">
            <v>37.200000000000003</v>
          </cell>
          <cell r="S1444">
            <v>0</v>
          </cell>
        </row>
        <row r="1445">
          <cell r="K1445">
            <v>39.6</v>
          </cell>
          <cell r="S1445">
            <v>0</v>
          </cell>
        </row>
        <row r="1446">
          <cell r="K1446">
            <v>38</v>
          </cell>
          <cell r="S1446">
            <v>0</v>
          </cell>
        </row>
        <row r="1447">
          <cell r="K1447">
            <v>38</v>
          </cell>
          <cell r="S1447">
            <v>0</v>
          </cell>
        </row>
        <row r="1448">
          <cell r="K1448">
            <v>11.9</v>
          </cell>
          <cell r="S1448">
            <v>0</v>
          </cell>
        </row>
        <row r="1449">
          <cell r="K1449">
            <v>10.5</v>
          </cell>
          <cell r="S1449">
            <v>0</v>
          </cell>
        </row>
        <row r="1450">
          <cell r="K1450">
            <v>21.4</v>
          </cell>
          <cell r="S1450">
            <v>0</v>
          </cell>
        </row>
        <row r="1451">
          <cell r="K1451">
            <v>34.200000000000003</v>
          </cell>
          <cell r="S1451">
            <v>0</v>
          </cell>
        </row>
        <row r="1452">
          <cell r="K1452">
            <v>6.99</v>
          </cell>
          <cell r="S1452">
            <v>0</v>
          </cell>
        </row>
        <row r="1453">
          <cell r="K1453">
            <v>40.799999999999997</v>
          </cell>
          <cell r="S1453">
            <v>0</v>
          </cell>
        </row>
        <row r="1454">
          <cell r="K1454">
            <v>12.73</v>
          </cell>
          <cell r="S1454">
            <v>0</v>
          </cell>
        </row>
        <row r="1455">
          <cell r="K1455">
            <v>76.099999999999994</v>
          </cell>
          <cell r="S1455">
            <v>0</v>
          </cell>
        </row>
        <row r="1456">
          <cell r="K1456">
            <v>9.6300000000000008</v>
          </cell>
          <cell r="S1456">
            <v>0</v>
          </cell>
        </row>
        <row r="1457">
          <cell r="K1457">
            <v>12.25</v>
          </cell>
          <cell r="S1457">
            <v>0</v>
          </cell>
        </row>
        <row r="1458">
          <cell r="K1458">
            <v>4.97</v>
          </cell>
          <cell r="S1458">
            <v>0</v>
          </cell>
        </row>
        <row r="1459">
          <cell r="K1459">
            <v>1.4</v>
          </cell>
          <cell r="S1459">
            <v>0</v>
          </cell>
        </row>
        <row r="1460">
          <cell r="K1460">
            <v>1.4</v>
          </cell>
          <cell r="S1460">
            <v>0</v>
          </cell>
        </row>
        <row r="1461">
          <cell r="K1461">
            <v>4.9000000000000004</v>
          </cell>
          <cell r="S1461">
            <v>0</v>
          </cell>
        </row>
        <row r="1462">
          <cell r="K1462">
            <v>1.1000000000000001</v>
          </cell>
          <cell r="S1462">
            <v>0</v>
          </cell>
        </row>
        <row r="1463">
          <cell r="K1463">
            <v>1.1000000000000001</v>
          </cell>
          <cell r="S1463">
            <v>0</v>
          </cell>
        </row>
        <row r="1464">
          <cell r="K1464">
            <v>35.1</v>
          </cell>
          <cell r="S1464">
            <v>0</v>
          </cell>
        </row>
        <row r="1465">
          <cell r="K1465">
            <v>39.299999999999997</v>
          </cell>
          <cell r="S1465">
            <v>0</v>
          </cell>
        </row>
        <row r="1466">
          <cell r="K1466">
            <v>18.899999999999999</v>
          </cell>
          <cell r="S1466">
            <v>0</v>
          </cell>
        </row>
        <row r="1467">
          <cell r="K1467">
            <v>37.4</v>
          </cell>
          <cell r="S1467">
            <v>0</v>
          </cell>
        </row>
        <row r="1468">
          <cell r="K1468">
            <v>60.2</v>
          </cell>
          <cell r="S1468">
            <v>0</v>
          </cell>
        </row>
        <row r="1469">
          <cell r="K1469">
            <v>38.5</v>
          </cell>
          <cell r="S1469">
            <v>0</v>
          </cell>
        </row>
        <row r="1470">
          <cell r="K1470">
            <v>39.1</v>
          </cell>
          <cell r="S1470">
            <v>0</v>
          </cell>
        </row>
        <row r="1471">
          <cell r="K1471">
            <v>23.3</v>
          </cell>
          <cell r="S1471">
            <v>0</v>
          </cell>
        </row>
        <row r="1472">
          <cell r="K1472">
            <v>27</v>
          </cell>
          <cell r="S1472">
            <v>0</v>
          </cell>
        </row>
        <row r="1473">
          <cell r="K1473">
            <v>4.2</v>
          </cell>
          <cell r="S1473">
            <v>0</v>
          </cell>
        </row>
        <row r="1474">
          <cell r="K1474">
            <v>23.4</v>
          </cell>
          <cell r="S1474">
            <v>0</v>
          </cell>
        </row>
        <row r="1475">
          <cell r="K1475">
            <v>39.9</v>
          </cell>
          <cell r="S1475">
            <v>0</v>
          </cell>
        </row>
        <row r="1476">
          <cell r="K1476">
            <v>80.099999999999994</v>
          </cell>
          <cell r="S1476">
            <v>0</v>
          </cell>
        </row>
        <row r="1477">
          <cell r="K1477">
            <v>12.7</v>
          </cell>
          <cell r="S1477">
            <v>0</v>
          </cell>
        </row>
        <row r="1478">
          <cell r="K1478">
            <v>9.64</v>
          </cell>
          <cell r="S1478">
            <v>0</v>
          </cell>
        </row>
        <row r="1479">
          <cell r="K1479">
            <v>9.64</v>
          </cell>
          <cell r="S1479">
            <v>0</v>
          </cell>
        </row>
        <row r="1480">
          <cell r="K1480">
            <v>4.97</v>
          </cell>
          <cell r="S1480">
            <v>0</v>
          </cell>
        </row>
        <row r="1481">
          <cell r="K1481">
            <v>1.34</v>
          </cell>
          <cell r="S1481">
            <v>0</v>
          </cell>
        </row>
        <row r="1482">
          <cell r="K1482">
            <v>1.2</v>
          </cell>
          <cell r="S1482">
            <v>0</v>
          </cell>
        </row>
        <row r="1483">
          <cell r="K1483">
            <v>6.33</v>
          </cell>
          <cell r="S1483">
            <v>0</v>
          </cell>
        </row>
        <row r="1484">
          <cell r="K1484">
            <v>1.1100000000000001</v>
          </cell>
          <cell r="S1484">
            <v>0</v>
          </cell>
        </row>
        <row r="1485">
          <cell r="K1485">
            <v>1.1000000000000001</v>
          </cell>
          <cell r="S1485">
            <v>0</v>
          </cell>
        </row>
        <row r="1486">
          <cell r="K1486">
            <v>91.65</v>
          </cell>
          <cell r="S1486">
            <v>0</v>
          </cell>
        </row>
        <row r="1487">
          <cell r="K1487">
            <v>128.44</v>
          </cell>
          <cell r="S1487">
            <v>0</v>
          </cell>
        </row>
        <row r="1488">
          <cell r="K1488">
            <v>87.61</v>
          </cell>
          <cell r="S1488">
            <v>0</v>
          </cell>
        </row>
        <row r="1489">
          <cell r="K1489">
            <v>12.54</v>
          </cell>
          <cell r="S1489">
            <v>0</v>
          </cell>
        </row>
        <row r="1490">
          <cell r="K1490">
            <v>5.72</v>
          </cell>
          <cell r="S1490">
            <v>0</v>
          </cell>
        </row>
        <row r="1491">
          <cell r="K1491">
            <v>9.89</v>
          </cell>
          <cell r="S1491">
            <v>0</v>
          </cell>
        </row>
        <row r="1492">
          <cell r="K1492">
            <v>12.73</v>
          </cell>
          <cell r="S1492">
            <v>0</v>
          </cell>
        </row>
        <row r="1493">
          <cell r="K1493">
            <v>0</v>
          </cell>
          <cell r="S1493">
            <v>0</v>
          </cell>
        </row>
        <row r="1494">
          <cell r="K1494">
            <v>0</v>
          </cell>
          <cell r="S1494">
            <v>0</v>
          </cell>
        </row>
        <row r="1495">
          <cell r="K1495">
            <v>12.25</v>
          </cell>
          <cell r="S1495">
            <v>0</v>
          </cell>
        </row>
        <row r="1496">
          <cell r="K1496">
            <v>12.25</v>
          </cell>
          <cell r="S1496">
            <v>0</v>
          </cell>
        </row>
        <row r="1497">
          <cell r="K1497">
            <v>3.34</v>
          </cell>
          <cell r="S1497">
            <v>0</v>
          </cell>
        </row>
        <row r="1498">
          <cell r="K1498">
            <v>1.21</v>
          </cell>
          <cell r="S1498">
            <v>0</v>
          </cell>
        </row>
        <row r="1499">
          <cell r="K1499">
            <v>1.26</v>
          </cell>
          <cell r="S1499">
            <v>0</v>
          </cell>
        </row>
        <row r="1500">
          <cell r="K1500">
            <v>5.14</v>
          </cell>
          <cell r="S1500">
            <v>0</v>
          </cell>
        </row>
        <row r="1501">
          <cell r="K1501">
            <v>86.36</v>
          </cell>
          <cell r="S1501">
            <v>0</v>
          </cell>
        </row>
        <row r="1502">
          <cell r="K1502">
            <v>16.29</v>
          </cell>
          <cell r="S1502">
            <v>0</v>
          </cell>
        </row>
        <row r="1503">
          <cell r="K1503">
            <v>11.06</v>
          </cell>
          <cell r="S1503">
            <v>0</v>
          </cell>
        </row>
        <row r="1504">
          <cell r="K1504">
            <v>14.65</v>
          </cell>
          <cell r="S1504">
            <v>0</v>
          </cell>
        </row>
        <row r="1505">
          <cell r="K1505">
            <v>34.369999999999997</v>
          </cell>
          <cell r="S1505">
            <v>0</v>
          </cell>
        </row>
        <row r="1506">
          <cell r="K1506">
            <v>26.31</v>
          </cell>
          <cell r="S1506">
            <v>0</v>
          </cell>
        </row>
        <row r="1507">
          <cell r="K1507">
            <v>2.0699999999999998</v>
          </cell>
          <cell r="S1507">
            <v>0</v>
          </cell>
        </row>
        <row r="1508">
          <cell r="K1508">
            <v>1.66</v>
          </cell>
          <cell r="S1508">
            <v>0</v>
          </cell>
        </row>
        <row r="1509">
          <cell r="K1509">
            <v>3.34</v>
          </cell>
          <cell r="S1509">
            <v>0</v>
          </cell>
        </row>
        <row r="1510">
          <cell r="K1510">
            <v>1.21</v>
          </cell>
          <cell r="S1510">
            <v>0</v>
          </cell>
        </row>
        <row r="1511">
          <cell r="K1511">
            <v>1.26</v>
          </cell>
          <cell r="S1511">
            <v>0</v>
          </cell>
        </row>
        <row r="1512">
          <cell r="K1512">
            <v>42</v>
          </cell>
          <cell r="S1512">
            <v>0</v>
          </cell>
        </row>
        <row r="1513">
          <cell r="K1513">
            <v>16.100000000000001</v>
          </cell>
          <cell r="S1513">
            <v>0</v>
          </cell>
        </row>
        <row r="1514">
          <cell r="K1514">
            <v>17.68</v>
          </cell>
          <cell r="S1514">
            <v>0</v>
          </cell>
        </row>
        <row r="1515">
          <cell r="K1515">
            <v>22.01</v>
          </cell>
          <cell r="S1515">
            <v>0</v>
          </cell>
        </row>
        <row r="1516">
          <cell r="K1516">
            <v>30.76</v>
          </cell>
          <cell r="S1516">
            <v>0</v>
          </cell>
        </row>
        <row r="1517">
          <cell r="K1517">
            <v>23.41</v>
          </cell>
          <cell r="S1517">
            <v>0</v>
          </cell>
        </row>
        <row r="1518">
          <cell r="K1518">
            <v>4.16</v>
          </cell>
          <cell r="S1518">
            <v>0</v>
          </cell>
        </row>
        <row r="1519">
          <cell r="K1519">
            <v>1.96</v>
          </cell>
          <cell r="S1519">
            <v>0</v>
          </cell>
        </row>
        <row r="1520">
          <cell r="K1520">
            <v>1.5</v>
          </cell>
          <cell r="S1520">
            <v>0</v>
          </cell>
        </row>
        <row r="1521">
          <cell r="K1521">
            <v>3.17</v>
          </cell>
          <cell r="S1521">
            <v>0</v>
          </cell>
        </row>
        <row r="1522">
          <cell r="K1522">
            <v>1.08</v>
          </cell>
          <cell r="S1522">
            <v>0</v>
          </cell>
        </row>
        <row r="1523">
          <cell r="K1523">
            <v>1.1299999999999999</v>
          </cell>
          <cell r="S1523">
            <v>0</v>
          </cell>
        </row>
        <row r="1524">
          <cell r="K1524">
            <v>10.43</v>
          </cell>
          <cell r="S1524">
            <v>0</v>
          </cell>
        </row>
        <row r="1525">
          <cell r="K1525">
            <v>28.4</v>
          </cell>
          <cell r="S1525">
            <v>0</v>
          </cell>
        </row>
        <row r="1526">
          <cell r="K1526">
            <v>9.93</v>
          </cell>
          <cell r="S1526">
            <v>0</v>
          </cell>
        </row>
        <row r="1527">
          <cell r="S1527">
            <v>0</v>
          </cell>
        </row>
        <row r="1528">
          <cell r="K1528">
            <v>9.9700000000000006</v>
          </cell>
          <cell r="S1528">
            <v>0</v>
          </cell>
        </row>
        <row r="1529">
          <cell r="K1529">
            <v>34.35</v>
          </cell>
          <cell r="S1529">
            <v>0</v>
          </cell>
        </row>
        <row r="1530">
          <cell r="S1530">
            <v>0</v>
          </cell>
        </row>
        <row r="1531">
          <cell r="K1531">
            <v>9.9700000000000006</v>
          </cell>
          <cell r="S1531">
            <v>0</v>
          </cell>
        </row>
        <row r="1532">
          <cell r="K1532">
            <v>19.8</v>
          </cell>
          <cell r="S1532">
            <v>0</v>
          </cell>
        </row>
        <row r="1533">
          <cell r="K1533">
            <v>4.5</v>
          </cell>
          <cell r="S1533">
            <v>0</v>
          </cell>
        </row>
        <row r="1534">
          <cell r="S1534">
            <v>0</v>
          </cell>
        </row>
        <row r="1535">
          <cell r="K1535">
            <v>7.4</v>
          </cell>
          <cell r="S1535">
            <v>0</v>
          </cell>
        </row>
        <row r="1536">
          <cell r="K1536">
            <v>1.3</v>
          </cell>
          <cell r="S1536">
            <v>0</v>
          </cell>
        </row>
        <row r="1537">
          <cell r="K1537">
            <v>1.17</v>
          </cell>
          <cell r="S1537">
            <v>0</v>
          </cell>
        </row>
        <row r="1538">
          <cell r="K1538">
            <v>4.2</v>
          </cell>
          <cell r="S1538">
            <v>0</v>
          </cell>
        </row>
        <row r="1539">
          <cell r="K1539">
            <v>1.43</v>
          </cell>
          <cell r="S1539">
            <v>0</v>
          </cell>
        </row>
        <row r="1540">
          <cell r="K1540">
            <v>1.4</v>
          </cell>
          <cell r="S1540">
            <v>0</v>
          </cell>
        </row>
        <row r="1541">
          <cell r="K1541">
            <v>12.6</v>
          </cell>
          <cell r="S1541">
            <v>0</v>
          </cell>
        </row>
        <row r="1542">
          <cell r="K1542">
            <v>29.5</v>
          </cell>
          <cell r="S1542">
            <v>0</v>
          </cell>
        </row>
        <row r="1543">
          <cell r="K1543">
            <v>29.2</v>
          </cell>
          <cell r="S1543">
            <v>0</v>
          </cell>
        </row>
        <row r="1544">
          <cell r="K1544">
            <v>19.7</v>
          </cell>
          <cell r="S1544">
            <v>0</v>
          </cell>
        </row>
        <row r="1545">
          <cell r="K1545">
            <v>19.600000000000001</v>
          </cell>
          <cell r="S1545">
            <v>0</v>
          </cell>
        </row>
        <row r="1546">
          <cell r="K1546">
            <v>31.5</v>
          </cell>
          <cell r="S1546">
            <v>0</v>
          </cell>
        </row>
        <row r="1547">
          <cell r="K1547">
            <v>228.7</v>
          </cell>
          <cell r="S1547">
            <v>0</v>
          </cell>
        </row>
        <row r="1548">
          <cell r="K1548">
            <v>14.41</v>
          </cell>
          <cell r="S1548">
            <v>0</v>
          </cell>
        </row>
        <row r="1549">
          <cell r="K1549">
            <v>21.2</v>
          </cell>
          <cell r="S1549">
            <v>0</v>
          </cell>
        </row>
        <row r="1550">
          <cell r="K1550">
            <v>63.01</v>
          </cell>
          <cell r="S1550">
            <v>0</v>
          </cell>
        </row>
        <row r="1551">
          <cell r="K1551">
            <v>29.55</v>
          </cell>
          <cell r="S1551">
            <v>0</v>
          </cell>
        </row>
        <row r="1552">
          <cell r="K1552">
            <v>36.25</v>
          </cell>
          <cell r="S1552">
            <v>0</v>
          </cell>
        </row>
        <row r="1553">
          <cell r="K1553">
            <v>29.05</v>
          </cell>
          <cell r="S1553">
            <v>0</v>
          </cell>
        </row>
        <row r="1554">
          <cell r="K1554">
            <v>45.47</v>
          </cell>
          <cell r="S1554">
            <v>0</v>
          </cell>
        </row>
        <row r="1555">
          <cell r="K1555">
            <v>45.66</v>
          </cell>
          <cell r="S1555">
            <v>0</v>
          </cell>
        </row>
        <row r="1556">
          <cell r="K1556">
            <v>5.08</v>
          </cell>
          <cell r="S1556">
            <v>0</v>
          </cell>
        </row>
        <row r="1557">
          <cell r="K1557">
            <v>1.3</v>
          </cell>
          <cell r="S1557">
            <v>0</v>
          </cell>
        </row>
        <row r="1558">
          <cell r="K1558">
            <v>1.17</v>
          </cell>
          <cell r="S1558">
            <v>0</v>
          </cell>
        </row>
        <row r="1559">
          <cell r="K1559">
            <v>5.14</v>
          </cell>
          <cell r="S1559">
            <v>0</v>
          </cell>
        </row>
        <row r="1560">
          <cell r="K1560">
            <v>1.43</v>
          </cell>
          <cell r="S1560">
            <v>0</v>
          </cell>
        </row>
        <row r="1561">
          <cell r="K1561">
            <v>1.19</v>
          </cell>
          <cell r="S1561">
            <v>0</v>
          </cell>
        </row>
        <row r="1562">
          <cell r="K1562">
            <v>1.04</v>
          </cell>
          <cell r="S1562">
            <v>0</v>
          </cell>
        </row>
        <row r="1563">
          <cell r="K1563">
            <v>84.88</v>
          </cell>
          <cell r="S1563">
            <v>0</v>
          </cell>
        </row>
        <row r="1564">
          <cell r="K1564">
            <v>10.77</v>
          </cell>
          <cell r="S1564">
            <v>0</v>
          </cell>
        </row>
        <row r="1565">
          <cell r="K1565">
            <v>14.51</v>
          </cell>
          <cell r="S1565">
            <v>0</v>
          </cell>
        </row>
        <row r="1566">
          <cell r="K1566">
            <v>40.21</v>
          </cell>
          <cell r="S1566">
            <v>0</v>
          </cell>
        </row>
        <row r="1567">
          <cell r="K1567">
            <v>20.73</v>
          </cell>
          <cell r="S1567">
            <v>0</v>
          </cell>
        </row>
        <row r="1568">
          <cell r="K1568">
            <v>67.39</v>
          </cell>
          <cell r="S1568">
            <v>0</v>
          </cell>
        </row>
        <row r="1569">
          <cell r="K1569">
            <v>19.329999999999998</v>
          </cell>
          <cell r="S1569">
            <v>0</v>
          </cell>
        </row>
        <row r="1570">
          <cell r="K1570">
            <v>14.91</v>
          </cell>
          <cell r="S1570">
            <v>0</v>
          </cell>
        </row>
        <row r="1571">
          <cell r="K1571">
            <v>39.130000000000003</v>
          </cell>
          <cell r="S1571">
            <v>0</v>
          </cell>
        </row>
        <row r="1572">
          <cell r="K1572">
            <v>42.52</v>
          </cell>
          <cell r="S1572">
            <v>0</v>
          </cell>
        </row>
        <row r="1573">
          <cell r="K1573">
            <v>4.18</v>
          </cell>
          <cell r="S1573">
            <v>0</v>
          </cell>
        </row>
        <row r="1574">
          <cell r="K1574">
            <v>1.38</v>
          </cell>
          <cell r="S1574">
            <v>0</v>
          </cell>
        </row>
        <row r="1575">
          <cell r="K1575">
            <v>1.36</v>
          </cell>
          <cell r="S1575">
            <v>0</v>
          </cell>
        </row>
        <row r="1576">
          <cell r="K1576">
            <v>6.19</v>
          </cell>
          <cell r="S1576">
            <v>0</v>
          </cell>
        </row>
        <row r="1577">
          <cell r="K1577">
            <v>1.33</v>
          </cell>
          <cell r="S1577">
            <v>0</v>
          </cell>
        </row>
        <row r="1578">
          <cell r="K1578">
            <v>1.69</v>
          </cell>
          <cell r="S1578">
            <v>0</v>
          </cell>
        </row>
        <row r="1579">
          <cell r="K1579">
            <v>1.2</v>
          </cell>
          <cell r="S1579">
            <v>0</v>
          </cell>
        </row>
        <row r="1580">
          <cell r="K1580">
            <v>109.95</v>
          </cell>
          <cell r="S1580">
            <v>0</v>
          </cell>
        </row>
        <row r="1581">
          <cell r="K1581">
            <v>10.77</v>
          </cell>
          <cell r="S1581">
            <v>0</v>
          </cell>
        </row>
        <row r="1582">
          <cell r="K1582">
            <v>14.41</v>
          </cell>
          <cell r="S1582">
            <v>0</v>
          </cell>
        </row>
        <row r="1583">
          <cell r="K1583">
            <v>20.22</v>
          </cell>
          <cell r="S1583">
            <v>0</v>
          </cell>
        </row>
        <row r="1584">
          <cell r="K1584">
            <v>29.51</v>
          </cell>
          <cell r="S1584">
            <v>0</v>
          </cell>
        </row>
        <row r="1585">
          <cell r="K1585">
            <v>39.26</v>
          </cell>
          <cell r="S1585">
            <v>0</v>
          </cell>
        </row>
        <row r="1586">
          <cell r="K1586">
            <v>39.18</v>
          </cell>
          <cell r="S1586">
            <v>0</v>
          </cell>
        </row>
        <row r="1587">
          <cell r="K1587">
            <v>29.19</v>
          </cell>
          <cell r="S1587">
            <v>0</v>
          </cell>
        </row>
        <row r="1588">
          <cell r="K1588">
            <v>29.15</v>
          </cell>
          <cell r="S1588">
            <v>0</v>
          </cell>
        </row>
        <row r="1589">
          <cell r="K1589">
            <v>33.32</v>
          </cell>
          <cell r="S1589">
            <v>0</v>
          </cell>
        </row>
        <row r="1590">
          <cell r="K1590">
            <v>33.32</v>
          </cell>
          <cell r="S1590">
            <v>0</v>
          </cell>
        </row>
        <row r="1591">
          <cell r="K1591">
            <v>6.21</v>
          </cell>
          <cell r="S1591">
            <v>0</v>
          </cell>
        </row>
        <row r="1592">
          <cell r="K1592">
            <v>1.33</v>
          </cell>
          <cell r="S1592">
            <v>0</v>
          </cell>
        </row>
        <row r="1593">
          <cell r="K1593">
            <v>1.69</v>
          </cell>
          <cell r="S1593">
            <v>0</v>
          </cell>
        </row>
        <row r="1594">
          <cell r="K1594">
            <v>1.04</v>
          </cell>
          <cell r="S1594">
            <v>0</v>
          </cell>
        </row>
        <row r="1595">
          <cell r="K1595">
            <v>4.17</v>
          </cell>
          <cell r="S1595">
            <v>0</v>
          </cell>
        </row>
        <row r="1596">
          <cell r="K1596">
            <v>1.38</v>
          </cell>
          <cell r="S1596">
            <v>0</v>
          </cell>
        </row>
        <row r="1597">
          <cell r="K1597">
            <v>1.36</v>
          </cell>
          <cell r="S1597">
            <v>0</v>
          </cell>
        </row>
        <row r="1598">
          <cell r="K1598">
            <v>101.23</v>
          </cell>
          <cell r="S1598">
            <v>0</v>
          </cell>
        </row>
        <row r="1599">
          <cell r="K1599">
            <v>10.77</v>
          </cell>
          <cell r="S1599">
            <v>0</v>
          </cell>
        </row>
        <row r="1600">
          <cell r="K1600">
            <v>60.8</v>
          </cell>
          <cell r="S1600">
            <v>0</v>
          </cell>
        </row>
        <row r="1601">
          <cell r="K1601">
            <v>11.5</v>
          </cell>
          <cell r="S1601">
            <v>0</v>
          </cell>
        </row>
        <row r="1602">
          <cell r="K1602">
            <v>35.5</v>
          </cell>
          <cell r="S1602">
            <v>0</v>
          </cell>
        </row>
        <row r="1603">
          <cell r="K1603">
            <v>50.8</v>
          </cell>
          <cell r="S1603">
            <v>0</v>
          </cell>
        </row>
        <row r="1604">
          <cell r="K1604">
            <v>32.4</v>
          </cell>
          <cell r="S1604">
            <v>0</v>
          </cell>
        </row>
        <row r="1605">
          <cell r="K1605">
            <v>36</v>
          </cell>
          <cell r="S1605">
            <v>0</v>
          </cell>
        </row>
        <row r="1606">
          <cell r="K1606">
            <v>122.6</v>
          </cell>
          <cell r="S1606">
            <v>0</v>
          </cell>
        </row>
        <row r="1607">
          <cell r="K1607">
            <v>30.6</v>
          </cell>
          <cell r="S1607">
            <v>0</v>
          </cell>
        </row>
        <row r="1608">
          <cell r="K1608">
            <v>3</v>
          </cell>
          <cell r="S1608">
            <v>0</v>
          </cell>
        </row>
        <row r="1609">
          <cell r="K1609">
            <v>15</v>
          </cell>
          <cell r="S1609">
            <v>0</v>
          </cell>
        </row>
        <row r="1610">
          <cell r="K1610">
            <v>6</v>
          </cell>
          <cell r="S1610">
            <v>0</v>
          </cell>
        </row>
        <row r="1611">
          <cell r="K1611">
            <v>13.5</v>
          </cell>
          <cell r="S1611">
            <v>0</v>
          </cell>
        </row>
        <row r="1612">
          <cell r="K1612">
            <v>4</v>
          </cell>
          <cell r="S1612">
            <v>0</v>
          </cell>
        </row>
        <row r="1613">
          <cell r="K1613">
            <v>69.8</v>
          </cell>
          <cell r="S1613">
            <v>0</v>
          </cell>
        </row>
        <row r="1614">
          <cell r="K1614">
            <v>23.3</v>
          </cell>
          <cell r="S1614">
            <v>0</v>
          </cell>
        </row>
        <row r="1615">
          <cell r="K1615">
            <v>168.7</v>
          </cell>
          <cell r="S1615">
            <v>0</v>
          </cell>
        </row>
        <row r="1616">
          <cell r="K1616">
            <v>13.3</v>
          </cell>
          <cell r="S1616">
            <v>0</v>
          </cell>
        </row>
        <row r="1617">
          <cell r="K1617">
            <v>70.2</v>
          </cell>
          <cell r="S1617">
            <v>0</v>
          </cell>
        </row>
        <row r="1618">
          <cell r="K1618">
            <v>51</v>
          </cell>
          <cell r="S1618">
            <v>0</v>
          </cell>
        </row>
        <row r="1619">
          <cell r="K1619">
            <v>19.399999999999999</v>
          </cell>
          <cell r="S1619">
            <v>0</v>
          </cell>
        </row>
        <row r="1620">
          <cell r="K1620">
            <v>168.7</v>
          </cell>
          <cell r="S1620">
            <v>0</v>
          </cell>
        </row>
        <row r="1621">
          <cell r="K1621">
            <v>6.7</v>
          </cell>
          <cell r="S1621">
            <v>0</v>
          </cell>
        </row>
        <row r="1622">
          <cell r="K1622">
            <v>64.8</v>
          </cell>
          <cell r="S1622">
            <v>0</v>
          </cell>
        </row>
        <row r="1623">
          <cell r="K1623">
            <v>17</v>
          </cell>
          <cell r="S1623">
            <v>0</v>
          </cell>
        </row>
        <row r="1624">
          <cell r="K1624">
            <v>4</v>
          </cell>
          <cell r="S1624">
            <v>0</v>
          </cell>
        </row>
        <row r="1625">
          <cell r="K1625">
            <v>6</v>
          </cell>
          <cell r="S1625">
            <v>0</v>
          </cell>
        </row>
        <row r="1626">
          <cell r="K1626">
            <v>13.5</v>
          </cell>
          <cell r="S1626">
            <v>0</v>
          </cell>
        </row>
        <row r="1627">
          <cell r="K1627">
            <v>12.5</v>
          </cell>
          <cell r="S1627">
            <v>0</v>
          </cell>
        </row>
        <row r="1628">
          <cell r="K1628">
            <v>3</v>
          </cell>
          <cell r="S1628">
            <v>0</v>
          </cell>
        </row>
        <row r="1629">
          <cell r="K1629">
            <v>27.4</v>
          </cell>
          <cell r="S1629">
            <v>0</v>
          </cell>
        </row>
        <row r="1630">
          <cell r="K1630">
            <v>65.5</v>
          </cell>
          <cell r="S1630">
            <v>0</v>
          </cell>
        </row>
        <row r="1631">
          <cell r="K1631">
            <v>41.9</v>
          </cell>
          <cell r="S1631">
            <v>0</v>
          </cell>
        </row>
        <row r="1632">
          <cell r="K1632">
            <v>19.5</v>
          </cell>
          <cell r="S1632">
            <v>0</v>
          </cell>
        </row>
        <row r="1633">
          <cell r="K1633">
            <v>20.6</v>
          </cell>
          <cell r="S1633">
            <v>0</v>
          </cell>
        </row>
        <row r="1634">
          <cell r="K1634">
            <v>36.5</v>
          </cell>
          <cell r="S1634">
            <v>0</v>
          </cell>
        </row>
        <row r="1635">
          <cell r="K1635">
            <v>40</v>
          </cell>
          <cell r="S1635">
            <v>0</v>
          </cell>
        </row>
        <row r="1636">
          <cell r="K1636">
            <v>46.5</v>
          </cell>
          <cell r="S1636">
            <v>0</v>
          </cell>
        </row>
        <row r="1637">
          <cell r="K1637">
            <v>19.899999999999999</v>
          </cell>
          <cell r="S1637">
            <v>0</v>
          </cell>
        </row>
        <row r="1638">
          <cell r="K1638">
            <v>21.7</v>
          </cell>
          <cell r="S1638">
            <v>0</v>
          </cell>
        </row>
        <row r="1639">
          <cell r="K1639">
            <v>3.7</v>
          </cell>
          <cell r="S1639">
            <v>0</v>
          </cell>
        </row>
        <row r="1640">
          <cell r="K1640">
            <v>27.5</v>
          </cell>
          <cell r="S1640">
            <v>0</v>
          </cell>
        </row>
        <row r="1641">
          <cell r="K1641">
            <v>3</v>
          </cell>
          <cell r="S1641">
            <v>0</v>
          </cell>
        </row>
        <row r="1642">
          <cell r="K1642">
            <v>15.53</v>
          </cell>
          <cell r="S1642">
            <v>0</v>
          </cell>
        </row>
        <row r="1643">
          <cell r="K1643">
            <v>7.75</v>
          </cell>
          <cell r="S1643">
            <v>0</v>
          </cell>
        </row>
        <row r="1644">
          <cell r="K1644">
            <v>13</v>
          </cell>
          <cell r="S1644">
            <v>0</v>
          </cell>
        </row>
        <row r="1645">
          <cell r="K1645">
            <v>20</v>
          </cell>
          <cell r="S1645">
            <v>0</v>
          </cell>
        </row>
        <row r="1646">
          <cell r="K1646">
            <v>2.2698006922186256</v>
          </cell>
          <cell r="S1646">
            <v>0</v>
          </cell>
        </row>
        <row r="1647">
          <cell r="K1647">
            <v>21.36</v>
          </cell>
          <cell r="S1647">
            <v>0</v>
          </cell>
        </row>
        <row r="1648">
          <cell r="K1648">
            <v>19.36</v>
          </cell>
          <cell r="S1648">
            <v>0</v>
          </cell>
        </row>
        <row r="1649">
          <cell r="K1649">
            <v>31.19</v>
          </cell>
          <cell r="S1649">
            <v>0</v>
          </cell>
        </row>
        <row r="1650">
          <cell r="K1650">
            <v>9.5299999999999994</v>
          </cell>
          <cell r="S1650">
            <v>0</v>
          </cell>
        </row>
        <row r="1651">
          <cell r="K1651">
            <v>10.45</v>
          </cell>
          <cell r="S1651">
            <v>0</v>
          </cell>
        </row>
        <row r="1652">
          <cell r="K1652">
            <v>19.399999999999999</v>
          </cell>
          <cell r="S1652">
            <v>0</v>
          </cell>
        </row>
        <row r="1653">
          <cell r="K1653">
            <v>18.739999999999998</v>
          </cell>
          <cell r="S1653">
            <v>0</v>
          </cell>
        </row>
        <row r="1654">
          <cell r="K1654">
            <v>11.03</v>
          </cell>
          <cell r="S1654">
            <v>0</v>
          </cell>
        </row>
        <row r="1655">
          <cell r="K1655">
            <v>18.190000000000001</v>
          </cell>
          <cell r="S1655">
            <v>0</v>
          </cell>
        </row>
        <row r="1656">
          <cell r="K1656">
            <v>7.97</v>
          </cell>
          <cell r="S1656">
            <v>7.6703280000000005</v>
          </cell>
        </row>
        <row r="1657">
          <cell r="K1657">
            <v>1.35</v>
          </cell>
          <cell r="S1657">
            <v>1.2992400000000002</v>
          </cell>
        </row>
        <row r="1658">
          <cell r="K1658">
            <v>3.96</v>
          </cell>
          <cell r="S1658">
            <v>3.8111040000000007</v>
          </cell>
        </row>
        <row r="1659">
          <cell r="K1659">
            <v>8.27</v>
          </cell>
          <cell r="S1659">
            <v>0</v>
          </cell>
        </row>
        <row r="1660">
          <cell r="K1660">
            <v>25.05</v>
          </cell>
          <cell r="S1660">
            <v>0</v>
          </cell>
        </row>
        <row r="1661">
          <cell r="K1661">
            <v>7.93</v>
          </cell>
          <cell r="S1661">
            <v>0</v>
          </cell>
        </row>
        <row r="1662">
          <cell r="K1662">
            <v>2.9</v>
          </cell>
          <cell r="S1662">
            <v>2.7909600000000006</v>
          </cell>
        </row>
        <row r="1663">
          <cell r="K1663">
            <v>2.17</v>
          </cell>
          <cell r="S1663">
            <v>0</v>
          </cell>
        </row>
        <row r="1664">
          <cell r="K1664">
            <v>203.74</v>
          </cell>
          <cell r="S1664">
            <v>0</v>
          </cell>
        </row>
        <row r="1665">
          <cell r="K1665">
            <v>3</v>
          </cell>
          <cell r="S1665">
            <v>0</v>
          </cell>
        </row>
        <row r="1666">
          <cell r="K1666">
            <v>5.35</v>
          </cell>
          <cell r="S1666">
            <v>0</v>
          </cell>
        </row>
        <row r="1667">
          <cell r="K1667">
            <v>2.2698006922186256</v>
          </cell>
          <cell r="S1667">
            <v>0</v>
          </cell>
        </row>
        <row r="1668">
          <cell r="K1668">
            <v>20</v>
          </cell>
          <cell r="S1668">
            <v>0</v>
          </cell>
        </row>
        <row r="1669">
          <cell r="K1669">
            <v>41.73</v>
          </cell>
          <cell r="S1669">
            <v>0</v>
          </cell>
        </row>
        <row r="1670">
          <cell r="K1670">
            <v>15.52</v>
          </cell>
          <cell r="S1670">
            <v>0</v>
          </cell>
        </row>
        <row r="1671">
          <cell r="K1671">
            <v>12.49</v>
          </cell>
          <cell r="S1671">
            <v>0</v>
          </cell>
        </row>
        <row r="1672">
          <cell r="K1672">
            <v>13.52</v>
          </cell>
          <cell r="S1672">
            <v>0</v>
          </cell>
        </row>
        <row r="1673">
          <cell r="K1673">
            <v>4.1500000000000004</v>
          </cell>
          <cell r="S1673">
            <v>0</v>
          </cell>
        </row>
        <row r="1674">
          <cell r="K1674">
            <v>9.6300000000000008</v>
          </cell>
          <cell r="S1674">
            <v>0</v>
          </cell>
        </row>
        <row r="1675">
          <cell r="K1675">
            <v>13.66</v>
          </cell>
          <cell r="S1675">
            <v>0</v>
          </cell>
        </row>
        <row r="1676">
          <cell r="K1676">
            <v>135.81</v>
          </cell>
          <cell r="S1676">
            <v>0</v>
          </cell>
        </row>
        <row r="1677">
          <cell r="K1677">
            <v>4.72</v>
          </cell>
          <cell r="S1677">
            <v>4.5425280000000008</v>
          </cell>
        </row>
        <row r="1678">
          <cell r="K1678">
            <v>1.34</v>
          </cell>
          <cell r="S1678">
            <v>1.2896160000000003</v>
          </cell>
        </row>
        <row r="1679">
          <cell r="K1679">
            <v>1.34</v>
          </cell>
          <cell r="S1679">
            <v>1.2896160000000003</v>
          </cell>
        </row>
        <row r="1680">
          <cell r="K1680">
            <v>17.829999999999998</v>
          </cell>
          <cell r="S1680">
            <v>0</v>
          </cell>
        </row>
        <row r="1681">
          <cell r="K1681">
            <v>15.57</v>
          </cell>
          <cell r="S1681">
            <v>0</v>
          </cell>
        </row>
        <row r="1682">
          <cell r="K1682">
            <v>16.61</v>
          </cell>
          <cell r="S1682">
            <v>0</v>
          </cell>
        </row>
        <row r="1683">
          <cell r="K1683">
            <v>36.42</v>
          </cell>
          <cell r="S1683">
            <v>0</v>
          </cell>
        </row>
        <row r="1684">
          <cell r="K1684">
            <v>26.82</v>
          </cell>
          <cell r="S1684">
            <v>0</v>
          </cell>
        </row>
        <row r="1685">
          <cell r="K1685">
            <v>53.73</v>
          </cell>
          <cell r="S1685">
            <v>0</v>
          </cell>
        </row>
        <row r="1686">
          <cell r="K1686">
            <v>12.12</v>
          </cell>
          <cell r="S1686">
            <v>0</v>
          </cell>
        </row>
        <row r="1687">
          <cell r="K1687">
            <v>3.81</v>
          </cell>
          <cell r="S1687">
            <v>3.6667440000000004</v>
          </cell>
        </row>
        <row r="1688">
          <cell r="K1688">
            <v>20.27</v>
          </cell>
          <cell r="S1688">
            <v>0</v>
          </cell>
        </row>
        <row r="1689">
          <cell r="K1689">
            <v>24.6</v>
          </cell>
          <cell r="S1689">
            <v>0</v>
          </cell>
        </row>
        <row r="1690">
          <cell r="K1690">
            <v>5.0999999999999996</v>
          </cell>
          <cell r="S1690">
            <v>0</v>
          </cell>
        </row>
        <row r="1691">
          <cell r="K1691">
            <v>11.58</v>
          </cell>
          <cell r="S1691">
            <v>0</v>
          </cell>
        </row>
        <row r="1692">
          <cell r="K1692">
            <v>11.72</v>
          </cell>
          <cell r="S1692">
            <v>0</v>
          </cell>
        </row>
        <row r="1693">
          <cell r="K1693">
            <v>20</v>
          </cell>
          <cell r="S1693">
            <v>0</v>
          </cell>
        </row>
        <row r="1694">
          <cell r="K1694">
            <v>50.3</v>
          </cell>
          <cell r="S1694">
            <v>0</v>
          </cell>
        </row>
        <row r="1695">
          <cell r="K1695">
            <v>68.3</v>
          </cell>
          <cell r="S1695">
            <v>0</v>
          </cell>
        </row>
        <row r="1696">
          <cell r="K1696">
            <v>1.4</v>
          </cell>
          <cell r="S1696">
            <v>1.3473600000000001</v>
          </cell>
        </row>
        <row r="1697">
          <cell r="K1697">
            <v>1.6</v>
          </cell>
          <cell r="S1697">
            <v>1.5398400000000003</v>
          </cell>
        </row>
        <row r="1698">
          <cell r="K1698">
            <v>15.2</v>
          </cell>
          <cell r="S1698">
            <v>0</v>
          </cell>
        </row>
        <row r="1699">
          <cell r="K1699">
            <v>15.2</v>
          </cell>
          <cell r="S1699">
            <v>0</v>
          </cell>
        </row>
        <row r="1700">
          <cell r="K1700">
            <v>68.2</v>
          </cell>
          <cell r="S1700">
            <v>0</v>
          </cell>
        </row>
        <row r="1701">
          <cell r="K1701">
            <v>5.0999999999999996</v>
          </cell>
          <cell r="S1701">
            <v>0</v>
          </cell>
        </row>
        <row r="1702">
          <cell r="K1702">
            <v>54.6</v>
          </cell>
          <cell r="S1702">
            <v>0</v>
          </cell>
        </row>
        <row r="1703">
          <cell r="K1703">
            <v>44.2</v>
          </cell>
          <cell r="S1703">
            <v>0</v>
          </cell>
        </row>
        <row r="1704">
          <cell r="K1704">
            <v>21</v>
          </cell>
          <cell r="S1704">
            <v>0</v>
          </cell>
        </row>
        <row r="1705">
          <cell r="K1705">
            <v>12.6</v>
          </cell>
          <cell r="S1705">
            <v>0</v>
          </cell>
        </row>
        <row r="1706">
          <cell r="K1706">
            <v>23</v>
          </cell>
          <cell r="S1706">
            <v>0</v>
          </cell>
        </row>
        <row r="1707">
          <cell r="K1707">
            <v>11.6</v>
          </cell>
          <cell r="S1707">
            <v>0</v>
          </cell>
        </row>
        <row r="1708">
          <cell r="K1708">
            <v>36.6</v>
          </cell>
          <cell r="S1708">
            <v>0</v>
          </cell>
        </row>
        <row r="1709">
          <cell r="K1709">
            <v>5.2</v>
          </cell>
          <cell r="S1709">
            <v>0</v>
          </cell>
        </row>
        <row r="1710">
          <cell r="K1710">
            <v>3.5</v>
          </cell>
          <cell r="S1710">
            <v>3.3684000000000003</v>
          </cell>
        </row>
        <row r="1711">
          <cell r="K1711">
            <v>6</v>
          </cell>
          <cell r="S1711">
            <v>5.7744000000000009</v>
          </cell>
        </row>
        <row r="1712">
          <cell r="K1712">
            <v>1.2</v>
          </cell>
          <cell r="S1712">
            <v>1.1548800000000001</v>
          </cell>
        </row>
        <row r="1713">
          <cell r="K1713">
            <v>1.2</v>
          </cell>
          <cell r="S1713">
            <v>1.1548800000000001</v>
          </cell>
        </row>
        <row r="1714">
          <cell r="K1714">
            <v>1.04</v>
          </cell>
          <cell r="S1714">
            <v>1.0008960000000002</v>
          </cell>
        </row>
        <row r="1715">
          <cell r="K1715">
            <v>3.9</v>
          </cell>
          <cell r="S1715">
            <v>3.7533600000000007</v>
          </cell>
        </row>
        <row r="1716">
          <cell r="K1716">
            <v>6.8</v>
          </cell>
          <cell r="S1716">
            <v>6.5443200000000008</v>
          </cell>
        </row>
        <row r="1717">
          <cell r="K1717">
            <v>1.2</v>
          </cell>
          <cell r="S1717">
            <v>1.1548800000000001</v>
          </cell>
        </row>
        <row r="1718">
          <cell r="K1718">
            <v>1.2</v>
          </cell>
          <cell r="S1718">
            <v>1.1548800000000001</v>
          </cell>
        </row>
        <row r="1719">
          <cell r="K1719">
            <v>1.2</v>
          </cell>
          <cell r="S1719">
            <v>1.1548800000000001</v>
          </cell>
        </row>
        <row r="1720">
          <cell r="K1720">
            <v>498</v>
          </cell>
          <cell r="S1720">
            <v>0</v>
          </cell>
        </row>
        <row r="1721">
          <cell r="K1721">
            <v>15.5</v>
          </cell>
          <cell r="S1721">
            <v>0</v>
          </cell>
        </row>
        <row r="1722">
          <cell r="K1722">
            <v>50.1</v>
          </cell>
          <cell r="S1722">
            <v>0</v>
          </cell>
        </row>
        <row r="1723">
          <cell r="K1723">
            <v>8.1999999999999993</v>
          </cell>
          <cell r="S1723">
            <v>0</v>
          </cell>
        </row>
        <row r="1724">
          <cell r="K1724">
            <v>21.8</v>
          </cell>
          <cell r="S1724">
            <v>0</v>
          </cell>
        </row>
        <row r="1725">
          <cell r="S1725">
            <v>0</v>
          </cell>
        </row>
        <row r="1726">
          <cell r="K1726">
            <v>33.200000000000003</v>
          </cell>
          <cell r="S1726">
            <v>0</v>
          </cell>
        </row>
        <row r="1727">
          <cell r="K1727">
            <v>63.5</v>
          </cell>
          <cell r="S1727">
            <v>0</v>
          </cell>
        </row>
        <row r="1728">
          <cell r="K1728">
            <v>13</v>
          </cell>
          <cell r="S1728">
            <v>0</v>
          </cell>
        </row>
        <row r="1729">
          <cell r="K1729">
            <v>16.7</v>
          </cell>
          <cell r="S1729">
            <v>0</v>
          </cell>
        </row>
        <row r="1730">
          <cell r="K1730">
            <v>36.6</v>
          </cell>
          <cell r="S1730">
            <v>0</v>
          </cell>
        </row>
        <row r="1731">
          <cell r="K1731">
            <v>13.9</v>
          </cell>
          <cell r="S1731">
            <v>13.377360000000003</v>
          </cell>
        </row>
        <row r="1732">
          <cell r="K1732">
            <v>1.8</v>
          </cell>
          <cell r="S1732">
            <v>0</v>
          </cell>
        </row>
        <row r="1733">
          <cell r="K1733">
            <v>1.6</v>
          </cell>
          <cell r="S1733">
            <v>0</v>
          </cell>
        </row>
        <row r="1734">
          <cell r="K1734">
            <v>1.6</v>
          </cell>
          <cell r="S1734">
            <v>0</v>
          </cell>
        </row>
        <row r="1735">
          <cell r="K1735">
            <v>1.6</v>
          </cell>
          <cell r="S1735">
            <v>1.5398400000000003</v>
          </cell>
        </row>
        <row r="1736">
          <cell r="K1736">
            <v>1.5</v>
          </cell>
          <cell r="S1736">
            <v>1.4436000000000002</v>
          </cell>
        </row>
        <row r="1737">
          <cell r="K1737">
            <v>2.7</v>
          </cell>
          <cell r="S1737">
            <v>2.5984800000000003</v>
          </cell>
        </row>
        <row r="1738">
          <cell r="K1738">
            <v>14.4</v>
          </cell>
          <cell r="S1738">
            <v>0</v>
          </cell>
        </row>
        <row r="1739">
          <cell r="K1739">
            <v>5.8</v>
          </cell>
          <cell r="S1739">
            <v>0</v>
          </cell>
        </row>
        <row r="1740">
          <cell r="K1740">
            <v>5.8</v>
          </cell>
          <cell r="S1740">
            <v>0</v>
          </cell>
        </row>
        <row r="1741">
          <cell r="K1741">
            <v>14.3</v>
          </cell>
          <cell r="S1741">
            <v>0</v>
          </cell>
        </row>
        <row r="1742">
          <cell r="K1742">
            <v>872.6</v>
          </cell>
          <cell r="S1742">
            <v>0</v>
          </cell>
        </row>
        <row r="1743">
          <cell r="K1743">
            <v>28.8</v>
          </cell>
          <cell r="S1743">
            <v>0</v>
          </cell>
        </row>
        <row r="1744">
          <cell r="K1744">
            <v>27.8</v>
          </cell>
          <cell r="S1744">
            <v>0</v>
          </cell>
        </row>
        <row r="1745">
          <cell r="K1745">
            <v>5.8</v>
          </cell>
          <cell r="S1745">
            <v>0</v>
          </cell>
        </row>
        <row r="1746">
          <cell r="K1746">
            <v>5.2</v>
          </cell>
          <cell r="S1746">
            <v>0</v>
          </cell>
        </row>
        <row r="1747">
          <cell r="K1747">
            <v>18.8</v>
          </cell>
          <cell r="S1747">
            <v>0</v>
          </cell>
        </row>
        <row r="1748">
          <cell r="K1748">
            <v>3.5</v>
          </cell>
          <cell r="S1748">
            <v>0</v>
          </cell>
        </row>
        <row r="1749">
          <cell r="K1749">
            <v>8.3000000000000007</v>
          </cell>
          <cell r="S1749">
            <v>7.9879200000000017</v>
          </cell>
        </row>
        <row r="1750">
          <cell r="K1750">
            <v>1.2</v>
          </cell>
          <cell r="S1750">
            <v>1.1548800000000001</v>
          </cell>
        </row>
        <row r="1751">
          <cell r="K1751">
            <v>1.2</v>
          </cell>
          <cell r="S1751">
            <v>1.1548800000000001</v>
          </cell>
        </row>
        <row r="1752">
          <cell r="K1752">
            <v>1.2</v>
          </cell>
          <cell r="S1752">
            <v>1.1548800000000001</v>
          </cell>
        </row>
        <row r="1753">
          <cell r="K1753">
            <v>4.9000000000000004</v>
          </cell>
          <cell r="S1753">
            <v>4.7157600000000013</v>
          </cell>
        </row>
        <row r="1754">
          <cell r="K1754">
            <v>8.3000000000000007</v>
          </cell>
          <cell r="S1754">
            <v>7.9879200000000017</v>
          </cell>
        </row>
        <row r="1755">
          <cell r="K1755">
            <v>1.2</v>
          </cell>
          <cell r="S1755">
            <v>1.1548800000000001</v>
          </cell>
        </row>
        <row r="1756">
          <cell r="K1756">
            <v>1.2</v>
          </cell>
          <cell r="S1756">
            <v>1.1548800000000001</v>
          </cell>
        </row>
        <row r="1757">
          <cell r="K1757">
            <v>1.2</v>
          </cell>
          <cell r="S1757">
            <v>1.1548800000000001</v>
          </cell>
        </row>
        <row r="1758">
          <cell r="K1758">
            <v>3.5</v>
          </cell>
          <cell r="S1758">
            <v>0</v>
          </cell>
        </row>
        <row r="1759">
          <cell r="K1759">
            <v>5.2</v>
          </cell>
          <cell r="S1759">
            <v>0</v>
          </cell>
        </row>
        <row r="1760">
          <cell r="K1760">
            <v>5.8</v>
          </cell>
          <cell r="S1760">
            <v>0</v>
          </cell>
        </row>
        <row r="1761">
          <cell r="K1761">
            <v>17.100000000000001</v>
          </cell>
          <cell r="S1761">
            <v>0</v>
          </cell>
        </row>
        <row r="1762">
          <cell r="K1762">
            <v>37.9</v>
          </cell>
          <cell r="S1762">
            <v>0</v>
          </cell>
        </row>
        <row r="1763">
          <cell r="K1763">
            <v>33.700000000000003</v>
          </cell>
          <cell r="S1763">
            <v>0</v>
          </cell>
        </row>
        <row r="1764">
          <cell r="K1764">
            <v>544.4</v>
          </cell>
          <cell r="S1764">
            <v>0</v>
          </cell>
        </row>
        <row r="1765">
          <cell r="K1765">
            <v>4.4000000000000004</v>
          </cell>
          <cell r="S1765">
            <v>0</v>
          </cell>
        </row>
        <row r="1766">
          <cell r="K1766">
            <v>4.4000000000000004</v>
          </cell>
          <cell r="S1766">
            <v>0</v>
          </cell>
        </row>
        <row r="1767">
          <cell r="K1767">
            <v>8.8000000000000007</v>
          </cell>
          <cell r="S1767">
            <v>0</v>
          </cell>
        </row>
        <row r="1768">
          <cell r="K1768">
            <v>9</v>
          </cell>
          <cell r="S1768">
            <v>0</v>
          </cell>
        </row>
        <row r="1769">
          <cell r="K1769">
            <v>15.2</v>
          </cell>
          <cell r="S1769">
            <v>0</v>
          </cell>
        </row>
        <row r="1770">
          <cell r="K1770">
            <v>15.2</v>
          </cell>
          <cell r="S1770">
            <v>0</v>
          </cell>
        </row>
        <row r="1771">
          <cell r="K1771">
            <v>566.5</v>
          </cell>
          <cell r="S1771">
            <v>0</v>
          </cell>
        </row>
        <row r="1772">
          <cell r="K1772">
            <v>28.8</v>
          </cell>
          <cell r="S1772">
            <v>0</v>
          </cell>
        </row>
        <row r="1773">
          <cell r="K1773">
            <v>27.7</v>
          </cell>
          <cell r="S1773">
            <v>0</v>
          </cell>
        </row>
        <row r="1774">
          <cell r="K1774">
            <v>11.3</v>
          </cell>
          <cell r="S1774">
            <v>0</v>
          </cell>
        </row>
        <row r="1775">
          <cell r="K1775">
            <v>5.27</v>
          </cell>
          <cell r="S1775">
            <v>0</v>
          </cell>
        </row>
        <row r="1776">
          <cell r="K1776">
            <v>11.3</v>
          </cell>
          <cell r="S1776">
            <v>0</v>
          </cell>
        </row>
        <row r="1777">
          <cell r="K1777">
            <v>5.2</v>
          </cell>
          <cell r="S1777">
            <v>0</v>
          </cell>
        </row>
        <row r="1778">
          <cell r="K1778">
            <v>5.8</v>
          </cell>
          <cell r="S1778">
            <v>0</v>
          </cell>
        </row>
        <row r="1779">
          <cell r="K1779">
            <v>11.3</v>
          </cell>
          <cell r="S1779">
            <v>0</v>
          </cell>
        </row>
        <row r="1780">
          <cell r="K1780">
            <v>5.7</v>
          </cell>
          <cell r="S1780">
            <v>0</v>
          </cell>
        </row>
        <row r="1781">
          <cell r="K1781">
            <v>11.3</v>
          </cell>
          <cell r="S1781">
            <v>0</v>
          </cell>
        </row>
        <row r="1782">
          <cell r="K1782">
            <v>5.8</v>
          </cell>
          <cell r="S1782">
            <v>0</v>
          </cell>
        </row>
        <row r="1783">
          <cell r="K1783">
            <v>5.2</v>
          </cell>
          <cell r="S1783">
            <v>0</v>
          </cell>
        </row>
        <row r="1784">
          <cell r="K1784">
            <v>32.799999999999997</v>
          </cell>
          <cell r="S1784">
            <v>0</v>
          </cell>
        </row>
        <row r="1785">
          <cell r="K1785">
            <v>17.100000000000001</v>
          </cell>
          <cell r="S1785">
            <v>0</v>
          </cell>
        </row>
        <row r="1786">
          <cell r="K1786">
            <v>182</v>
          </cell>
          <cell r="S1786">
            <v>0</v>
          </cell>
        </row>
        <row r="1787">
          <cell r="K1787">
            <v>3.5</v>
          </cell>
          <cell r="S1787">
            <v>0</v>
          </cell>
        </row>
        <row r="1788">
          <cell r="K1788">
            <v>3.5</v>
          </cell>
          <cell r="S1788">
            <v>0</v>
          </cell>
        </row>
        <row r="1789">
          <cell r="K1789">
            <v>6.2</v>
          </cell>
          <cell r="S1789">
            <v>0</v>
          </cell>
        </row>
        <row r="1790">
          <cell r="K1790">
            <v>4.8</v>
          </cell>
          <cell r="S1790">
            <v>0</v>
          </cell>
        </row>
        <row r="1791">
          <cell r="K1791">
            <v>4.8</v>
          </cell>
          <cell r="S1791">
            <v>0</v>
          </cell>
        </row>
        <row r="1792">
          <cell r="K1792">
            <v>8.3000000000000007</v>
          </cell>
          <cell r="S1792">
            <v>7.9879200000000017</v>
          </cell>
        </row>
        <row r="1793">
          <cell r="K1793">
            <v>1.1000000000000001</v>
          </cell>
          <cell r="S1793">
            <v>1.0586400000000002</v>
          </cell>
        </row>
        <row r="1794">
          <cell r="K1794">
            <v>1.1000000000000001</v>
          </cell>
          <cell r="S1794">
            <v>1.0586400000000002</v>
          </cell>
        </row>
        <row r="1795">
          <cell r="K1795">
            <v>1.1000000000000001</v>
          </cell>
          <cell r="S1795">
            <v>1.0586400000000002</v>
          </cell>
        </row>
        <row r="1796">
          <cell r="K1796">
            <v>4.9000000000000004</v>
          </cell>
          <cell r="S1796">
            <v>4.7157600000000013</v>
          </cell>
        </row>
        <row r="1797">
          <cell r="K1797">
            <v>8.3000000000000007</v>
          </cell>
          <cell r="S1797">
            <v>7.9879200000000017</v>
          </cell>
        </row>
        <row r="1798">
          <cell r="K1798">
            <v>1.1000000000000001</v>
          </cell>
          <cell r="S1798">
            <v>1.0586400000000002</v>
          </cell>
        </row>
        <row r="1799">
          <cell r="K1799">
            <v>1.1000000000000001</v>
          </cell>
          <cell r="S1799">
            <v>1.0586400000000002</v>
          </cell>
        </row>
        <row r="1800">
          <cell r="K1800">
            <v>1.1000000000000001</v>
          </cell>
          <cell r="S1800">
            <v>1.0586400000000002</v>
          </cell>
        </row>
        <row r="1801">
          <cell r="K1801">
            <v>15.2</v>
          </cell>
          <cell r="S1801">
            <v>0</v>
          </cell>
        </row>
        <row r="1802">
          <cell r="K1802">
            <v>15.2</v>
          </cell>
          <cell r="S1802">
            <v>0</v>
          </cell>
        </row>
        <row r="1803">
          <cell r="K1803">
            <v>15.2</v>
          </cell>
          <cell r="S1803">
            <v>0</v>
          </cell>
        </row>
        <row r="1804">
          <cell r="K1804">
            <v>34.33</v>
          </cell>
          <cell r="S1804">
            <v>0</v>
          </cell>
        </row>
        <row r="1805">
          <cell r="K1805">
            <v>12.42</v>
          </cell>
          <cell r="S1805">
            <v>0</v>
          </cell>
        </row>
        <row r="1806">
          <cell r="K1806">
            <v>28.08</v>
          </cell>
          <cell r="S1806">
            <v>0</v>
          </cell>
        </row>
        <row r="1807">
          <cell r="K1807">
            <v>792.49</v>
          </cell>
          <cell r="S1807">
            <v>0</v>
          </cell>
        </row>
        <row r="1808">
          <cell r="K1808">
            <v>15.08</v>
          </cell>
          <cell r="S1808">
            <v>0</v>
          </cell>
        </row>
        <row r="1809">
          <cell r="K1809">
            <v>13.86</v>
          </cell>
          <cell r="S1809">
            <v>0</v>
          </cell>
        </row>
        <row r="1810">
          <cell r="K1810">
            <v>15.08</v>
          </cell>
          <cell r="S1810">
            <v>0</v>
          </cell>
        </row>
        <row r="1811">
          <cell r="K1811">
            <v>255.1</v>
          </cell>
          <cell r="S1811">
            <v>0</v>
          </cell>
        </row>
        <row r="1812">
          <cell r="K1812">
            <v>24.7</v>
          </cell>
          <cell r="S1812">
            <v>0</v>
          </cell>
        </row>
        <row r="1813">
          <cell r="K1813">
            <v>38.21</v>
          </cell>
          <cell r="S1813">
            <v>0</v>
          </cell>
        </row>
        <row r="1814">
          <cell r="K1814">
            <v>8.66</v>
          </cell>
          <cell r="S1814">
            <v>0</v>
          </cell>
        </row>
        <row r="1815">
          <cell r="K1815">
            <v>4</v>
          </cell>
          <cell r="S1815">
            <v>0</v>
          </cell>
        </row>
        <row r="1816">
          <cell r="K1816">
            <v>0.74</v>
          </cell>
          <cell r="S1816">
            <v>0.71217600000000014</v>
          </cell>
        </row>
        <row r="1817">
          <cell r="K1817">
            <v>16.13</v>
          </cell>
          <cell r="S1817">
            <v>0</v>
          </cell>
        </row>
        <row r="1818">
          <cell r="K1818">
            <v>1.22</v>
          </cell>
          <cell r="S1818">
            <v>1.1741280000000001</v>
          </cell>
        </row>
        <row r="1819">
          <cell r="K1819">
            <v>12.84</v>
          </cell>
          <cell r="S1819">
            <v>0</v>
          </cell>
        </row>
        <row r="1820">
          <cell r="K1820">
            <v>7.43</v>
          </cell>
          <cell r="S1820">
            <v>7.1506320000000008</v>
          </cell>
        </row>
        <row r="1821">
          <cell r="K1821">
            <v>0.95</v>
          </cell>
          <cell r="S1821">
            <v>0.91428000000000009</v>
          </cell>
        </row>
        <row r="1822">
          <cell r="K1822">
            <v>34.33</v>
          </cell>
          <cell r="S1822">
            <v>33.039192</v>
          </cell>
        </row>
        <row r="1823">
          <cell r="K1823">
            <v>2.77</v>
          </cell>
          <cell r="S1823">
            <v>2.6658480000000004</v>
          </cell>
        </row>
        <row r="1824">
          <cell r="K1824">
            <v>0.94</v>
          </cell>
          <cell r="S1824">
            <v>0.90465600000000013</v>
          </cell>
        </row>
        <row r="1825">
          <cell r="K1825">
            <v>0.94</v>
          </cell>
          <cell r="S1825">
            <v>0.90465600000000013</v>
          </cell>
        </row>
        <row r="1826">
          <cell r="K1826">
            <v>4.49</v>
          </cell>
          <cell r="S1826">
            <v>4.3211760000000012</v>
          </cell>
        </row>
        <row r="1827">
          <cell r="K1827">
            <v>34.33</v>
          </cell>
          <cell r="S1827">
            <v>0</v>
          </cell>
        </row>
        <row r="1828">
          <cell r="K1828">
            <v>19.8</v>
          </cell>
          <cell r="S1828">
            <v>0</v>
          </cell>
        </row>
        <row r="1829">
          <cell r="K1829">
            <v>32.68</v>
          </cell>
          <cell r="S1829">
            <v>0</v>
          </cell>
        </row>
        <row r="1830">
          <cell r="K1830">
            <v>25.68</v>
          </cell>
          <cell r="S1830">
            <v>0</v>
          </cell>
        </row>
        <row r="1831">
          <cell r="K1831">
            <v>21.2</v>
          </cell>
          <cell r="S1831">
            <v>0</v>
          </cell>
        </row>
        <row r="1832">
          <cell r="K1832">
            <v>33.17</v>
          </cell>
          <cell r="S1832">
            <v>0</v>
          </cell>
        </row>
        <row r="1833">
          <cell r="K1833">
            <v>28.63</v>
          </cell>
          <cell r="S1833">
            <v>0</v>
          </cell>
        </row>
        <row r="1834">
          <cell r="K1834">
            <v>18.82</v>
          </cell>
          <cell r="S1834">
            <v>0</v>
          </cell>
        </row>
        <row r="1835">
          <cell r="K1835">
            <v>17.170000000000002</v>
          </cell>
          <cell r="S1835">
            <v>0</v>
          </cell>
        </row>
        <row r="1836">
          <cell r="K1836">
            <v>4</v>
          </cell>
          <cell r="S1836">
            <v>0</v>
          </cell>
        </row>
        <row r="1837">
          <cell r="K1837">
            <v>2.7</v>
          </cell>
          <cell r="S1837">
            <v>0</v>
          </cell>
        </row>
        <row r="1838">
          <cell r="K1838">
            <v>2.31</v>
          </cell>
          <cell r="S1838">
            <v>0</v>
          </cell>
        </row>
        <row r="1839">
          <cell r="K1839">
            <v>20</v>
          </cell>
          <cell r="S1839">
            <v>0</v>
          </cell>
        </row>
        <row r="1840">
          <cell r="K1840">
            <v>2.27</v>
          </cell>
          <cell r="S1840">
            <v>0</v>
          </cell>
        </row>
        <row r="1841">
          <cell r="K1841">
            <v>2.27</v>
          </cell>
          <cell r="S1841">
            <v>0</v>
          </cell>
        </row>
        <row r="1842">
          <cell r="K1842">
            <v>62</v>
          </cell>
          <cell r="S1842">
            <v>0</v>
          </cell>
        </row>
        <row r="1843">
          <cell r="K1843">
            <v>29.2</v>
          </cell>
          <cell r="S1843">
            <v>0</v>
          </cell>
        </row>
        <row r="1844">
          <cell r="K1844">
            <v>12.3</v>
          </cell>
          <cell r="S1844">
            <v>0</v>
          </cell>
        </row>
        <row r="1845">
          <cell r="K1845">
            <v>17.7</v>
          </cell>
          <cell r="S1845">
            <v>0</v>
          </cell>
        </row>
        <row r="1846">
          <cell r="K1846">
            <v>14.5</v>
          </cell>
          <cell r="S1846">
            <v>0</v>
          </cell>
        </row>
        <row r="1847">
          <cell r="K1847">
            <v>4.3</v>
          </cell>
          <cell r="S1847">
            <v>4.1383200000000002</v>
          </cell>
        </row>
        <row r="1848">
          <cell r="K1848">
            <v>2.4</v>
          </cell>
          <cell r="S1848">
            <v>2.3097600000000003</v>
          </cell>
        </row>
        <row r="1849">
          <cell r="K1849">
            <v>1.4</v>
          </cell>
          <cell r="S1849">
            <v>1.3473600000000001</v>
          </cell>
        </row>
        <row r="1850">
          <cell r="K1850">
            <v>6.5</v>
          </cell>
          <cell r="S1850">
            <v>0</v>
          </cell>
        </row>
        <row r="1851">
          <cell r="K1851">
            <v>127.2</v>
          </cell>
          <cell r="S1851">
            <v>0</v>
          </cell>
        </row>
        <row r="1852">
          <cell r="K1852">
            <v>2.2000000000000002</v>
          </cell>
          <cell r="S1852">
            <v>0</v>
          </cell>
        </row>
        <row r="1853">
          <cell r="K1853">
            <v>7</v>
          </cell>
          <cell r="S1853">
            <v>0</v>
          </cell>
        </row>
        <row r="1854">
          <cell r="K1854">
            <v>91.2</v>
          </cell>
          <cell r="S1854">
            <v>0</v>
          </cell>
        </row>
        <row r="1855">
          <cell r="K1855">
            <v>63.5</v>
          </cell>
          <cell r="S1855">
            <v>0</v>
          </cell>
        </row>
        <row r="1856">
          <cell r="K1856">
            <v>18.600000000000001</v>
          </cell>
          <cell r="S1856">
            <v>0</v>
          </cell>
        </row>
        <row r="1857">
          <cell r="K1857">
            <v>7.8</v>
          </cell>
          <cell r="S1857">
            <v>0</v>
          </cell>
        </row>
        <row r="1858">
          <cell r="K1858">
            <v>51</v>
          </cell>
          <cell r="S1858">
            <v>0</v>
          </cell>
        </row>
        <row r="1859">
          <cell r="K1859">
            <v>43.1</v>
          </cell>
          <cell r="S1859">
            <v>0</v>
          </cell>
        </row>
        <row r="1860">
          <cell r="K1860">
            <v>11.8</v>
          </cell>
          <cell r="S1860">
            <v>0</v>
          </cell>
        </row>
        <row r="1861">
          <cell r="K1861">
            <v>7</v>
          </cell>
          <cell r="S1861">
            <v>0</v>
          </cell>
        </row>
        <row r="1862">
          <cell r="K1862">
            <v>7.2</v>
          </cell>
          <cell r="S1862">
            <v>0</v>
          </cell>
        </row>
        <row r="1863">
          <cell r="K1863">
            <v>7.2</v>
          </cell>
          <cell r="S1863">
            <v>0</v>
          </cell>
        </row>
        <row r="1864">
          <cell r="K1864">
            <v>27.1</v>
          </cell>
          <cell r="S1864">
            <v>0</v>
          </cell>
        </row>
        <row r="1865">
          <cell r="K1865">
            <v>23.5</v>
          </cell>
          <cell r="S1865">
            <v>0</v>
          </cell>
        </row>
        <row r="1866">
          <cell r="K1866">
            <v>7.2</v>
          </cell>
          <cell r="S1866">
            <v>0</v>
          </cell>
        </row>
        <row r="1867">
          <cell r="K1867">
            <v>7.4</v>
          </cell>
          <cell r="S1867">
            <v>0</v>
          </cell>
        </row>
        <row r="1868">
          <cell r="K1868">
            <v>59.9</v>
          </cell>
          <cell r="S1868">
            <v>0</v>
          </cell>
        </row>
        <row r="1869">
          <cell r="K1869">
            <v>6.6</v>
          </cell>
          <cell r="S1869">
            <v>0</v>
          </cell>
        </row>
        <row r="1870">
          <cell r="K1870">
            <v>5.7</v>
          </cell>
          <cell r="S1870">
            <v>5.4856800000000012</v>
          </cell>
        </row>
        <row r="1871">
          <cell r="K1871">
            <v>3.6</v>
          </cell>
          <cell r="S1871">
            <v>0</v>
          </cell>
        </row>
        <row r="1872">
          <cell r="K1872">
            <v>5.7</v>
          </cell>
          <cell r="S1872">
            <v>5.4856800000000012</v>
          </cell>
        </row>
        <row r="1873">
          <cell r="K1873">
            <v>5.6</v>
          </cell>
          <cell r="S1873">
            <v>5.3894400000000005</v>
          </cell>
        </row>
        <row r="1874">
          <cell r="K1874">
            <v>3.9</v>
          </cell>
          <cell r="S1874">
            <v>0</v>
          </cell>
        </row>
        <row r="1875">
          <cell r="K1875">
            <v>87.7</v>
          </cell>
          <cell r="S1875">
            <v>0</v>
          </cell>
        </row>
        <row r="1876">
          <cell r="K1876">
            <v>55.4</v>
          </cell>
          <cell r="S1876">
            <v>0</v>
          </cell>
        </row>
        <row r="1877">
          <cell r="K1877">
            <v>19</v>
          </cell>
          <cell r="S1877">
            <v>0</v>
          </cell>
        </row>
        <row r="1878">
          <cell r="K1878">
            <v>6.5</v>
          </cell>
          <cell r="S1878">
            <v>0</v>
          </cell>
        </row>
        <row r="1879">
          <cell r="K1879">
            <v>7.9</v>
          </cell>
          <cell r="S1879">
            <v>0</v>
          </cell>
        </row>
        <row r="1880">
          <cell r="K1880">
            <v>3.7</v>
          </cell>
          <cell r="S1880">
            <v>0</v>
          </cell>
        </row>
        <row r="1881">
          <cell r="K1881">
            <v>1037.4000000000001</v>
          </cell>
          <cell r="S1881">
            <v>0</v>
          </cell>
        </row>
        <row r="1882">
          <cell r="K1882">
            <v>7.6</v>
          </cell>
          <cell r="S1882">
            <v>7.3142400000000007</v>
          </cell>
        </row>
        <row r="1883">
          <cell r="K1883">
            <v>6.5</v>
          </cell>
          <cell r="S1883">
            <v>6.2556000000000012</v>
          </cell>
        </row>
        <row r="1884">
          <cell r="K1884">
            <v>33.1</v>
          </cell>
          <cell r="S1884">
            <v>0</v>
          </cell>
        </row>
        <row r="1885">
          <cell r="K1885">
            <v>11.8</v>
          </cell>
          <cell r="S1885">
            <v>0</v>
          </cell>
        </row>
        <row r="1886">
          <cell r="K1886">
            <v>7</v>
          </cell>
          <cell r="S1886">
            <v>0</v>
          </cell>
        </row>
        <row r="1887">
          <cell r="K1887">
            <v>82.6</v>
          </cell>
          <cell r="S1887">
            <v>0</v>
          </cell>
        </row>
        <row r="1888">
          <cell r="K1888">
            <v>60.2</v>
          </cell>
          <cell r="S1888">
            <v>0</v>
          </cell>
        </row>
        <row r="1889">
          <cell r="K1889">
            <v>88.2</v>
          </cell>
          <cell r="S1889">
            <v>0</v>
          </cell>
        </row>
        <row r="1890">
          <cell r="K1890">
            <v>54.9</v>
          </cell>
          <cell r="S1890">
            <v>0</v>
          </cell>
        </row>
        <row r="1891">
          <cell r="K1891">
            <v>16.100000000000001</v>
          </cell>
          <cell r="S1891">
            <v>0</v>
          </cell>
        </row>
        <row r="1892">
          <cell r="K1892">
            <v>1.7</v>
          </cell>
          <cell r="S1892">
            <v>1.6360800000000002</v>
          </cell>
        </row>
        <row r="1893">
          <cell r="K1893">
            <v>1</v>
          </cell>
          <cell r="S1893">
            <v>0</v>
          </cell>
        </row>
        <row r="1894">
          <cell r="K1894">
            <v>1</v>
          </cell>
          <cell r="S1894">
            <v>0</v>
          </cell>
        </row>
        <row r="1895">
          <cell r="K1895">
            <v>1.7</v>
          </cell>
          <cell r="S1895">
            <v>1.6360800000000002</v>
          </cell>
        </row>
        <row r="1896">
          <cell r="K1896">
            <v>44.2</v>
          </cell>
          <cell r="S1896">
            <v>0</v>
          </cell>
        </row>
        <row r="1897">
          <cell r="K1897">
            <v>12.7</v>
          </cell>
          <cell r="S1897">
            <v>0</v>
          </cell>
        </row>
        <row r="1898">
          <cell r="K1898">
            <v>7</v>
          </cell>
          <cell r="S1898">
            <v>0</v>
          </cell>
        </row>
        <row r="1899">
          <cell r="K1899">
            <v>26.2</v>
          </cell>
          <cell r="S1899">
            <v>0</v>
          </cell>
        </row>
        <row r="1900">
          <cell r="K1900">
            <v>20</v>
          </cell>
          <cell r="S1900">
            <v>0</v>
          </cell>
        </row>
        <row r="1901">
          <cell r="K1901">
            <v>224.9</v>
          </cell>
          <cell r="S1901">
            <v>0</v>
          </cell>
        </row>
        <row r="1902">
          <cell r="K1902">
            <v>15.52</v>
          </cell>
          <cell r="S1902">
            <v>0</v>
          </cell>
        </row>
        <row r="1903">
          <cell r="K1903">
            <v>63.9</v>
          </cell>
          <cell r="S1903">
            <v>0</v>
          </cell>
        </row>
        <row r="1904">
          <cell r="K1904">
            <v>12.2</v>
          </cell>
          <cell r="S1904">
            <v>0</v>
          </cell>
        </row>
        <row r="1905">
          <cell r="K1905">
            <v>14</v>
          </cell>
          <cell r="S1905">
            <v>0</v>
          </cell>
        </row>
        <row r="1906">
          <cell r="K1906">
            <v>2.7</v>
          </cell>
          <cell r="S1906">
            <v>0</v>
          </cell>
        </row>
        <row r="1907">
          <cell r="K1907">
            <v>61.5</v>
          </cell>
          <cell r="S1907">
            <v>0</v>
          </cell>
        </row>
        <row r="1908">
          <cell r="K1908">
            <v>63</v>
          </cell>
          <cell r="S1908">
            <v>0</v>
          </cell>
        </row>
        <row r="1909">
          <cell r="K1909">
            <v>34.700000000000003</v>
          </cell>
          <cell r="S1909">
            <v>0</v>
          </cell>
        </row>
        <row r="1910">
          <cell r="K1910">
            <v>62.1</v>
          </cell>
          <cell r="S1910">
            <v>0</v>
          </cell>
        </row>
        <row r="1911">
          <cell r="K1911">
            <v>20.3</v>
          </cell>
          <cell r="S1911">
            <v>0</v>
          </cell>
        </row>
        <row r="1912">
          <cell r="K1912">
            <v>20.3</v>
          </cell>
          <cell r="S1912">
            <v>0</v>
          </cell>
        </row>
        <row r="1913">
          <cell r="K1913">
            <v>14.8</v>
          </cell>
          <cell r="S1913">
            <v>0</v>
          </cell>
        </row>
        <row r="1914">
          <cell r="K1914">
            <v>41.7</v>
          </cell>
          <cell r="S1914">
            <v>0</v>
          </cell>
        </row>
        <row r="1915">
          <cell r="K1915">
            <v>15.1</v>
          </cell>
          <cell r="S1915">
            <v>0</v>
          </cell>
        </row>
        <row r="1916">
          <cell r="K1916">
            <v>49.3</v>
          </cell>
          <cell r="S1916">
            <v>0</v>
          </cell>
        </row>
        <row r="1917">
          <cell r="K1917">
            <v>2.5</v>
          </cell>
          <cell r="S1917">
            <v>0</v>
          </cell>
        </row>
        <row r="1918">
          <cell r="K1918">
            <v>2.5</v>
          </cell>
          <cell r="S1918">
            <v>0</v>
          </cell>
        </row>
        <row r="1919">
          <cell r="K1919">
            <v>30</v>
          </cell>
          <cell r="S1919">
            <v>0</v>
          </cell>
        </row>
        <row r="1920">
          <cell r="K1920">
            <v>20</v>
          </cell>
          <cell r="S1920">
            <v>0</v>
          </cell>
        </row>
        <row r="1921">
          <cell r="K1921">
            <v>2.2698006922186256</v>
          </cell>
          <cell r="S1921">
            <v>0</v>
          </cell>
        </row>
        <row r="1922">
          <cell r="K1922">
            <v>17.100000000000001</v>
          </cell>
          <cell r="S1922">
            <v>0</v>
          </cell>
        </row>
        <row r="1923">
          <cell r="K1923">
            <v>2.2698006922186256</v>
          </cell>
          <cell r="S1923">
            <v>0</v>
          </cell>
        </row>
        <row r="1924">
          <cell r="K1924">
            <v>21.6</v>
          </cell>
          <cell r="S1924">
            <v>0</v>
          </cell>
        </row>
        <row r="1925">
          <cell r="K1925">
            <v>12.9</v>
          </cell>
          <cell r="S1925">
            <v>0</v>
          </cell>
        </row>
        <row r="1926">
          <cell r="K1926">
            <v>3</v>
          </cell>
          <cell r="S1926">
            <v>0</v>
          </cell>
        </row>
        <row r="1927">
          <cell r="K1927">
            <v>11.2</v>
          </cell>
          <cell r="S1927">
            <v>0</v>
          </cell>
        </row>
        <row r="1928">
          <cell r="K1928">
            <v>31.3</v>
          </cell>
          <cell r="S1928">
            <v>0</v>
          </cell>
        </row>
        <row r="1929">
          <cell r="K1929">
            <v>5</v>
          </cell>
          <cell r="S1929">
            <v>0</v>
          </cell>
        </row>
        <row r="1930">
          <cell r="K1930">
            <v>30.5</v>
          </cell>
          <cell r="S1930">
            <v>0</v>
          </cell>
        </row>
        <row r="1931">
          <cell r="K1931">
            <v>19.2</v>
          </cell>
          <cell r="S1931">
            <v>0</v>
          </cell>
        </row>
        <row r="1932">
          <cell r="K1932">
            <v>21.5</v>
          </cell>
          <cell r="S1932">
            <v>0</v>
          </cell>
        </row>
        <row r="1933">
          <cell r="K1933">
            <v>19.100000000000001</v>
          </cell>
          <cell r="S1933">
            <v>0</v>
          </cell>
        </row>
        <row r="1934">
          <cell r="K1934">
            <v>10.5</v>
          </cell>
          <cell r="S1934">
            <v>0</v>
          </cell>
        </row>
        <row r="1935">
          <cell r="K1935">
            <v>9.8000000000000007</v>
          </cell>
          <cell r="S1935">
            <v>0</v>
          </cell>
        </row>
        <row r="1936">
          <cell r="K1936">
            <v>11.2</v>
          </cell>
          <cell r="S1936">
            <v>0</v>
          </cell>
        </row>
        <row r="1937">
          <cell r="K1937">
            <v>7.4</v>
          </cell>
          <cell r="S1937">
            <v>0</v>
          </cell>
        </row>
        <row r="1938">
          <cell r="K1938">
            <v>4.7</v>
          </cell>
          <cell r="S1938">
            <v>4.5232800000000006</v>
          </cell>
        </row>
        <row r="1939">
          <cell r="K1939">
            <v>2.6</v>
          </cell>
          <cell r="S1939">
            <v>2.5022400000000005</v>
          </cell>
        </row>
        <row r="1940">
          <cell r="K1940">
            <v>2.6</v>
          </cell>
          <cell r="S1940">
            <v>2.5022400000000005</v>
          </cell>
        </row>
        <row r="1941">
          <cell r="K1941">
            <v>12.9</v>
          </cell>
          <cell r="S1941">
            <v>0</v>
          </cell>
        </row>
        <row r="1942">
          <cell r="K1942">
            <v>5.0999999999999996</v>
          </cell>
          <cell r="S1942">
            <v>0</v>
          </cell>
        </row>
        <row r="1943">
          <cell r="K1943">
            <v>8</v>
          </cell>
          <cell r="S1943">
            <v>0</v>
          </cell>
        </row>
        <row r="1944">
          <cell r="K1944">
            <v>5</v>
          </cell>
          <cell r="S1944">
            <v>0</v>
          </cell>
        </row>
        <row r="1945">
          <cell r="K1945">
            <v>192.2</v>
          </cell>
          <cell r="S1945">
            <v>0</v>
          </cell>
        </row>
        <row r="1946">
          <cell r="K1946">
            <v>1.6</v>
          </cell>
          <cell r="S1946">
            <v>1.5398400000000003</v>
          </cell>
        </row>
        <row r="1947">
          <cell r="K1947">
            <v>3.9</v>
          </cell>
          <cell r="S1947">
            <v>3.7533600000000007</v>
          </cell>
        </row>
        <row r="1948">
          <cell r="K1948">
            <v>21.5</v>
          </cell>
          <cell r="S1948">
            <v>0</v>
          </cell>
        </row>
        <row r="1949">
          <cell r="K1949">
            <v>19.600000000000001</v>
          </cell>
          <cell r="S1949">
            <v>0</v>
          </cell>
        </row>
        <row r="1950">
          <cell r="K1950">
            <v>6.7</v>
          </cell>
          <cell r="S1950">
            <v>0</v>
          </cell>
        </row>
        <row r="1951">
          <cell r="K1951">
            <v>3.8</v>
          </cell>
          <cell r="S1951">
            <v>0</v>
          </cell>
        </row>
        <row r="1952">
          <cell r="K1952">
            <v>44.6</v>
          </cell>
          <cell r="S1952">
            <v>0</v>
          </cell>
        </row>
        <row r="1953">
          <cell r="K1953">
            <v>50.16</v>
          </cell>
          <cell r="S1953">
            <v>0</v>
          </cell>
        </row>
        <row r="1954">
          <cell r="K1954">
            <v>51.65</v>
          </cell>
          <cell r="S1954">
            <v>0</v>
          </cell>
        </row>
        <row r="1955">
          <cell r="K1955">
            <v>51.66</v>
          </cell>
          <cell r="S1955">
            <v>0</v>
          </cell>
        </row>
        <row r="1956">
          <cell r="K1956">
            <v>51.66</v>
          </cell>
          <cell r="S1956">
            <v>0</v>
          </cell>
        </row>
        <row r="1957">
          <cell r="K1957">
            <v>51.66</v>
          </cell>
          <cell r="S1957">
            <v>0</v>
          </cell>
        </row>
        <row r="1958">
          <cell r="K1958">
            <v>50.16</v>
          </cell>
          <cell r="S1958">
            <v>0</v>
          </cell>
        </row>
        <row r="1959">
          <cell r="K1959">
            <v>53.05</v>
          </cell>
          <cell r="S1959">
            <v>0</v>
          </cell>
        </row>
        <row r="1960">
          <cell r="K1960">
            <v>40.770000000000003</v>
          </cell>
          <cell r="S1960">
            <v>0</v>
          </cell>
        </row>
        <row r="1961">
          <cell r="K1961">
            <v>5.03</v>
          </cell>
          <cell r="S1961">
            <v>0</v>
          </cell>
        </row>
        <row r="1962">
          <cell r="K1962">
            <v>56.75</v>
          </cell>
          <cell r="S1962">
            <v>0</v>
          </cell>
        </row>
        <row r="1963">
          <cell r="K1963">
            <v>10.79</v>
          </cell>
          <cell r="S1963">
            <v>0</v>
          </cell>
        </row>
        <row r="1964">
          <cell r="K1964">
            <v>19.45</v>
          </cell>
          <cell r="S1964">
            <v>0</v>
          </cell>
        </row>
        <row r="1965">
          <cell r="K1965">
            <v>20.65</v>
          </cell>
          <cell r="S1965">
            <v>0</v>
          </cell>
        </row>
        <row r="1966">
          <cell r="K1966">
            <v>8.32</v>
          </cell>
          <cell r="S1966">
            <v>0</v>
          </cell>
        </row>
        <row r="1967">
          <cell r="K1967">
            <v>14.91</v>
          </cell>
          <cell r="S1967">
            <v>0</v>
          </cell>
        </row>
        <row r="1968">
          <cell r="K1968">
            <v>31.79</v>
          </cell>
          <cell r="S1968">
            <v>0</v>
          </cell>
        </row>
        <row r="1969">
          <cell r="K1969">
            <v>30.29</v>
          </cell>
          <cell r="S1969">
            <v>0</v>
          </cell>
        </row>
        <row r="1970">
          <cell r="K1970">
            <v>52.86</v>
          </cell>
          <cell r="S1970">
            <v>0</v>
          </cell>
        </row>
        <row r="1971">
          <cell r="K1971">
            <v>51.43</v>
          </cell>
          <cell r="S1971">
            <v>0</v>
          </cell>
        </row>
        <row r="1972">
          <cell r="K1972">
            <v>51.71</v>
          </cell>
          <cell r="S1972">
            <v>0</v>
          </cell>
        </row>
        <row r="1973">
          <cell r="K1973">
            <v>51.8</v>
          </cell>
          <cell r="S1973">
            <v>0</v>
          </cell>
        </row>
        <row r="1974">
          <cell r="K1974">
            <v>40.729999999999997</v>
          </cell>
          <cell r="S1974">
            <v>0</v>
          </cell>
        </row>
        <row r="1975">
          <cell r="K1975">
            <v>4.97</v>
          </cell>
          <cell r="S1975">
            <v>0</v>
          </cell>
        </row>
        <row r="1976">
          <cell r="K1976">
            <v>51.62</v>
          </cell>
          <cell r="S1976">
            <v>0</v>
          </cell>
        </row>
        <row r="1977">
          <cell r="K1977">
            <v>51.71</v>
          </cell>
          <cell r="S1977">
            <v>0</v>
          </cell>
        </row>
        <row r="1978">
          <cell r="K1978">
            <v>51.71</v>
          </cell>
          <cell r="S1978">
            <v>0</v>
          </cell>
        </row>
        <row r="1979">
          <cell r="K1979">
            <v>50.21</v>
          </cell>
          <cell r="S1979">
            <v>0</v>
          </cell>
        </row>
        <row r="1980">
          <cell r="K1980">
            <v>15.89</v>
          </cell>
          <cell r="S1980">
            <v>0</v>
          </cell>
        </row>
        <row r="1981">
          <cell r="K1981">
            <v>15.2</v>
          </cell>
          <cell r="S1981">
            <v>0</v>
          </cell>
        </row>
        <row r="1982">
          <cell r="K1982">
            <v>9.6</v>
          </cell>
          <cell r="S1982">
            <v>0</v>
          </cell>
        </row>
        <row r="1983">
          <cell r="K1983">
            <v>29.73</v>
          </cell>
          <cell r="S1983">
            <v>0</v>
          </cell>
        </row>
        <row r="1984">
          <cell r="K1984">
            <v>30.81</v>
          </cell>
          <cell r="S1984">
            <v>0</v>
          </cell>
        </row>
        <row r="1985">
          <cell r="K1985">
            <v>130.61000000000001</v>
          </cell>
          <cell r="S1985">
            <v>0</v>
          </cell>
        </row>
        <row r="1986">
          <cell r="K1986">
            <v>12.99</v>
          </cell>
          <cell r="S1986">
            <v>0</v>
          </cell>
        </row>
        <row r="1987">
          <cell r="K1987">
            <v>8.1</v>
          </cell>
          <cell r="S1987">
            <v>0</v>
          </cell>
        </row>
        <row r="1988">
          <cell r="K1988">
            <v>5.55</v>
          </cell>
          <cell r="S1988">
            <v>0</v>
          </cell>
        </row>
        <row r="1989">
          <cell r="K1989">
            <v>1.31</v>
          </cell>
          <cell r="S1989">
            <v>0</v>
          </cell>
        </row>
        <row r="1990">
          <cell r="K1990">
            <v>1.31</v>
          </cell>
          <cell r="S1990">
            <v>0</v>
          </cell>
        </row>
        <row r="1991">
          <cell r="K1991">
            <v>5.03</v>
          </cell>
          <cell r="S1991">
            <v>0</v>
          </cell>
        </row>
        <row r="1992">
          <cell r="K1992">
            <v>1.31</v>
          </cell>
          <cell r="S1992">
            <v>0</v>
          </cell>
        </row>
        <row r="1993">
          <cell r="K1993">
            <v>1.31</v>
          </cell>
          <cell r="S1993">
            <v>0</v>
          </cell>
        </row>
        <row r="1994">
          <cell r="K1994">
            <v>9.75</v>
          </cell>
          <cell r="S1994">
            <v>0</v>
          </cell>
        </row>
        <row r="1995">
          <cell r="K1995">
            <v>3.55</v>
          </cell>
          <cell r="S1995">
            <v>0</v>
          </cell>
        </row>
        <row r="1996">
          <cell r="K1996">
            <v>404.86</v>
          </cell>
          <cell r="S1996">
            <v>0</v>
          </cell>
        </row>
        <row r="1997">
          <cell r="K1997">
            <v>41.06</v>
          </cell>
          <cell r="S1997">
            <v>0</v>
          </cell>
        </row>
        <row r="1998">
          <cell r="K1998">
            <v>31.64</v>
          </cell>
          <cell r="S1998">
            <v>0</v>
          </cell>
        </row>
        <row r="1999">
          <cell r="K1999">
            <v>19.059999999999999</v>
          </cell>
          <cell r="S1999">
            <v>0</v>
          </cell>
        </row>
        <row r="2000">
          <cell r="K2000">
            <v>15.26</v>
          </cell>
          <cell r="S2000">
            <v>0</v>
          </cell>
        </row>
        <row r="2001">
          <cell r="K2001">
            <v>39.659999999999997</v>
          </cell>
          <cell r="S2001">
            <v>0</v>
          </cell>
        </row>
        <row r="2002">
          <cell r="K2002">
            <v>32.229999999999997</v>
          </cell>
          <cell r="S2002">
            <v>0</v>
          </cell>
        </row>
        <row r="2003">
          <cell r="K2003">
            <v>31.04</v>
          </cell>
          <cell r="S2003">
            <v>0</v>
          </cell>
        </row>
        <row r="2004">
          <cell r="K2004">
            <v>20.87</v>
          </cell>
          <cell r="S2004">
            <v>0</v>
          </cell>
        </row>
        <row r="2005">
          <cell r="K2005">
            <v>37.520000000000003</v>
          </cell>
          <cell r="S2005">
            <v>0</v>
          </cell>
        </row>
        <row r="2006">
          <cell r="K2006">
            <v>43.18</v>
          </cell>
          <cell r="S2006">
            <v>0</v>
          </cell>
        </row>
        <row r="2007">
          <cell r="K2007">
            <v>44.53</v>
          </cell>
          <cell r="S2007">
            <v>0</v>
          </cell>
        </row>
        <row r="2008">
          <cell r="K2008">
            <v>44.53</v>
          </cell>
          <cell r="S2008">
            <v>0</v>
          </cell>
        </row>
        <row r="2009">
          <cell r="K2009">
            <v>44.29</v>
          </cell>
          <cell r="S2009">
            <v>0</v>
          </cell>
        </row>
        <row r="2010">
          <cell r="K2010">
            <v>38.65</v>
          </cell>
          <cell r="S2010">
            <v>0</v>
          </cell>
        </row>
        <row r="2011">
          <cell r="K2011">
            <v>43.09</v>
          </cell>
          <cell r="S2011">
            <v>0</v>
          </cell>
        </row>
        <row r="2012">
          <cell r="K2012">
            <v>44.52</v>
          </cell>
          <cell r="S2012">
            <v>0</v>
          </cell>
        </row>
        <row r="2013">
          <cell r="K2013">
            <v>54.77</v>
          </cell>
          <cell r="S2013">
            <v>0</v>
          </cell>
        </row>
        <row r="2014">
          <cell r="K2014">
            <v>13.61</v>
          </cell>
          <cell r="S2014">
            <v>0</v>
          </cell>
        </row>
        <row r="2015">
          <cell r="K2015">
            <v>19.489999999999998</v>
          </cell>
          <cell r="S2015">
            <v>0</v>
          </cell>
        </row>
        <row r="2016">
          <cell r="K2016">
            <v>20.68</v>
          </cell>
          <cell r="S2016">
            <v>0</v>
          </cell>
        </row>
        <row r="2017">
          <cell r="K2017">
            <v>31.79</v>
          </cell>
          <cell r="S2017">
            <v>0</v>
          </cell>
        </row>
        <row r="2018">
          <cell r="K2018">
            <v>30.29</v>
          </cell>
          <cell r="S2018">
            <v>0</v>
          </cell>
        </row>
        <row r="2019">
          <cell r="K2019">
            <v>13.34</v>
          </cell>
          <cell r="S2019">
            <v>0</v>
          </cell>
        </row>
        <row r="2020">
          <cell r="K2020">
            <v>52.59</v>
          </cell>
          <cell r="S2020">
            <v>0</v>
          </cell>
        </row>
        <row r="2021">
          <cell r="K2021">
            <v>44.53</v>
          </cell>
          <cell r="S2021">
            <v>0</v>
          </cell>
        </row>
        <row r="2022">
          <cell r="K2022">
            <v>44.53</v>
          </cell>
          <cell r="S2022">
            <v>0</v>
          </cell>
        </row>
        <row r="2023">
          <cell r="K2023">
            <v>32.07</v>
          </cell>
          <cell r="S2023">
            <v>0</v>
          </cell>
        </row>
        <row r="2024">
          <cell r="K2024">
            <v>5.0599999999999996</v>
          </cell>
          <cell r="S2024">
            <v>0</v>
          </cell>
        </row>
        <row r="2025">
          <cell r="K2025">
            <v>44.53</v>
          </cell>
          <cell r="S2025">
            <v>0</v>
          </cell>
        </row>
        <row r="2026">
          <cell r="K2026">
            <v>44.53</v>
          </cell>
          <cell r="S2026">
            <v>0</v>
          </cell>
        </row>
        <row r="2027">
          <cell r="K2027">
            <v>44.53</v>
          </cell>
          <cell r="S2027">
            <v>0</v>
          </cell>
        </row>
        <row r="2028">
          <cell r="K2028">
            <v>43.18</v>
          </cell>
          <cell r="S2028">
            <v>0</v>
          </cell>
        </row>
        <row r="2029">
          <cell r="K2029">
            <v>18.43</v>
          </cell>
          <cell r="S2029">
            <v>0</v>
          </cell>
        </row>
        <row r="2030">
          <cell r="K2030">
            <v>19.48</v>
          </cell>
          <cell r="S2030">
            <v>0</v>
          </cell>
        </row>
        <row r="2031">
          <cell r="K2031">
            <v>40.159999999999997</v>
          </cell>
          <cell r="S2031">
            <v>0</v>
          </cell>
        </row>
        <row r="2032">
          <cell r="K2032">
            <v>48.32</v>
          </cell>
          <cell r="S2032">
            <v>0</v>
          </cell>
        </row>
        <row r="2033">
          <cell r="K2033">
            <v>32.39</v>
          </cell>
          <cell r="S2033">
            <v>0</v>
          </cell>
        </row>
        <row r="2034">
          <cell r="K2034">
            <v>30.68</v>
          </cell>
          <cell r="S2034">
            <v>0</v>
          </cell>
        </row>
        <row r="2035">
          <cell r="K2035">
            <v>10</v>
          </cell>
          <cell r="S2035">
            <v>0</v>
          </cell>
        </row>
        <row r="2036">
          <cell r="K2036">
            <v>30.68</v>
          </cell>
          <cell r="S2036">
            <v>0</v>
          </cell>
        </row>
        <row r="2037">
          <cell r="K2037">
            <v>12.9</v>
          </cell>
          <cell r="S2037">
            <v>0</v>
          </cell>
        </row>
        <row r="2038">
          <cell r="K2038">
            <v>65.680000000000007</v>
          </cell>
          <cell r="S2038">
            <v>0</v>
          </cell>
        </row>
        <row r="2039">
          <cell r="K2039">
            <v>35.01</v>
          </cell>
          <cell r="S2039">
            <v>0</v>
          </cell>
        </row>
        <row r="2040">
          <cell r="K2040">
            <v>15.59</v>
          </cell>
          <cell r="S2040">
            <v>0</v>
          </cell>
        </row>
        <row r="2041">
          <cell r="K2041">
            <v>99.65</v>
          </cell>
          <cell r="S2041">
            <v>0</v>
          </cell>
        </row>
        <row r="2042">
          <cell r="K2042">
            <v>159.82</v>
          </cell>
          <cell r="S2042">
            <v>0</v>
          </cell>
        </row>
        <row r="2043">
          <cell r="K2043">
            <v>195.94</v>
          </cell>
          <cell r="S2043">
            <v>0</v>
          </cell>
        </row>
        <row r="2044">
          <cell r="K2044">
            <v>9.2100000000000009</v>
          </cell>
          <cell r="S2044">
            <v>0</v>
          </cell>
        </row>
        <row r="2045">
          <cell r="K2045">
            <v>6.43</v>
          </cell>
          <cell r="S2045">
            <v>0</v>
          </cell>
        </row>
        <row r="2046">
          <cell r="K2046">
            <v>1.31</v>
          </cell>
          <cell r="S2046">
            <v>0</v>
          </cell>
        </row>
        <row r="2047">
          <cell r="K2047">
            <v>1.31</v>
          </cell>
          <cell r="S2047">
            <v>0</v>
          </cell>
        </row>
        <row r="2048">
          <cell r="K2048">
            <v>6.26</v>
          </cell>
          <cell r="S2048">
            <v>0</v>
          </cell>
        </row>
        <row r="2049">
          <cell r="K2049">
            <v>1.31</v>
          </cell>
          <cell r="S2049">
            <v>0</v>
          </cell>
        </row>
        <row r="2050">
          <cell r="K2050">
            <v>1.31</v>
          </cell>
          <cell r="S2050">
            <v>0</v>
          </cell>
        </row>
        <row r="2051">
          <cell r="K2051">
            <v>8.1</v>
          </cell>
          <cell r="S2051">
            <v>0</v>
          </cell>
        </row>
        <row r="2052">
          <cell r="K2052">
            <v>5.67</v>
          </cell>
          <cell r="S2052">
            <v>0</v>
          </cell>
        </row>
        <row r="2053">
          <cell r="K2053">
            <v>1.31</v>
          </cell>
          <cell r="S2053">
            <v>0</v>
          </cell>
        </row>
        <row r="2054">
          <cell r="K2054">
            <v>1.31</v>
          </cell>
          <cell r="S2054">
            <v>0</v>
          </cell>
        </row>
        <row r="2055">
          <cell r="K2055">
            <v>6.21</v>
          </cell>
          <cell r="S2055">
            <v>0</v>
          </cell>
        </row>
        <row r="2056">
          <cell r="K2056">
            <v>1.31</v>
          </cell>
          <cell r="S2056">
            <v>0</v>
          </cell>
        </row>
        <row r="2057">
          <cell r="K2057">
            <v>1.31</v>
          </cell>
          <cell r="S2057">
            <v>0</v>
          </cell>
        </row>
        <row r="2058">
          <cell r="K2058">
            <v>8.83</v>
          </cell>
          <cell r="S2058">
            <v>0</v>
          </cell>
        </row>
        <row r="2059">
          <cell r="K2059">
            <v>48.13</v>
          </cell>
          <cell r="S2059">
            <v>0</v>
          </cell>
        </row>
        <row r="2060">
          <cell r="K2060">
            <v>25.94</v>
          </cell>
          <cell r="S2060">
            <v>0</v>
          </cell>
        </row>
        <row r="2061">
          <cell r="K2061">
            <v>40.76</v>
          </cell>
          <cell r="S2061">
            <v>0</v>
          </cell>
        </row>
        <row r="2062">
          <cell r="K2062">
            <v>3.55</v>
          </cell>
          <cell r="S2062">
            <v>0</v>
          </cell>
        </row>
        <row r="2063">
          <cell r="K2063">
            <v>20</v>
          </cell>
          <cell r="S2063">
            <v>0</v>
          </cell>
        </row>
        <row r="2064">
          <cell r="K2064">
            <v>6.2</v>
          </cell>
          <cell r="S2064">
            <v>0</v>
          </cell>
        </row>
        <row r="2065">
          <cell r="K2065">
            <v>1.57</v>
          </cell>
          <cell r="S2065">
            <v>0</v>
          </cell>
        </row>
        <row r="2066">
          <cell r="K2066">
            <v>1.01</v>
          </cell>
          <cell r="S2066">
            <v>0</v>
          </cell>
        </row>
        <row r="2067">
          <cell r="K2067">
            <v>1.62</v>
          </cell>
          <cell r="S2067">
            <v>0</v>
          </cell>
        </row>
        <row r="2068">
          <cell r="K2068">
            <v>1.48</v>
          </cell>
          <cell r="S2068">
            <v>0</v>
          </cell>
        </row>
        <row r="2069">
          <cell r="K2069">
            <v>1.21</v>
          </cell>
          <cell r="S2069">
            <v>0</v>
          </cell>
        </row>
        <row r="2070">
          <cell r="K2070">
            <v>1.1200000000000001</v>
          </cell>
          <cell r="S2070">
            <v>0</v>
          </cell>
        </row>
        <row r="2071">
          <cell r="K2071">
            <v>1.22</v>
          </cell>
          <cell r="S2071">
            <v>0</v>
          </cell>
        </row>
        <row r="2072">
          <cell r="K2072">
            <v>1.1100000000000001</v>
          </cell>
          <cell r="S2072">
            <v>0</v>
          </cell>
        </row>
        <row r="2073">
          <cell r="K2073">
            <v>16.14</v>
          </cell>
          <cell r="S2073">
            <v>0</v>
          </cell>
        </row>
        <row r="2074">
          <cell r="K2074">
            <v>48.59</v>
          </cell>
          <cell r="S2074">
            <v>0</v>
          </cell>
        </row>
        <row r="2075">
          <cell r="K2075">
            <v>1.72</v>
          </cell>
          <cell r="S2075">
            <v>0</v>
          </cell>
        </row>
        <row r="2076">
          <cell r="K2076">
            <v>1.73</v>
          </cell>
          <cell r="S2076">
            <v>0</v>
          </cell>
        </row>
        <row r="2077">
          <cell r="K2077">
            <v>1.73</v>
          </cell>
          <cell r="S2077">
            <v>0</v>
          </cell>
        </row>
        <row r="2078">
          <cell r="K2078">
            <v>25</v>
          </cell>
          <cell r="S2078">
            <v>0</v>
          </cell>
        </row>
        <row r="2079">
          <cell r="K2079">
            <v>33</v>
          </cell>
          <cell r="S2079">
            <v>0</v>
          </cell>
        </row>
        <row r="2080">
          <cell r="K2080">
            <v>52.61</v>
          </cell>
          <cell r="S2080">
            <v>0</v>
          </cell>
        </row>
        <row r="2081">
          <cell r="K2081">
            <v>18.37</v>
          </cell>
          <cell r="S2081">
            <v>0</v>
          </cell>
        </row>
        <row r="2082">
          <cell r="K2082">
            <v>860.38</v>
          </cell>
          <cell r="S2082">
            <v>0</v>
          </cell>
        </row>
        <row r="2083">
          <cell r="K2083">
            <v>6.98</v>
          </cell>
          <cell r="S2083">
            <v>0</v>
          </cell>
        </row>
        <row r="2084">
          <cell r="K2084">
            <v>24.32</v>
          </cell>
          <cell r="S2084">
            <v>0</v>
          </cell>
        </row>
        <row r="2085">
          <cell r="K2085">
            <v>11.1</v>
          </cell>
          <cell r="S2085">
            <v>0</v>
          </cell>
        </row>
        <row r="2086">
          <cell r="K2086">
            <v>5.26</v>
          </cell>
          <cell r="S2086">
            <v>0</v>
          </cell>
        </row>
        <row r="2087">
          <cell r="K2087">
            <v>5.99</v>
          </cell>
          <cell r="S2087">
            <v>0</v>
          </cell>
        </row>
        <row r="2088">
          <cell r="K2088">
            <v>0.45</v>
          </cell>
          <cell r="S2088">
            <v>0</v>
          </cell>
        </row>
        <row r="2089">
          <cell r="K2089">
            <v>1.01</v>
          </cell>
          <cell r="S2089">
            <v>0</v>
          </cell>
        </row>
        <row r="2090">
          <cell r="K2090">
            <v>1.49</v>
          </cell>
          <cell r="S2090">
            <v>0</v>
          </cell>
        </row>
        <row r="2091">
          <cell r="K2091">
            <v>2.36</v>
          </cell>
          <cell r="S2091">
            <v>0</v>
          </cell>
        </row>
        <row r="2092">
          <cell r="K2092">
            <v>0.93</v>
          </cell>
          <cell r="S2092">
            <v>0</v>
          </cell>
        </row>
        <row r="2093">
          <cell r="K2093">
            <v>1.2</v>
          </cell>
          <cell r="S2093">
            <v>0</v>
          </cell>
        </row>
        <row r="2094">
          <cell r="K2094">
            <v>17.95</v>
          </cell>
          <cell r="S2094">
            <v>0</v>
          </cell>
        </row>
        <row r="2095">
          <cell r="K2095">
            <v>28.71</v>
          </cell>
          <cell r="S2095">
            <v>0</v>
          </cell>
        </row>
        <row r="2096">
          <cell r="K2096">
            <v>19.190000000000001</v>
          </cell>
          <cell r="S2096">
            <v>0</v>
          </cell>
        </row>
        <row r="2097">
          <cell r="K2097">
            <v>69.45</v>
          </cell>
          <cell r="S2097">
            <v>0</v>
          </cell>
        </row>
        <row r="2098">
          <cell r="K2098">
            <v>17.600000000000001</v>
          </cell>
          <cell r="S2098">
            <v>0</v>
          </cell>
        </row>
        <row r="2099">
          <cell r="K2099">
            <v>8.2799999999999994</v>
          </cell>
          <cell r="S2099">
            <v>0</v>
          </cell>
        </row>
        <row r="2100">
          <cell r="K2100">
            <v>7.05</v>
          </cell>
          <cell r="S2100">
            <v>0</v>
          </cell>
        </row>
        <row r="2101">
          <cell r="K2101">
            <v>27.19</v>
          </cell>
          <cell r="S2101">
            <v>0</v>
          </cell>
        </row>
        <row r="2102">
          <cell r="K2102">
            <v>48.85</v>
          </cell>
          <cell r="S2102">
            <v>0</v>
          </cell>
        </row>
        <row r="2103">
          <cell r="K2103">
            <v>11.1</v>
          </cell>
          <cell r="S2103">
            <v>0</v>
          </cell>
        </row>
        <row r="2104">
          <cell r="K2104">
            <v>20</v>
          </cell>
          <cell r="S2104">
            <v>0</v>
          </cell>
        </row>
        <row r="2105">
          <cell r="K2105">
            <v>2.2698006922186256</v>
          </cell>
          <cell r="S2105">
            <v>0</v>
          </cell>
        </row>
        <row r="2106">
          <cell r="K2106">
            <v>12.74</v>
          </cell>
          <cell r="S2106">
            <v>0</v>
          </cell>
        </row>
        <row r="2107">
          <cell r="K2107">
            <v>20</v>
          </cell>
          <cell r="S2107">
            <v>0</v>
          </cell>
        </row>
        <row r="2108">
          <cell r="K2108">
            <v>12.76</v>
          </cell>
          <cell r="S2108">
            <v>0</v>
          </cell>
        </row>
        <row r="2109">
          <cell r="K2109">
            <v>57.33</v>
          </cell>
          <cell r="S2109">
            <v>0</v>
          </cell>
        </row>
        <row r="2110">
          <cell r="K2110">
            <v>19.28</v>
          </cell>
          <cell r="S2110">
            <v>0</v>
          </cell>
        </row>
        <row r="2111">
          <cell r="K2111">
            <v>4.18</v>
          </cell>
          <cell r="S2111">
            <v>0</v>
          </cell>
        </row>
        <row r="2112">
          <cell r="K2112">
            <v>19.079999999999998</v>
          </cell>
          <cell r="S2112">
            <v>0</v>
          </cell>
        </row>
        <row r="2113">
          <cell r="K2113">
            <v>43.43</v>
          </cell>
          <cell r="S2113">
            <v>0</v>
          </cell>
        </row>
        <row r="2114">
          <cell r="K2114">
            <v>361.83</v>
          </cell>
          <cell r="S2114">
            <v>0</v>
          </cell>
        </row>
        <row r="2115">
          <cell r="K2115">
            <v>38.86</v>
          </cell>
          <cell r="S2115">
            <v>0</v>
          </cell>
        </row>
        <row r="2116">
          <cell r="K2116">
            <v>9.99</v>
          </cell>
          <cell r="S2116">
            <v>0</v>
          </cell>
        </row>
        <row r="2117">
          <cell r="K2117">
            <v>10.44</v>
          </cell>
          <cell r="S2117">
            <v>0</v>
          </cell>
        </row>
        <row r="2118">
          <cell r="K2118">
            <v>4.87</v>
          </cell>
          <cell r="S2118">
            <v>4.6868880000000006</v>
          </cell>
        </row>
        <row r="2119">
          <cell r="K2119">
            <v>1.63</v>
          </cell>
          <cell r="S2119">
            <v>1.5687120000000001</v>
          </cell>
        </row>
        <row r="2120">
          <cell r="K2120">
            <v>1.68</v>
          </cell>
          <cell r="S2120">
            <v>1.6168320000000003</v>
          </cell>
        </row>
        <row r="2121">
          <cell r="K2121">
            <v>3.44</v>
          </cell>
          <cell r="S2121">
            <v>0</v>
          </cell>
        </row>
        <row r="2122">
          <cell r="K2122">
            <v>8.5399999999999991</v>
          </cell>
          <cell r="S2122">
            <v>8.2188960000000009</v>
          </cell>
        </row>
        <row r="2123">
          <cell r="K2123">
            <v>1.52</v>
          </cell>
          <cell r="S2123">
            <v>1.4628480000000001</v>
          </cell>
        </row>
        <row r="2124">
          <cell r="K2124">
            <v>1.52</v>
          </cell>
          <cell r="S2124">
            <v>1.4628480000000001</v>
          </cell>
        </row>
        <row r="2125">
          <cell r="K2125">
            <v>15.53</v>
          </cell>
          <cell r="S2125">
            <v>0</v>
          </cell>
        </row>
        <row r="2126">
          <cell r="K2126">
            <v>7.82</v>
          </cell>
          <cell r="S2126">
            <v>0</v>
          </cell>
        </row>
        <row r="2127">
          <cell r="K2127">
            <v>4.25</v>
          </cell>
          <cell r="S2127">
            <v>0</v>
          </cell>
        </row>
        <row r="2128">
          <cell r="K2128">
            <v>23.55</v>
          </cell>
          <cell r="S2128">
            <v>0</v>
          </cell>
        </row>
        <row r="2129">
          <cell r="K2129">
            <v>24.16</v>
          </cell>
          <cell r="S2129">
            <v>0</v>
          </cell>
        </row>
        <row r="2130">
          <cell r="K2130">
            <v>24.76</v>
          </cell>
          <cell r="S2130">
            <v>0</v>
          </cell>
        </row>
        <row r="2131">
          <cell r="K2131">
            <v>33.18</v>
          </cell>
          <cell r="S2131">
            <v>0</v>
          </cell>
        </row>
        <row r="2132">
          <cell r="K2132">
            <v>16.420000000000002</v>
          </cell>
          <cell r="S2132">
            <v>0</v>
          </cell>
        </row>
        <row r="2133">
          <cell r="K2133">
            <v>105.14</v>
          </cell>
          <cell r="S2133">
            <v>0</v>
          </cell>
        </row>
        <row r="2134">
          <cell r="K2134">
            <v>3.3</v>
          </cell>
          <cell r="S2134">
            <v>0</v>
          </cell>
        </row>
        <row r="2135">
          <cell r="K2135">
            <v>76.099999999999994</v>
          </cell>
          <cell r="S2135">
            <v>0</v>
          </cell>
        </row>
        <row r="2136">
          <cell r="K2136">
            <v>28.22</v>
          </cell>
          <cell r="S2136">
            <v>0</v>
          </cell>
        </row>
        <row r="2137">
          <cell r="K2137">
            <v>18.75</v>
          </cell>
          <cell r="S2137">
            <v>0</v>
          </cell>
        </row>
        <row r="2138">
          <cell r="K2138">
            <v>18.75</v>
          </cell>
          <cell r="S2138">
            <v>0</v>
          </cell>
        </row>
        <row r="2139">
          <cell r="K2139">
            <v>22.81</v>
          </cell>
          <cell r="S2139">
            <v>0</v>
          </cell>
        </row>
        <row r="2140">
          <cell r="K2140">
            <v>21.83</v>
          </cell>
          <cell r="S2140">
            <v>0</v>
          </cell>
        </row>
        <row r="2141">
          <cell r="K2141">
            <v>15.94</v>
          </cell>
          <cell r="S2141">
            <v>0</v>
          </cell>
        </row>
        <row r="2142">
          <cell r="K2142">
            <v>139.72999999999999</v>
          </cell>
          <cell r="S2142">
            <v>0</v>
          </cell>
        </row>
        <row r="2143">
          <cell r="K2143">
            <v>7</v>
          </cell>
          <cell r="S2143">
            <v>3.06</v>
          </cell>
        </row>
        <row r="2144">
          <cell r="K2144">
            <v>5.1100000000000003</v>
          </cell>
          <cell r="S2144">
            <v>4.9178640000000007</v>
          </cell>
        </row>
        <row r="2145">
          <cell r="K2145">
            <v>1.63</v>
          </cell>
          <cell r="S2145">
            <v>1.5687120000000001</v>
          </cell>
        </row>
        <row r="2146">
          <cell r="K2146">
            <v>1.68</v>
          </cell>
          <cell r="S2146">
            <v>1.6168320000000003</v>
          </cell>
        </row>
        <row r="2147">
          <cell r="K2147">
            <v>3.44</v>
          </cell>
          <cell r="S2147">
            <v>0</v>
          </cell>
        </row>
        <row r="2148">
          <cell r="K2148">
            <v>6.92</v>
          </cell>
          <cell r="S2148">
            <v>6.6598080000000008</v>
          </cell>
        </row>
        <row r="2149">
          <cell r="K2149">
            <v>1.52</v>
          </cell>
          <cell r="S2149">
            <v>1.4628480000000001</v>
          </cell>
        </row>
        <row r="2150">
          <cell r="K2150">
            <v>1.52</v>
          </cell>
          <cell r="S2150">
            <v>1.4628480000000001</v>
          </cell>
        </row>
        <row r="2151">
          <cell r="K2151">
            <v>1.58</v>
          </cell>
          <cell r="S2151">
            <v>1.5205920000000004</v>
          </cell>
        </row>
        <row r="2152">
          <cell r="K2152">
            <v>9.66</v>
          </cell>
          <cell r="S2152">
            <v>0</v>
          </cell>
        </row>
        <row r="2153">
          <cell r="K2153">
            <v>76.099999999999994</v>
          </cell>
          <cell r="S2153">
            <v>0</v>
          </cell>
        </row>
        <row r="2154">
          <cell r="K2154">
            <v>12.23</v>
          </cell>
          <cell r="S2154">
            <v>0</v>
          </cell>
        </row>
        <row r="2155">
          <cell r="K2155">
            <v>13.8</v>
          </cell>
          <cell r="S2155">
            <v>0</v>
          </cell>
        </row>
        <row r="2156">
          <cell r="K2156">
            <v>10.02</v>
          </cell>
          <cell r="S2156">
            <v>0</v>
          </cell>
        </row>
        <row r="2157">
          <cell r="K2157">
            <v>16</v>
          </cell>
          <cell r="S2157">
            <v>0</v>
          </cell>
        </row>
        <row r="2158">
          <cell r="K2158">
            <v>20</v>
          </cell>
          <cell r="S2158">
            <v>0</v>
          </cell>
        </row>
        <row r="2159">
          <cell r="K2159">
            <v>2.2698006922186256</v>
          </cell>
          <cell r="S2159">
            <v>0</v>
          </cell>
        </row>
        <row r="2160">
          <cell r="K2160">
            <v>18.600000000000001</v>
          </cell>
          <cell r="S2160">
            <v>0</v>
          </cell>
        </row>
        <row r="2161">
          <cell r="K2161">
            <v>15</v>
          </cell>
          <cell r="S2161">
            <v>0</v>
          </cell>
        </row>
        <row r="2162">
          <cell r="K2162">
            <v>9.24</v>
          </cell>
          <cell r="S2162">
            <v>0</v>
          </cell>
        </row>
        <row r="2163">
          <cell r="K2163">
            <v>7.85</v>
          </cell>
          <cell r="S2163">
            <v>0</v>
          </cell>
        </row>
        <row r="2164">
          <cell r="K2164">
            <v>4.32</v>
          </cell>
          <cell r="S2164">
            <v>0</v>
          </cell>
        </row>
        <row r="2165">
          <cell r="K2165">
            <v>5.85</v>
          </cell>
          <cell r="S2165">
            <v>0</v>
          </cell>
        </row>
        <row r="2166">
          <cell r="K2166">
            <v>5.0599999999999996</v>
          </cell>
          <cell r="S2166">
            <v>0</v>
          </cell>
        </row>
        <row r="2167">
          <cell r="K2167">
            <v>17.27</v>
          </cell>
          <cell r="S2167">
            <v>0</v>
          </cell>
        </row>
        <row r="2168">
          <cell r="K2168">
            <v>16.18</v>
          </cell>
          <cell r="S2168">
            <v>0</v>
          </cell>
        </row>
        <row r="2169">
          <cell r="K2169">
            <v>15.02</v>
          </cell>
          <cell r="S2169">
            <v>0</v>
          </cell>
        </row>
        <row r="2170">
          <cell r="K2170">
            <v>7.34</v>
          </cell>
          <cell r="S2170">
            <v>0</v>
          </cell>
        </row>
        <row r="2171">
          <cell r="K2171">
            <v>7.88</v>
          </cell>
          <cell r="S2171">
            <v>0</v>
          </cell>
        </row>
        <row r="2172">
          <cell r="K2172">
            <v>9.75</v>
          </cell>
          <cell r="S2172">
            <v>0</v>
          </cell>
        </row>
        <row r="2173">
          <cell r="K2173">
            <v>300.13</v>
          </cell>
          <cell r="S2173">
            <v>0</v>
          </cell>
        </row>
        <row r="2174">
          <cell r="K2174">
            <v>11.08</v>
          </cell>
          <cell r="S2174">
            <v>0</v>
          </cell>
        </row>
        <row r="2175">
          <cell r="K2175">
            <v>43.19</v>
          </cell>
          <cell r="S2175">
            <v>0</v>
          </cell>
        </row>
        <row r="2176">
          <cell r="K2176">
            <v>4.3899999999999997</v>
          </cell>
          <cell r="S2176">
            <v>0</v>
          </cell>
        </row>
        <row r="2177">
          <cell r="K2177">
            <v>5.82</v>
          </cell>
          <cell r="S2177">
            <v>0</v>
          </cell>
        </row>
        <row r="2178">
          <cell r="K2178">
            <v>27.75</v>
          </cell>
          <cell r="S2178">
            <v>26.706600000000005</v>
          </cell>
        </row>
        <row r="2179">
          <cell r="K2179">
            <v>17.87</v>
          </cell>
          <cell r="S2179">
            <v>0</v>
          </cell>
        </row>
        <row r="2180">
          <cell r="K2180">
            <v>13.77</v>
          </cell>
          <cell r="S2180">
            <v>0</v>
          </cell>
        </row>
        <row r="2181">
          <cell r="K2181">
            <v>13.76</v>
          </cell>
          <cell r="S2181">
            <v>0</v>
          </cell>
        </row>
        <row r="2182">
          <cell r="K2182">
            <v>6.41</v>
          </cell>
          <cell r="S2182">
            <v>6.1689840000000009</v>
          </cell>
        </row>
        <row r="2183">
          <cell r="K2183">
            <v>3.65</v>
          </cell>
          <cell r="S2183">
            <v>0</v>
          </cell>
        </row>
        <row r="2184">
          <cell r="K2184">
            <v>3.12</v>
          </cell>
          <cell r="S2184">
            <v>3.0026880000000005</v>
          </cell>
        </row>
        <row r="2185">
          <cell r="K2185">
            <v>1.87</v>
          </cell>
          <cell r="S2185">
            <v>1.7996880000000004</v>
          </cell>
        </row>
        <row r="2186">
          <cell r="K2186">
            <v>7.65</v>
          </cell>
          <cell r="S2186">
            <v>7.3623600000000016</v>
          </cell>
        </row>
        <row r="2187">
          <cell r="K2187">
            <v>1.78</v>
          </cell>
          <cell r="S2187">
            <v>1.7130720000000004</v>
          </cell>
        </row>
        <row r="2188">
          <cell r="K2188">
            <v>1.73</v>
          </cell>
          <cell r="S2188">
            <v>1.6649520000000002</v>
          </cell>
        </row>
        <row r="2189">
          <cell r="K2189">
            <v>5.68</v>
          </cell>
          <cell r="S2189">
            <v>0</v>
          </cell>
        </row>
        <row r="2190">
          <cell r="K2190">
            <v>3.11</v>
          </cell>
          <cell r="S2190">
            <v>0</v>
          </cell>
        </row>
        <row r="2191">
          <cell r="K2191">
            <v>7.55</v>
          </cell>
          <cell r="S2191">
            <v>0</v>
          </cell>
        </row>
        <row r="2192">
          <cell r="K2192">
            <v>2.52</v>
          </cell>
          <cell r="S2192">
            <v>0</v>
          </cell>
        </row>
        <row r="2193">
          <cell r="K2193">
            <v>2.94</v>
          </cell>
          <cell r="S2193">
            <v>0</v>
          </cell>
        </row>
        <row r="2194">
          <cell r="K2194">
            <v>20</v>
          </cell>
          <cell r="S2194">
            <v>0</v>
          </cell>
        </row>
        <row r="2195">
          <cell r="K2195">
            <v>8.81</v>
          </cell>
          <cell r="S2195">
            <v>8.4787440000000025</v>
          </cell>
        </row>
        <row r="2196">
          <cell r="K2196">
            <v>1.53</v>
          </cell>
          <cell r="S2196">
            <v>1.4724720000000002</v>
          </cell>
        </row>
        <row r="2197">
          <cell r="K2197">
            <v>1.37</v>
          </cell>
          <cell r="S2197">
            <v>1.3184880000000003</v>
          </cell>
        </row>
        <row r="2198">
          <cell r="K2198">
            <v>2.99</v>
          </cell>
          <cell r="S2198">
            <v>0</v>
          </cell>
        </row>
        <row r="2199">
          <cell r="K2199">
            <v>25.48</v>
          </cell>
          <cell r="S2199">
            <v>11.138400000000001</v>
          </cell>
        </row>
        <row r="2200">
          <cell r="K2200">
            <v>65.23</v>
          </cell>
          <cell r="S2200">
            <v>0</v>
          </cell>
        </row>
        <row r="2201">
          <cell r="K2201">
            <v>43.59</v>
          </cell>
          <cell r="S2201">
            <v>0</v>
          </cell>
        </row>
        <row r="2202">
          <cell r="K2202">
            <v>4.26</v>
          </cell>
          <cell r="S2202">
            <v>0</v>
          </cell>
        </row>
        <row r="2203">
          <cell r="K2203">
            <v>12.93</v>
          </cell>
          <cell r="S2203">
            <v>12.443832000000002</v>
          </cell>
        </row>
        <row r="2204">
          <cell r="K2204">
            <v>1.29</v>
          </cell>
          <cell r="S2204">
            <v>1.2414960000000002</v>
          </cell>
        </row>
        <row r="2205">
          <cell r="K2205">
            <v>1.29</v>
          </cell>
          <cell r="S2205">
            <v>1.2414960000000002</v>
          </cell>
        </row>
        <row r="2206">
          <cell r="K2206">
            <v>11.77</v>
          </cell>
          <cell r="S2206">
            <v>0</v>
          </cell>
        </row>
        <row r="2207">
          <cell r="K2207">
            <v>26.64</v>
          </cell>
          <cell r="S2207">
            <v>0</v>
          </cell>
        </row>
        <row r="2208">
          <cell r="K2208">
            <v>33.450000000000003</v>
          </cell>
          <cell r="S2208">
            <v>0</v>
          </cell>
        </row>
        <row r="2209">
          <cell r="K2209">
            <v>1.72</v>
          </cell>
          <cell r="S2209">
            <v>1.6553280000000001</v>
          </cell>
        </row>
        <row r="2210">
          <cell r="K2210">
            <v>1.67</v>
          </cell>
          <cell r="S2210">
            <v>0</v>
          </cell>
        </row>
        <row r="2211">
          <cell r="K2211">
            <v>1.1399999999999999</v>
          </cell>
          <cell r="S2211">
            <v>1.0971360000000001</v>
          </cell>
        </row>
        <row r="2212">
          <cell r="K2212">
            <v>1.1399999999999999</v>
          </cell>
          <cell r="S2212">
            <v>1.0971360000000001</v>
          </cell>
        </row>
        <row r="2213">
          <cell r="K2213">
            <v>4.2300000000000004</v>
          </cell>
          <cell r="S2213">
            <v>0</v>
          </cell>
        </row>
        <row r="2214">
          <cell r="K2214">
            <v>5.96</v>
          </cell>
          <cell r="S2214">
            <v>0</v>
          </cell>
        </row>
        <row r="2215">
          <cell r="K2215">
            <v>12.49</v>
          </cell>
          <cell r="S2215">
            <v>0</v>
          </cell>
        </row>
        <row r="2216">
          <cell r="K2216">
            <v>15.98</v>
          </cell>
          <cell r="S2216">
            <v>0</v>
          </cell>
        </row>
        <row r="2217">
          <cell r="K2217">
            <v>29.49</v>
          </cell>
          <cell r="S2217">
            <v>0</v>
          </cell>
        </row>
        <row r="2218">
          <cell r="K2218">
            <v>8.2100000000000009</v>
          </cell>
          <cell r="S2218">
            <v>0</v>
          </cell>
        </row>
        <row r="2219">
          <cell r="K2219">
            <v>20.46</v>
          </cell>
          <cell r="S2219">
            <v>0</v>
          </cell>
        </row>
        <row r="2220">
          <cell r="K2220">
            <v>26.25</v>
          </cell>
          <cell r="S2220">
            <v>0</v>
          </cell>
        </row>
        <row r="2221">
          <cell r="K2221">
            <v>2.99</v>
          </cell>
          <cell r="S2221">
            <v>0</v>
          </cell>
        </row>
        <row r="2222">
          <cell r="K2222">
            <v>78.23</v>
          </cell>
          <cell r="S2222">
            <v>0</v>
          </cell>
        </row>
        <row r="2223">
          <cell r="K2223">
            <v>3.55</v>
          </cell>
          <cell r="S2223">
            <v>3.4165200000000002</v>
          </cell>
        </row>
        <row r="2224">
          <cell r="K2224">
            <v>1.36</v>
          </cell>
          <cell r="S2224">
            <v>1.3088640000000002</v>
          </cell>
        </row>
        <row r="2225">
          <cell r="K2225">
            <v>1.36</v>
          </cell>
          <cell r="S2225">
            <v>1.3088640000000002</v>
          </cell>
        </row>
        <row r="2226">
          <cell r="K2226">
            <v>9.49</v>
          </cell>
          <cell r="S2226">
            <v>9.1331760000000024</v>
          </cell>
        </row>
        <row r="2227">
          <cell r="K2227">
            <v>1.37</v>
          </cell>
          <cell r="S2227">
            <v>1.3184880000000003</v>
          </cell>
        </row>
        <row r="2228">
          <cell r="K2228">
            <v>1.37</v>
          </cell>
          <cell r="S2228">
            <v>1.3184880000000003</v>
          </cell>
        </row>
        <row r="2229">
          <cell r="K2229">
            <v>1.53</v>
          </cell>
          <cell r="S2229">
            <v>1.4724720000000002</v>
          </cell>
        </row>
        <row r="2230">
          <cell r="K2230">
            <v>44.71</v>
          </cell>
          <cell r="S2230">
            <v>0</v>
          </cell>
        </row>
        <row r="2231">
          <cell r="K2231">
            <v>31.55</v>
          </cell>
          <cell r="S2231">
            <v>0</v>
          </cell>
        </row>
        <row r="2232">
          <cell r="K2232">
            <v>20.78</v>
          </cell>
          <cell r="S2232">
            <v>0</v>
          </cell>
        </row>
        <row r="2233">
          <cell r="K2233">
            <v>23.06</v>
          </cell>
          <cell r="S2233">
            <v>10.080514285714285</v>
          </cell>
        </row>
        <row r="2234">
          <cell r="K2234">
            <v>39.44</v>
          </cell>
          <cell r="S2234">
            <v>0</v>
          </cell>
        </row>
        <row r="2235">
          <cell r="K2235">
            <v>27.64</v>
          </cell>
          <cell r="S2235">
            <v>0</v>
          </cell>
        </row>
        <row r="2236">
          <cell r="K2236">
            <v>24.12</v>
          </cell>
          <cell r="S2236">
            <v>0</v>
          </cell>
        </row>
        <row r="2237">
          <cell r="K2237">
            <v>23.91</v>
          </cell>
          <cell r="S2237">
            <v>0</v>
          </cell>
        </row>
        <row r="2238">
          <cell r="K2238">
            <v>27.4</v>
          </cell>
          <cell r="S2238">
            <v>0</v>
          </cell>
        </row>
        <row r="2239">
          <cell r="K2239">
            <v>89.94</v>
          </cell>
          <cell r="S2239">
            <v>0</v>
          </cell>
        </row>
        <row r="2240">
          <cell r="K2240">
            <v>1.87</v>
          </cell>
          <cell r="S2240">
            <v>0</v>
          </cell>
        </row>
        <row r="2241">
          <cell r="K2241">
            <v>6.33</v>
          </cell>
          <cell r="S2241">
            <v>0</v>
          </cell>
        </row>
        <row r="2242">
          <cell r="K2242">
            <v>89.46</v>
          </cell>
          <cell r="S2242">
            <v>0</v>
          </cell>
        </row>
        <row r="2243">
          <cell r="K2243">
            <v>21.28</v>
          </cell>
          <cell r="S2243">
            <v>0</v>
          </cell>
        </row>
        <row r="2244">
          <cell r="K2244">
            <v>21.48</v>
          </cell>
          <cell r="S2244">
            <v>0</v>
          </cell>
        </row>
        <row r="2245">
          <cell r="K2245">
            <v>2.99</v>
          </cell>
          <cell r="S2245">
            <v>0</v>
          </cell>
        </row>
        <row r="2246">
          <cell r="K2246">
            <v>35.659999999999997</v>
          </cell>
          <cell r="S2246">
            <v>0</v>
          </cell>
        </row>
        <row r="2247">
          <cell r="K2247">
            <v>38.19</v>
          </cell>
          <cell r="S2247">
            <v>0</v>
          </cell>
        </row>
        <row r="2248">
          <cell r="K2248">
            <v>3.56</v>
          </cell>
          <cell r="S2248">
            <v>3.4261440000000007</v>
          </cell>
        </row>
        <row r="2249">
          <cell r="K2249">
            <v>1.35</v>
          </cell>
          <cell r="S2249">
            <v>1.2992400000000002</v>
          </cell>
        </row>
        <row r="2250">
          <cell r="K2250">
            <v>1.35</v>
          </cell>
          <cell r="S2250">
            <v>1.2992400000000002</v>
          </cell>
        </row>
        <row r="2251">
          <cell r="K2251">
            <v>9.49</v>
          </cell>
          <cell r="S2251">
            <v>9.1331760000000024</v>
          </cell>
        </row>
        <row r="2252">
          <cell r="K2252">
            <v>1.37</v>
          </cell>
          <cell r="S2252">
            <v>1.3184880000000003</v>
          </cell>
        </row>
        <row r="2253">
          <cell r="K2253">
            <v>1.37</v>
          </cell>
          <cell r="S2253">
            <v>1.3184880000000003</v>
          </cell>
        </row>
        <row r="2254">
          <cell r="K2254">
            <v>1.53</v>
          </cell>
          <cell r="S2254">
            <v>1.4724720000000002</v>
          </cell>
        </row>
        <row r="2255">
          <cell r="K2255">
            <v>8.43</v>
          </cell>
          <cell r="S2255">
            <v>0</v>
          </cell>
        </row>
        <row r="2256">
          <cell r="K2256">
            <v>39.479999999999997</v>
          </cell>
          <cell r="S2256">
            <v>0</v>
          </cell>
        </row>
        <row r="2257">
          <cell r="K2257">
            <v>21.3</v>
          </cell>
          <cell r="S2257">
            <v>0</v>
          </cell>
        </row>
        <row r="2258">
          <cell r="K2258">
            <v>21.29</v>
          </cell>
          <cell r="S2258">
            <v>0</v>
          </cell>
        </row>
        <row r="2259">
          <cell r="K2259">
            <v>2.99</v>
          </cell>
          <cell r="S2259">
            <v>0</v>
          </cell>
        </row>
        <row r="2260">
          <cell r="K2260">
            <v>33.340000000000003</v>
          </cell>
          <cell r="S2260">
            <v>0</v>
          </cell>
        </row>
        <row r="2261">
          <cell r="K2261">
            <v>3.43</v>
          </cell>
          <cell r="S2261">
            <v>3.3010320000000006</v>
          </cell>
        </row>
        <row r="2262">
          <cell r="K2262">
            <v>1.19</v>
          </cell>
          <cell r="S2262">
            <v>1.1452560000000001</v>
          </cell>
        </row>
        <row r="2263">
          <cell r="K2263">
            <v>1.19</v>
          </cell>
          <cell r="S2263">
            <v>1.1452560000000001</v>
          </cell>
        </row>
        <row r="2264">
          <cell r="K2264">
            <v>9.67</v>
          </cell>
          <cell r="S2264">
            <v>9.3064080000000011</v>
          </cell>
        </row>
        <row r="2265">
          <cell r="K2265">
            <v>1.4</v>
          </cell>
          <cell r="S2265">
            <v>1.3473600000000001</v>
          </cell>
        </row>
        <row r="2266">
          <cell r="K2266">
            <v>1.4</v>
          </cell>
          <cell r="S2266">
            <v>1.3473600000000001</v>
          </cell>
        </row>
        <row r="2267">
          <cell r="K2267">
            <v>1.57</v>
          </cell>
          <cell r="S2267">
            <v>1.5109680000000003</v>
          </cell>
        </row>
        <row r="2268">
          <cell r="K2268">
            <v>266.25</v>
          </cell>
          <cell r="S2268">
            <v>0</v>
          </cell>
        </row>
        <row r="2269">
          <cell r="K2269">
            <v>36.450000000000003</v>
          </cell>
          <cell r="S2269">
            <v>0</v>
          </cell>
        </row>
        <row r="2270">
          <cell r="K2270">
            <v>14.04</v>
          </cell>
          <cell r="S2270">
            <v>0</v>
          </cell>
        </row>
        <row r="2271">
          <cell r="K2271">
            <v>16.05</v>
          </cell>
          <cell r="S2271">
            <v>0</v>
          </cell>
        </row>
        <row r="2272">
          <cell r="K2272">
            <v>40.76</v>
          </cell>
          <cell r="S2272">
            <v>17.817942857142857</v>
          </cell>
        </row>
        <row r="2273">
          <cell r="K2273">
            <v>14.2</v>
          </cell>
          <cell r="S2273">
            <v>0</v>
          </cell>
        </row>
        <row r="2274">
          <cell r="K2274">
            <v>22.68</v>
          </cell>
          <cell r="S2274">
            <v>0</v>
          </cell>
        </row>
        <row r="2275">
          <cell r="K2275">
            <v>33.479999999999997</v>
          </cell>
          <cell r="S2275">
            <v>0</v>
          </cell>
        </row>
        <row r="2276">
          <cell r="K2276">
            <v>7.94</v>
          </cell>
          <cell r="S2276">
            <v>0</v>
          </cell>
        </row>
        <row r="2277">
          <cell r="K2277">
            <v>5.33</v>
          </cell>
          <cell r="S2277">
            <v>0</v>
          </cell>
        </row>
        <row r="2278">
          <cell r="K2278">
            <v>21.3</v>
          </cell>
          <cell r="S2278">
            <v>0</v>
          </cell>
        </row>
        <row r="2279">
          <cell r="K2279">
            <v>22.12</v>
          </cell>
          <cell r="S2279">
            <v>0</v>
          </cell>
        </row>
        <row r="2280">
          <cell r="K2280">
            <v>2.99</v>
          </cell>
          <cell r="S2280">
            <v>0</v>
          </cell>
        </row>
        <row r="2281">
          <cell r="K2281">
            <v>17.41</v>
          </cell>
          <cell r="S2281">
            <v>0</v>
          </cell>
        </row>
        <row r="2282">
          <cell r="K2282">
            <v>4.6100000000000003</v>
          </cell>
          <cell r="S2282">
            <v>0</v>
          </cell>
        </row>
        <row r="2283">
          <cell r="K2283">
            <v>1.5</v>
          </cell>
          <cell r="S2283">
            <v>0</v>
          </cell>
        </row>
        <row r="2284">
          <cell r="K2284">
            <v>53.04</v>
          </cell>
          <cell r="S2284">
            <v>0</v>
          </cell>
        </row>
        <row r="2285">
          <cell r="K2285">
            <v>4.0599999999999996</v>
          </cell>
          <cell r="S2285">
            <v>0</v>
          </cell>
        </row>
        <row r="2286">
          <cell r="K2286">
            <v>1.3</v>
          </cell>
          <cell r="S2286">
            <v>0</v>
          </cell>
        </row>
        <row r="2287">
          <cell r="K2287">
            <v>1.3</v>
          </cell>
          <cell r="S2287">
            <v>0</v>
          </cell>
        </row>
        <row r="2288">
          <cell r="K2288">
            <v>5.13</v>
          </cell>
          <cell r="S2288">
            <v>0</v>
          </cell>
        </row>
        <row r="2289">
          <cell r="K2289">
            <v>3.06</v>
          </cell>
          <cell r="S2289">
            <v>0</v>
          </cell>
        </row>
        <row r="2290">
          <cell r="K2290">
            <v>1.2</v>
          </cell>
          <cell r="S2290">
            <v>0</v>
          </cell>
        </row>
        <row r="2291">
          <cell r="K2291">
            <v>51</v>
          </cell>
          <cell r="S2291">
            <v>0</v>
          </cell>
        </row>
        <row r="2292">
          <cell r="K2292">
            <v>8.1199999999999992</v>
          </cell>
          <cell r="S2292">
            <v>0</v>
          </cell>
        </row>
        <row r="2293">
          <cell r="K2293">
            <v>19.07</v>
          </cell>
          <cell r="S2293">
            <v>0</v>
          </cell>
        </row>
        <row r="2294">
          <cell r="K2294">
            <v>4.04</v>
          </cell>
          <cell r="S2294">
            <v>0</v>
          </cell>
        </row>
        <row r="2295">
          <cell r="K2295">
            <v>54.09</v>
          </cell>
          <cell r="S2295">
            <v>0</v>
          </cell>
        </row>
        <row r="2296">
          <cell r="K2296">
            <v>3.04</v>
          </cell>
          <cell r="S2296">
            <v>0</v>
          </cell>
        </row>
        <row r="2297">
          <cell r="K2297">
            <v>29</v>
          </cell>
          <cell r="S2297">
            <v>0</v>
          </cell>
        </row>
        <row r="2298">
          <cell r="K2298">
            <v>93.09</v>
          </cell>
          <cell r="S2298">
            <v>0</v>
          </cell>
        </row>
        <row r="2299">
          <cell r="K2299">
            <v>29.01</v>
          </cell>
          <cell r="S2299">
            <v>0</v>
          </cell>
        </row>
        <row r="2300">
          <cell r="K2300">
            <v>48.71</v>
          </cell>
          <cell r="S2300">
            <v>0</v>
          </cell>
        </row>
        <row r="2301">
          <cell r="K2301">
            <v>59.73</v>
          </cell>
          <cell r="S2301">
            <v>0</v>
          </cell>
        </row>
        <row r="2302">
          <cell r="K2302">
            <v>50.6</v>
          </cell>
          <cell r="S2302">
            <v>0</v>
          </cell>
        </row>
        <row r="2303">
          <cell r="K2303">
            <v>59.11</v>
          </cell>
          <cell r="S2303">
            <v>0</v>
          </cell>
        </row>
        <row r="2304">
          <cell r="K2304">
            <v>30.04</v>
          </cell>
          <cell r="S2304">
            <v>0</v>
          </cell>
        </row>
        <row r="2305">
          <cell r="K2305">
            <v>58.71</v>
          </cell>
          <cell r="S2305">
            <v>0</v>
          </cell>
        </row>
        <row r="2306">
          <cell r="K2306">
            <v>119.11</v>
          </cell>
          <cell r="S2306">
            <v>0</v>
          </cell>
        </row>
        <row r="2307">
          <cell r="K2307">
            <v>119.11</v>
          </cell>
          <cell r="S2307">
            <v>0</v>
          </cell>
        </row>
        <row r="2308">
          <cell r="K2308">
            <v>27.08</v>
          </cell>
          <cell r="S2308">
            <v>0</v>
          </cell>
        </row>
        <row r="2309">
          <cell r="K2309">
            <v>29.18</v>
          </cell>
          <cell r="S2309">
            <v>0</v>
          </cell>
        </row>
        <row r="2310">
          <cell r="K2310">
            <v>34.049999999999997</v>
          </cell>
          <cell r="S2310">
            <v>0</v>
          </cell>
        </row>
        <row r="2311">
          <cell r="K2311">
            <v>54.2</v>
          </cell>
          <cell r="S2311">
            <v>0</v>
          </cell>
        </row>
        <row r="2312">
          <cell r="K2312">
            <v>10.55</v>
          </cell>
          <cell r="S2312">
            <v>0</v>
          </cell>
        </row>
        <row r="2313">
          <cell r="K2313">
            <v>3.7</v>
          </cell>
          <cell r="S2313">
            <v>0</v>
          </cell>
        </row>
        <row r="2314">
          <cell r="K2314">
            <v>47.1</v>
          </cell>
          <cell r="S2314">
            <v>0</v>
          </cell>
        </row>
        <row r="2315">
          <cell r="K2315">
            <v>82.3</v>
          </cell>
          <cell r="S2315">
            <v>0</v>
          </cell>
        </row>
        <row r="2316">
          <cell r="K2316">
            <v>6.3</v>
          </cell>
          <cell r="S2316">
            <v>0</v>
          </cell>
        </row>
        <row r="2317">
          <cell r="K2317">
            <v>2.83</v>
          </cell>
          <cell r="S2317">
            <v>0</v>
          </cell>
        </row>
        <row r="2318">
          <cell r="K2318">
            <v>1.39</v>
          </cell>
          <cell r="S2318">
            <v>0</v>
          </cell>
        </row>
        <row r="2319">
          <cell r="K2319">
            <v>73.5</v>
          </cell>
          <cell r="S2319">
            <v>0</v>
          </cell>
        </row>
        <row r="2320">
          <cell r="K2320">
            <v>2.76</v>
          </cell>
          <cell r="S2320">
            <v>0</v>
          </cell>
        </row>
        <row r="2321">
          <cell r="K2321">
            <v>1.17</v>
          </cell>
          <cell r="S2321">
            <v>0</v>
          </cell>
        </row>
        <row r="2322">
          <cell r="K2322">
            <v>23.24</v>
          </cell>
          <cell r="S2322">
            <v>0</v>
          </cell>
        </row>
        <row r="2323">
          <cell r="K2323">
            <v>6.71</v>
          </cell>
          <cell r="S2323">
            <v>0</v>
          </cell>
        </row>
        <row r="2324">
          <cell r="K2324">
            <v>1.17</v>
          </cell>
          <cell r="S2324">
            <v>0</v>
          </cell>
        </row>
        <row r="2325">
          <cell r="K2325">
            <v>20.27</v>
          </cell>
          <cell r="S2325">
            <v>0</v>
          </cell>
        </row>
        <row r="2326">
          <cell r="K2326">
            <v>11.66</v>
          </cell>
          <cell r="S2326">
            <v>0</v>
          </cell>
        </row>
        <row r="2327">
          <cell r="K2327">
            <v>20.420000000000002</v>
          </cell>
          <cell r="S2327">
            <v>0</v>
          </cell>
        </row>
        <row r="2328">
          <cell r="K2328">
            <v>22.04</v>
          </cell>
          <cell r="S2328">
            <v>0</v>
          </cell>
        </row>
        <row r="2329">
          <cell r="K2329">
            <v>46.99</v>
          </cell>
          <cell r="S2329">
            <v>0</v>
          </cell>
        </row>
        <row r="2330">
          <cell r="K2330">
            <v>6.21</v>
          </cell>
          <cell r="S2330">
            <v>0</v>
          </cell>
        </row>
        <row r="2331">
          <cell r="K2331">
            <v>130.4</v>
          </cell>
          <cell r="S2331">
            <v>0</v>
          </cell>
        </row>
        <row r="2332">
          <cell r="K2332">
            <v>102.5</v>
          </cell>
          <cell r="S2332">
            <v>0</v>
          </cell>
        </row>
        <row r="2333">
          <cell r="K2333">
            <v>20.010000000000002</v>
          </cell>
          <cell r="S2333">
            <v>0</v>
          </cell>
        </row>
        <row r="2334">
          <cell r="K2334">
            <v>16.579999999999998</v>
          </cell>
          <cell r="S2334">
            <v>0</v>
          </cell>
        </row>
        <row r="2335">
          <cell r="K2335">
            <v>23.53</v>
          </cell>
          <cell r="S2335">
            <v>0</v>
          </cell>
        </row>
        <row r="2336">
          <cell r="K2336">
            <v>52.51</v>
          </cell>
          <cell r="S2336">
            <v>0</v>
          </cell>
        </row>
        <row r="2337">
          <cell r="K2337">
            <v>7.3</v>
          </cell>
          <cell r="S2337">
            <v>0</v>
          </cell>
        </row>
        <row r="2338">
          <cell r="K2338">
            <v>1.25</v>
          </cell>
          <cell r="S2338">
            <v>0</v>
          </cell>
        </row>
        <row r="2339">
          <cell r="K2339">
            <v>33.4</v>
          </cell>
          <cell r="S2339">
            <v>0</v>
          </cell>
        </row>
        <row r="2340">
          <cell r="K2340">
            <v>2.62</v>
          </cell>
          <cell r="S2340">
            <v>0</v>
          </cell>
        </row>
        <row r="2341">
          <cell r="K2341">
            <v>1.2</v>
          </cell>
          <cell r="S2341">
            <v>0</v>
          </cell>
        </row>
        <row r="2342">
          <cell r="K2342">
            <v>50.5</v>
          </cell>
          <cell r="S2342">
            <v>0</v>
          </cell>
        </row>
        <row r="2343">
          <cell r="K2343">
            <v>28.7</v>
          </cell>
          <cell r="S2343">
            <v>0</v>
          </cell>
        </row>
        <row r="2344">
          <cell r="K2344">
            <v>4.09</v>
          </cell>
          <cell r="S2344">
            <v>0</v>
          </cell>
        </row>
        <row r="2345">
          <cell r="K2345">
            <v>35.299999999999997</v>
          </cell>
          <cell r="S2345">
            <v>0</v>
          </cell>
        </row>
        <row r="2346">
          <cell r="K2346">
            <v>32.299999999999997</v>
          </cell>
          <cell r="S2346">
            <v>0</v>
          </cell>
        </row>
        <row r="2347">
          <cell r="K2347">
            <v>3.63</v>
          </cell>
          <cell r="S2347">
            <v>0</v>
          </cell>
        </row>
        <row r="2348">
          <cell r="K2348">
            <v>8.5</v>
          </cell>
          <cell r="S2348">
            <v>0</v>
          </cell>
        </row>
        <row r="2349">
          <cell r="K2349">
            <v>17.899999999999999</v>
          </cell>
          <cell r="S2349">
            <v>0</v>
          </cell>
        </row>
        <row r="2350">
          <cell r="K2350">
            <v>5.14</v>
          </cell>
          <cell r="S2350">
            <v>0</v>
          </cell>
        </row>
        <row r="2351">
          <cell r="K2351">
            <v>69.900000000000006</v>
          </cell>
          <cell r="S2351">
            <v>0</v>
          </cell>
        </row>
        <row r="2352">
          <cell r="K2352">
            <v>37.520000000000003</v>
          </cell>
          <cell r="S2352">
            <v>0</v>
          </cell>
        </row>
        <row r="2353">
          <cell r="K2353">
            <v>37.1</v>
          </cell>
          <cell r="S2353">
            <v>0</v>
          </cell>
        </row>
        <row r="2354">
          <cell r="K2354">
            <v>44.7</v>
          </cell>
          <cell r="S2354">
            <v>0</v>
          </cell>
        </row>
        <row r="2355">
          <cell r="K2355">
            <v>34.43</v>
          </cell>
          <cell r="S2355">
            <v>0</v>
          </cell>
        </row>
        <row r="2356">
          <cell r="K2356">
            <v>44.6</v>
          </cell>
          <cell r="S2356">
            <v>0</v>
          </cell>
        </row>
        <row r="2357">
          <cell r="K2357">
            <v>30.73</v>
          </cell>
          <cell r="S2357">
            <v>0</v>
          </cell>
        </row>
        <row r="2358">
          <cell r="K2358">
            <v>31.4</v>
          </cell>
          <cell r="S2358">
            <v>0</v>
          </cell>
        </row>
        <row r="2359">
          <cell r="K2359">
            <v>30.44</v>
          </cell>
          <cell r="S2359">
            <v>0</v>
          </cell>
        </row>
        <row r="2360">
          <cell r="K2360">
            <v>5.14</v>
          </cell>
          <cell r="S2360">
            <v>0</v>
          </cell>
        </row>
        <row r="2361">
          <cell r="K2361">
            <v>48.98</v>
          </cell>
          <cell r="S2361">
            <v>0</v>
          </cell>
        </row>
        <row r="2362">
          <cell r="K2362">
            <v>28.92</v>
          </cell>
          <cell r="S2362">
            <v>0</v>
          </cell>
        </row>
        <row r="2363">
          <cell r="K2363">
            <v>8.5</v>
          </cell>
          <cell r="S2363">
            <v>0</v>
          </cell>
        </row>
        <row r="2364">
          <cell r="K2364">
            <v>98.6</v>
          </cell>
          <cell r="S2364">
            <v>0</v>
          </cell>
        </row>
        <row r="2365">
          <cell r="K2365">
            <v>17.04</v>
          </cell>
          <cell r="S2365">
            <v>0</v>
          </cell>
        </row>
        <row r="2366">
          <cell r="K2366">
            <v>3.08</v>
          </cell>
          <cell r="S2366">
            <v>0</v>
          </cell>
        </row>
        <row r="2367">
          <cell r="K2367">
            <v>17.21</v>
          </cell>
          <cell r="S2367">
            <v>0</v>
          </cell>
        </row>
        <row r="2368">
          <cell r="K2368">
            <v>8.6199999999999992</v>
          </cell>
          <cell r="S2368">
            <v>0</v>
          </cell>
        </row>
        <row r="2369">
          <cell r="K2369">
            <v>59.8</v>
          </cell>
          <cell r="S2369">
            <v>0</v>
          </cell>
        </row>
        <row r="2370">
          <cell r="K2370">
            <v>2.76</v>
          </cell>
          <cell r="S2370">
            <v>0</v>
          </cell>
        </row>
        <row r="2371">
          <cell r="K2371">
            <v>1.17</v>
          </cell>
          <cell r="S2371">
            <v>0</v>
          </cell>
        </row>
        <row r="2372">
          <cell r="K2372">
            <v>60.77</v>
          </cell>
          <cell r="S2372">
            <v>0</v>
          </cell>
        </row>
        <row r="2373">
          <cell r="K2373">
            <v>6.71</v>
          </cell>
          <cell r="S2373">
            <v>0</v>
          </cell>
        </row>
        <row r="2374">
          <cell r="K2374">
            <v>1.17</v>
          </cell>
          <cell r="S2374">
            <v>0</v>
          </cell>
        </row>
        <row r="2375">
          <cell r="K2375">
            <v>24.97</v>
          </cell>
          <cell r="S2375">
            <v>0</v>
          </cell>
        </row>
        <row r="2376">
          <cell r="K2376">
            <v>47.76</v>
          </cell>
          <cell r="S2376">
            <v>0</v>
          </cell>
        </row>
        <row r="2377">
          <cell r="K2377">
            <v>4.63</v>
          </cell>
          <cell r="S2377">
            <v>0</v>
          </cell>
        </row>
        <row r="2378">
          <cell r="K2378">
            <v>29.89</v>
          </cell>
          <cell r="S2378">
            <v>0</v>
          </cell>
        </row>
        <row r="2379">
          <cell r="K2379">
            <v>8.14</v>
          </cell>
          <cell r="S2379">
            <v>0</v>
          </cell>
        </row>
        <row r="2380">
          <cell r="K2380">
            <v>31.06</v>
          </cell>
          <cell r="S2380">
            <v>0</v>
          </cell>
        </row>
        <row r="2381">
          <cell r="K2381">
            <v>8.9700000000000006</v>
          </cell>
          <cell r="S2381">
            <v>0</v>
          </cell>
        </row>
        <row r="2382">
          <cell r="K2382">
            <v>43.99</v>
          </cell>
          <cell r="S2382">
            <v>0</v>
          </cell>
        </row>
        <row r="2383">
          <cell r="K2383">
            <v>12.55</v>
          </cell>
          <cell r="S2383">
            <v>0</v>
          </cell>
        </row>
        <row r="2384">
          <cell r="K2384">
            <v>51.11</v>
          </cell>
          <cell r="S2384">
            <v>0</v>
          </cell>
        </row>
        <row r="2385">
          <cell r="K2385">
            <v>27.54</v>
          </cell>
          <cell r="S2385">
            <v>0</v>
          </cell>
        </row>
        <row r="2386">
          <cell r="K2386">
            <v>29.83</v>
          </cell>
          <cell r="S2386">
            <v>0</v>
          </cell>
        </row>
        <row r="2387">
          <cell r="K2387">
            <v>23.49</v>
          </cell>
          <cell r="S2387">
            <v>0</v>
          </cell>
        </row>
        <row r="2388">
          <cell r="K2388">
            <v>22.39</v>
          </cell>
          <cell r="S2388">
            <v>0</v>
          </cell>
        </row>
        <row r="2389">
          <cell r="K2389">
            <v>92.02</v>
          </cell>
          <cell r="S2389">
            <v>0</v>
          </cell>
        </row>
        <row r="2390">
          <cell r="K2390">
            <v>84.2</v>
          </cell>
          <cell r="S2390">
            <v>0</v>
          </cell>
        </row>
        <row r="2391">
          <cell r="K2391">
            <v>61.28</v>
          </cell>
          <cell r="S2391">
            <v>0</v>
          </cell>
        </row>
        <row r="2392">
          <cell r="K2392">
            <v>120.07</v>
          </cell>
          <cell r="S2392">
            <v>0</v>
          </cell>
        </row>
        <row r="2393">
          <cell r="K2393">
            <v>26.7</v>
          </cell>
          <cell r="S2393">
            <v>0</v>
          </cell>
        </row>
        <row r="2394">
          <cell r="K2394">
            <v>18.28</v>
          </cell>
          <cell r="S2394">
            <v>0</v>
          </cell>
        </row>
        <row r="2395">
          <cell r="K2395">
            <v>10.46</v>
          </cell>
          <cell r="S2395">
            <v>0</v>
          </cell>
        </row>
        <row r="2396">
          <cell r="K2396">
            <v>14.76</v>
          </cell>
          <cell r="S2396">
            <v>0</v>
          </cell>
        </row>
        <row r="2397">
          <cell r="K2397">
            <v>9.67</v>
          </cell>
          <cell r="S2397">
            <v>0</v>
          </cell>
        </row>
        <row r="2398">
          <cell r="K2398">
            <v>13.05</v>
          </cell>
          <cell r="S2398">
            <v>0</v>
          </cell>
        </row>
        <row r="2399">
          <cell r="K2399">
            <v>6.38</v>
          </cell>
          <cell r="S2399">
            <v>0</v>
          </cell>
        </row>
        <row r="2400">
          <cell r="K2400">
            <v>8.0299999999999994</v>
          </cell>
          <cell r="S2400">
            <v>0</v>
          </cell>
        </row>
        <row r="2401">
          <cell r="K2401">
            <v>7.92</v>
          </cell>
          <cell r="S2401">
            <v>0</v>
          </cell>
        </row>
        <row r="2402">
          <cell r="K2402">
            <v>3.68</v>
          </cell>
          <cell r="S2402">
            <v>0</v>
          </cell>
        </row>
        <row r="2403">
          <cell r="K2403">
            <v>8.0299999999999994</v>
          </cell>
          <cell r="S2403">
            <v>0</v>
          </cell>
        </row>
        <row r="2404">
          <cell r="K2404">
            <v>6.58</v>
          </cell>
          <cell r="S2404">
            <v>0</v>
          </cell>
        </row>
        <row r="2405">
          <cell r="K2405">
            <v>20</v>
          </cell>
          <cell r="S2405">
            <v>0</v>
          </cell>
        </row>
        <row r="2406">
          <cell r="K2406">
            <v>2.2698006922186256</v>
          </cell>
          <cell r="S2406">
            <v>0</v>
          </cell>
        </row>
        <row r="2407">
          <cell r="K2407">
            <v>3.75</v>
          </cell>
          <cell r="S2407">
            <v>0</v>
          </cell>
        </row>
        <row r="2408">
          <cell r="K2408">
            <v>23.35</v>
          </cell>
          <cell r="S2408">
            <v>0</v>
          </cell>
        </row>
        <row r="2409">
          <cell r="K2409">
            <v>6.22</v>
          </cell>
          <cell r="S2409">
            <v>0</v>
          </cell>
        </row>
        <row r="2410">
          <cell r="K2410">
            <v>290.14999999999998</v>
          </cell>
          <cell r="S2410">
            <v>0</v>
          </cell>
        </row>
        <row r="2411">
          <cell r="K2411">
            <v>28.01</v>
          </cell>
          <cell r="S2411">
            <v>0</v>
          </cell>
        </row>
        <row r="2412">
          <cell r="K2412">
            <v>28.9</v>
          </cell>
          <cell r="S2412">
            <v>0</v>
          </cell>
        </row>
        <row r="2413">
          <cell r="K2413">
            <v>26.62</v>
          </cell>
          <cell r="S2413">
            <v>0</v>
          </cell>
        </row>
        <row r="2414">
          <cell r="K2414">
            <v>20.100000000000001</v>
          </cell>
          <cell r="S2414">
            <v>0</v>
          </cell>
        </row>
        <row r="2415">
          <cell r="K2415">
            <v>36.450000000000003</v>
          </cell>
          <cell r="S2415">
            <v>15.933857142857144</v>
          </cell>
        </row>
        <row r="2416">
          <cell r="K2416">
            <v>0.81</v>
          </cell>
          <cell r="S2416">
            <v>0.77954400000000013</v>
          </cell>
        </row>
        <row r="2417">
          <cell r="K2417">
            <v>2.35</v>
          </cell>
          <cell r="S2417">
            <v>2.2616400000000003</v>
          </cell>
        </row>
        <row r="2418">
          <cell r="K2418">
            <v>1.66</v>
          </cell>
          <cell r="S2418">
            <v>1.5975840000000001</v>
          </cell>
        </row>
        <row r="2419">
          <cell r="K2419">
            <v>1.65</v>
          </cell>
          <cell r="S2419">
            <v>1.5879600000000003</v>
          </cell>
        </row>
        <row r="2420">
          <cell r="K2420">
            <v>12.96</v>
          </cell>
          <cell r="S2420">
            <v>12.472704000000002</v>
          </cell>
        </row>
        <row r="2421">
          <cell r="K2421">
            <v>1.4</v>
          </cell>
          <cell r="S2421">
            <v>1.3473600000000001</v>
          </cell>
        </row>
        <row r="2422">
          <cell r="K2422">
            <v>1.4</v>
          </cell>
          <cell r="S2422">
            <v>1.3473600000000001</v>
          </cell>
        </row>
        <row r="2423">
          <cell r="K2423">
            <v>29.24</v>
          </cell>
          <cell r="S2423">
            <v>0</v>
          </cell>
        </row>
        <row r="2424">
          <cell r="K2424">
            <v>1.6</v>
          </cell>
          <cell r="S2424">
            <v>1.5398400000000003</v>
          </cell>
        </row>
        <row r="2425">
          <cell r="K2425">
            <v>11.4</v>
          </cell>
          <cell r="S2425">
            <v>0</v>
          </cell>
        </row>
        <row r="2426">
          <cell r="K2426">
            <v>9.58</v>
          </cell>
          <cell r="S2426">
            <v>0</v>
          </cell>
        </row>
        <row r="2427">
          <cell r="K2427">
            <v>2.39</v>
          </cell>
          <cell r="S2427">
            <v>0</v>
          </cell>
        </row>
        <row r="2428">
          <cell r="K2428">
            <v>16.579999999999998</v>
          </cell>
          <cell r="S2428">
            <v>0</v>
          </cell>
        </row>
        <row r="2429">
          <cell r="K2429">
            <v>20</v>
          </cell>
          <cell r="S2429">
            <v>0</v>
          </cell>
        </row>
        <row r="2430">
          <cell r="K2430">
            <v>19.03</v>
          </cell>
          <cell r="S2430">
            <v>0</v>
          </cell>
        </row>
        <row r="2431">
          <cell r="K2431">
            <v>29.01</v>
          </cell>
          <cell r="S2431">
            <v>0</v>
          </cell>
        </row>
        <row r="2432">
          <cell r="K2432">
            <v>44.01</v>
          </cell>
          <cell r="S2432">
            <v>0</v>
          </cell>
        </row>
        <row r="2433">
          <cell r="K2433">
            <v>28.27</v>
          </cell>
          <cell r="S2433">
            <v>0</v>
          </cell>
        </row>
        <row r="2434">
          <cell r="K2434">
            <v>57.03</v>
          </cell>
          <cell r="S2434">
            <v>0</v>
          </cell>
        </row>
        <row r="2435">
          <cell r="K2435">
            <v>57</v>
          </cell>
          <cell r="S2435">
            <v>0</v>
          </cell>
        </row>
        <row r="2436">
          <cell r="K2436">
            <v>28.25</v>
          </cell>
          <cell r="S2436">
            <v>0</v>
          </cell>
        </row>
        <row r="2437">
          <cell r="K2437">
            <v>42.04</v>
          </cell>
          <cell r="S2437">
            <v>0</v>
          </cell>
        </row>
        <row r="2438">
          <cell r="K2438">
            <v>28.02</v>
          </cell>
          <cell r="S2438">
            <v>0</v>
          </cell>
        </row>
        <row r="2439">
          <cell r="K2439">
            <v>174.03</v>
          </cell>
          <cell r="S2439">
            <v>0</v>
          </cell>
        </row>
        <row r="2440">
          <cell r="K2440">
            <v>37.01</v>
          </cell>
          <cell r="S2440">
            <v>0</v>
          </cell>
        </row>
        <row r="2441">
          <cell r="K2441">
            <v>4.8</v>
          </cell>
          <cell r="S2441">
            <v>0</v>
          </cell>
        </row>
        <row r="2442">
          <cell r="K2442">
            <v>24.02</v>
          </cell>
          <cell r="S2442">
            <v>0</v>
          </cell>
        </row>
        <row r="2443">
          <cell r="K2443">
            <v>2.08</v>
          </cell>
          <cell r="S2443">
            <v>0</v>
          </cell>
        </row>
        <row r="2444">
          <cell r="K2444">
            <v>1.01</v>
          </cell>
          <cell r="S2444">
            <v>0</v>
          </cell>
        </row>
        <row r="2445">
          <cell r="K2445">
            <v>1.01</v>
          </cell>
          <cell r="S2445">
            <v>0</v>
          </cell>
        </row>
        <row r="2446">
          <cell r="K2446">
            <v>1.01</v>
          </cell>
          <cell r="S2446">
            <v>0</v>
          </cell>
        </row>
        <row r="2447">
          <cell r="K2447">
            <v>1.6</v>
          </cell>
          <cell r="S2447">
            <v>0</v>
          </cell>
        </row>
        <row r="2448">
          <cell r="K2448">
            <v>1.17</v>
          </cell>
          <cell r="S2448">
            <v>0</v>
          </cell>
        </row>
        <row r="2449">
          <cell r="K2449">
            <v>1.1499999999999999</v>
          </cell>
          <cell r="S2449">
            <v>0</v>
          </cell>
        </row>
        <row r="2450">
          <cell r="K2450">
            <v>3.03</v>
          </cell>
          <cell r="S2450">
            <v>0</v>
          </cell>
        </row>
        <row r="2451">
          <cell r="K2451">
            <v>1.17</v>
          </cell>
          <cell r="S2451">
            <v>0</v>
          </cell>
        </row>
        <row r="2452">
          <cell r="K2452">
            <v>1.17</v>
          </cell>
          <cell r="S2452">
            <v>0</v>
          </cell>
        </row>
        <row r="2453">
          <cell r="K2453">
            <v>16.07</v>
          </cell>
          <cell r="S2453">
            <v>0</v>
          </cell>
        </row>
        <row r="2454">
          <cell r="K2454">
            <v>12.04</v>
          </cell>
          <cell r="S2454">
            <v>0</v>
          </cell>
        </row>
        <row r="2455">
          <cell r="K2455">
            <v>25.06</v>
          </cell>
          <cell r="S2455">
            <v>0</v>
          </cell>
        </row>
        <row r="2456">
          <cell r="K2456">
            <v>37.08</v>
          </cell>
          <cell r="S2456">
            <v>0</v>
          </cell>
        </row>
        <row r="2457">
          <cell r="K2457">
            <v>32.01</v>
          </cell>
          <cell r="S2457">
            <v>0</v>
          </cell>
        </row>
        <row r="2458">
          <cell r="K2458">
            <v>76.02</v>
          </cell>
          <cell r="S2458">
            <v>0</v>
          </cell>
        </row>
        <row r="2459">
          <cell r="K2459">
            <v>30.32</v>
          </cell>
          <cell r="S2459">
            <v>0</v>
          </cell>
        </row>
        <row r="2460">
          <cell r="K2460">
            <v>13.69</v>
          </cell>
          <cell r="S2460">
            <v>0</v>
          </cell>
        </row>
        <row r="2461">
          <cell r="K2461">
            <v>20</v>
          </cell>
          <cell r="S2461">
            <v>0</v>
          </cell>
        </row>
        <row r="2462">
          <cell r="K2462">
            <v>2.2698006922186256</v>
          </cell>
          <cell r="S2462">
            <v>0</v>
          </cell>
        </row>
        <row r="2463">
          <cell r="K2463">
            <v>2.56</v>
          </cell>
          <cell r="S2463">
            <v>2.4637440000000006</v>
          </cell>
        </row>
        <row r="2464">
          <cell r="K2464">
            <v>13.52</v>
          </cell>
          <cell r="S2464">
            <v>0</v>
          </cell>
        </row>
        <row r="2465">
          <cell r="K2465">
            <v>8.44</v>
          </cell>
          <cell r="S2465">
            <v>0</v>
          </cell>
        </row>
        <row r="2466">
          <cell r="K2466">
            <v>41.21</v>
          </cell>
          <cell r="S2466">
            <v>0</v>
          </cell>
        </row>
        <row r="2467">
          <cell r="K2467">
            <v>29.27</v>
          </cell>
          <cell r="S2467">
            <v>0</v>
          </cell>
        </row>
        <row r="2468">
          <cell r="K2468">
            <v>185.41</v>
          </cell>
          <cell r="S2468">
            <v>0</v>
          </cell>
        </row>
        <row r="2469">
          <cell r="K2469">
            <v>9.67</v>
          </cell>
          <cell r="S2469">
            <v>0</v>
          </cell>
        </row>
        <row r="2470">
          <cell r="K2470">
            <v>57.02</v>
          </cell>
          <cell r="S2470">
            <v>0</v>
          </cell>
        </row>
        <row r="2471">
          <cell r="K2471">
            <v>11.28</v>
          </cell>
          <cell r="S2471">
            <v>0</v>
          </cell>
        </row>
        <row r="2472">
          <cell r="K2472">
            <v>25.28</v>
          </cell>
          <cell r="S2472">
            <v>0</v>
          </cell>
        </row>
        <row r="2473">
          <cell r="K2473">
            <v>4.09</v>
          </cell>
          <cell r="S2473">
            <v>3.9362160000000004</v>
          </cell>
        </row>
        <row r="2474">
          <cell r="K2474">
            <v>1.51</v>
          </cell>
          <cell r="S2474">
            <v>1.4532240000000003</v>
          </cell>
        </row>
        <row r="2475">
          <cell r="K2475">
            <v>1.67</v>
          </cell>
          <cell r="S2475">
            <v>1.6072080000000002</v>
          </cell>
        </row>
        <row r="2476">
          <cell r="K2476">
            <v>9.1199999999999992</v>
          </cell>
          <cell r="S2476">
            <v>8.7770880000000009</v>
          </cell>
        </row>
        <row r="2477">
          <cell r="K2477">
            <v>1.52</v>
          </cell>
          <cell r="S2477">
            <v>1.4628480000000001</v>
          </cell>
        </row>
        <row r="2478">
          <cell r="K2478">
            <v>1.52</v>
          </cell>
          <cell r="S2478">
            <v>1.4628480000000001</v>
          </cell>
        </row>
        <row r="2479">
          <cell r="K2479">
            <v>29.49</v>
          </cell>
          <cell r="S2479">
            <v>12.891342857142858</v>
          </cell>
        </row>
        <row r="2480">
          <cell r="K2480">
            <v>19.29</v>
          </cell>
          <cell r="S2480">
            <v>0</v>
          </cell>
        </row>
        <row r="2481">
          <cell r="K2481">
            <v>34.24</v>
          </cell>
          <cell r="S2481">
            <v>0</v>
          </cell>
        </row>
        <row r="2482">
          <cell r="K2482">
            <v>20</v>
          </cell>
          <cell r="S2482">
            <v>0</v>
          </cell>
        </row>
        <row r="2483">
          <cell r="K2483">
            <v>2.2698006922186256</v>
          </cell>
          <cell r="S2483">
            <v>0</v>
          </cell>
        </row>
        <row r="2484">
          <cell r="K2484">
            <v>19.8</v>
          </cell>
          <cell r="S2484">
            <v>0</v>
          </cell>
        </row>
        <row r="2485">
          <cell r="K2485">
            <v>1.5</v>
          </cell>
          <cell r="S2485">
            <v>0</v>
          </cell>
        </row>
        <row r="2486">
          <cell r="K2486">
            <v>37.799999999999997</v>
          </cell>
          <cell r="S2486">
            <v>0</v>
          </cell>
        </row>
        <row r="2487">
          <cell r="K2487">
            <v>13.1</v>
          </cell>
          <cell r="S2487">
            <v>0</v>
          </cell>
        </row>
        <row r="2488">
          <cell r="K2488">
            <v>4.0999999999999996</v>
          </cell>
          <cell r="S2488">
            <v>3.9458400000000005</v>
          </cell>
        </row>
        <row r="2489">
          <cell r="K2489">
            <v>12.5</v>
          </cell>
          <cell r="S2489">
            <v>0</v>
          </cell>
        </row>
        <row r="2490">
          <cell r="K2490">
            <v>2.2200000000000002</v>
          </cell>
          <cell r="S2490">
            <v>0</v>
          </cell>
        </row>
        <row r="2491">
          <cell r="K2491">
            <v>3.74</v>
          </cell>
          <cell r="S2491">
            <v>3.5993760000000008</v>
          </cell>
        </row>
        <row r="2492">
          <cell r="K2492">
            <v>1.24</v>
          </cell>
          <cell r="S2492">
            <v>1.1933760000000002</v>
          </cell>
        </row>
        <row r="2493">
          <cell r="K2493">
            <v>1.24</v>
          </cell>
          <cell r="S2493">
            <v>1.1933760000000002</v>
          </cell>
        </row>
        <row r="2494">
          <cell r="K2494">
            <v>3.74</v>
          </cell>
          <cell r="S2494">
            <v>3.5993760000000008</v>
          </cell>
        </row>
        <row r="2495">
          <cell r="K2495">
            <v>1.24</v>
          </cell>
          <cell r="S2495">
            <v>1.1933760000000002</v>
          </cell>
        </row>
        <row r="2496">
          <cell r="K2496">
            <v>1.24</v>
          </cell>
          <cell r="S2496">
            <v>1.1933760000000002</v>
          </cell>
        </row>
        <row r="2497">
          <cell r="K2497">
            <v>20</v>
          </cell>
          <cell r="S2497">
            <v>0</v>
          </cell>
        </row>
        <row r="2498">
          <cell r="K2498">
            <v>17.3</v>
          </cell>
          <cell r="S2498">
            <v>0</v>
          </cell>
        </row>
        <row r="2499">
          <cell r="K2499">
            <v>50.5</v>
          </cell>
          <cell r="S2499">
            <v>0</v>
          </cell>
        </row>
        <row r="2500">
          <cell r="K2500">
            <v>17.7</v>
          </cell>
          <cell r="S2500">
            <v>0</v>
          </cell>
        </row>
        <row r="2501">
          <cell r="K2501">
            <v>48.5</v>
          </cell>
          <cell r="S2501">
            <v>0</v>
          </cell>
        </row>
        <row r="2502">
          <cell r="K2502">
            <v>21.1</v>
          </cell>
          <cell r="S2502">
            <v>0</v>
          </cell>
        </row>
        <row r="2503">
          <cell r="K2503">
            <v>86.4</v>
          </cell>
          <cell r="S2503">
            <v>0</v>
          </cell>
        </row>
        <row r="2504">
          <cell r="K2504">
            <v>13</v>
          </cell>
          <cell r="S2504">
            <v>0</v>
          </cell>
        </row>
        <row r="2505">
          <cell r="K2505">
            <v>26.3</v>
          </cell>
          <cell r="S2505">
            <v>0</v>
          </cell>
        </row>
        <row r="2506">
          <cell r="K2506">
            <v>40.9</v>
          </cell>
          <cell r="S2506">
            <v>0</v>
          </cell>
        </row>
        <row r="2507">
          <cell r="K2507">
            <v>11.5</v>
          </cell>
          <cell r="S2507">
            <v>0</v>
          </cell>
        </row>
        <row r="2508">
          <cell r="K2508">
            <v>2</v>
          </cell>
          <cell r="S2508">
            <v>0</v>
          </cell>
        </row>
        <row r="2509">
          <cell r="K2509">
            <v>7.8</v>
          </cell>
          <cell r="S2509">
            <v>7.5067200000000014</v>
          </cell>
        </row>
        <row r="2510">
          <cell r="K2510">
            <v>1.5</v>
          </cell>
          <cell r="S2510">
            <v>1.4436000000000002</v>
          </cell>
        </row>
        <row r="2511">
          <cell r="K2511">
            <v>1.5</v>
          </cell>
          <cell r="S2511">
            <v>1.4436000000000002</v>
          </cell>
        </row>
        <row r="2512">
          <cell r="K2512">
            <v>8</v>
          </cell>
          <cell r="S2512">
            <v>7.6992000000000012</v>
          </cell>
        </row>
        <row r="2513">
          <cell r="K2513">
            <v>1.5</v>
          </cell>
          <cell r="S2513">
            <v>1.4436000000000002</v>
          </cell>
        </row>
        <row r="2514">
          <cell r="K2514">
            <v>1.5</v>
          </cell>
          <cell r="S2514">
            <v>1.4436000000000002</v>
          </cell>
        </row>
        <row r="2515">
          <cell r="K2515">
            <v>2</v>
          </cell>
          <cell r="S2515">
            <v>0</v>
          </cell>
        </row>
        <row r="2516">
          <cell r="K2516">
            <v>4</v>
          </cell>
          <cell r="S2516">
            <v>3.8496000000000006</v>
          </cell>
        </row>
        <row r="2517">
          <cell r="K2517">
            <v>25.4</v>
          </cell>
          <cell r="S2517">
            <v>0</v>
          </cell>
        </row>
        <row r="2518">
          <cell r="K2518">
            <v>25.5</v>
          </cell>
          <cell r="S2518">
            <v>0</v>
          </cell>
        </row>
        <row r="2519">
          <cell r="K2519">
            <v>24.3</v>
          </cell>
          <cell r="S2519">
            <v>0</v>
          </cell>
        </row>
        <row r="2520">
          <cell r="K2520">
            <v>19.7</v>
          </cell>
          <cell r="S2520">
            <v>0</v>
          </cell>
        </row>
        <row r="2521">
          <cell r="K2521">
            <v>20.3</v>
          </cell>
          <cell r="S2521">
            <v>0</v>
          </cell>
        </row>
        <row r="2522">
          <cell r="K2522">
            <v>1.5</v>
          </cell>
          <cell r="S2522">
            <v>0</v>
          </cell>
        </row>
        <row r="2523">
          <cell r="K2523">
            <v>2</v>
          </cell>
          <cell r="S2523">
            <v>0</v>
          </cell>
        </row>
        <row r="2524">
          <cell r="K2524">
            <v>25.8</v>
          </cell>
          <cell r="S2524">
            <v>0</v>
          </cell>
        </row>
        <row r="2525">
          <cell r="K2525">
            <v>59.7</v>
          </cell>
          <cell r="S2525">
            <v>0</v>
          </cell>
        </row>
        <row r="2526">
          <cell r="K2526">
            <v>12.5</v>
          </cell>
          <cell r="S2526">
            <v>0</v>
          </cell>
        </row>
        <row r="2527">
          <cell r="K2527">
            <v>5</v>
          </cell>
          <cell r="S2527">
            <v>0</v>
          </cell>
        </row>
        <row r="2528">
          <cell r="K2528">
            <v>39.299999999999997</v>
          </cell>
          <cell r="S2528">
            <v>0</v>
          </cell>
        </row>
        <row r="2529">
          <cell r="K2529">
            <v>7</v>
          </cell>
          <cell r="S2529">
            <v>6.7368000000000006</v>
          </cell>
        </row>
        <row r="2530">
          <cell r="K2530">
            <v>1.24</v>
          </cell>
          <cell r="S2530">
            <v>1.1933760000000002</v>
          </cell>
        </row>
        <row r="2531">
          <cell r="K2531">
            <v>1.24</v>
          </cell>
          <cell r="S2531">
            <v>1.1933760000000002</v>
          </cell>
        </row>
        <row r="2532">
          <cell r="K2532">
            <v>7.1</v>
          </cell>
          <cell r="S2532">
            <v>6.8330400000000004</v>
          </cell>
        </row>
        <row r="2533">
          <cell r="K2533">
            <v>1.24</v>
          </cell>
          <cell r="S2533">
            <v>1.1933760000000002</v>
          </cell>
        </row>
        <row r="2534">
          <cell r="K2534">
            <v>1.24</v>
          </cell>
          <cell r="S2534">
            <v>1.1933760000000002</v>
          </cell>
        </row>
        <row r="2535">
          <cell r="K2535">
            <v>24.8</v>
          </cell>
          <cell r="S2535">
            <v>0</v>
          </cell>
        </row>
        <row r="2536">
          <cell r="K2536">
            <v>28.6</v>
          </cell>
          <cell r="S2536">
            <v>0</v>
          </cell>
        </row>
        <row r="2537">
          <cell r="K2537">
            <v>15.5</v>
          </cell>
          <cell r="S2537">
            <v>0</v>
          </cell>
        </row>
        <row r="2538">
          <cell r="K2538">
            <v>12.5</v>
          </cell>
          <cell r="S2538">
            <v>0</v>
          </cell>
        </row>
        <row r="2539">
          <cell r="K2539">
            <v>5</v>
          </cell>
          <cell r="S2539">
            <v>0</v>
          </cell>
        </row>
        <row r="2540">
          <cell r="K2540">
            <v>18.8</v>
          </cell>
          <cell r="S2540">
            <v>0</v>
          </cell>
        </row>
        <row r="2541">
          <cell r="K2541">
            <v>18.600000000000001</v>
          </cell>
          <cell r="S2541">
            <v>0</v>
          </cell>
        </row>
        <row r="2542">
          <cell r="K2542">
            <v>19.100000000000001</v>
          </cell>
          <cell r="S2542">
            <v>0</v>
          </cell>
        </row>
        <row r="2543">
          <cell r="K2543">
            <v>28.5</v>
          </cell>
          <cell r="S2543">
            <v>0</v>
          </cell>
        </row>
        <row r="2544">
          <cell r="K2544">
            <v>35.799999999999997</v>
          </cell>
          <cell r="S2544">
            <v>15.649714285714285</v>
          </cell>
        </row>
        <row r="2545">
          <cell r="K2545">
            <v>307</v>
          </cell>
          <cell r="S2545">
            <v>0</v>
          </cell>
        </row>
        <row r="2546">
          <cell r="K2546">
            <v>20</v>
          </cell>
          <cell r="S2546">
            <v>0</v>
          </cell>
        </row>
        <row r="2547">
          <cell r="K2547">
            <v>7.59</v>
          </cell>
          <cell r="S2547">
            <v>0</v>
          </cell>
        </row>
        <row r="2548">
          <cell r="K2548">
            <v>2.2698006922186256</v>
          </cell>
          <cell r="S2548">
            <v>0</v>
          </cell>
        </row>
        <row r="2549">
          <cell r="K2549">
            <v>12.56</v>
          </cell>
          <cell r="S2549">
            <v>0</v>
          </cell>
        </row>
        <row r="2550">
          <cell r="K2550">
            <v>9.1</v>
          </cell>
          <cell r="S2550">
            <v>0</v>
          </cell>
        </row>
        <row r="2551">
          <cell r="K2551">
            <v>3</v>
          </cell>
          <cell r="S2551">
            <v>0</v>
          </cell>
        </row>
        <row r="2552">
          <cell r="K2552">
            <v>1.3</v>
          </cell>
          <cell r="S2552">
            <v>1.2511200000000002</v>
          </cell>
        </row>
        <row r="2553">
          <cell r="K2553">
            <v>1.4</v>
          </cell>
          <cell r="S2553">
            <v>0</v>
          </cell>
        </row>
        <row r="2554">
          <cell r="K2554">
            <v>3.9</v>
          </cell>
          <cell r="S2554">
            <v>0</v>
          </cell>
        </row>
        <row r="2555">
          <cell r="K2555">
            <v>10.7</v>
          </cell>
          <cell r="S2555">
            <v>0</v>
          </cell>
        </row>
        <row r="2556">
          <cell r="K2556">
            <v>10.7</v>
          </cell>
          <cell r="S2556">
            <v>0</v>
          </cell>
        </row>
        <row r="2557">
          <cell r="K2557">
            <v>5.5</v>
          </cell>
          <cell r="S2557">
            <v>0</v>
          </cell>
        </row>
        <row r="2558">
          <cell r="K2558">
            <v>5.7</v>
          </cell>
          <cell r="S2558">
            <v>0</v>
          </cell>
        </row>
        <row r="2559">
          <cell r="K2559">
            <v>333</v>
          </cell>
          <cell r="S2559">
            <v>0</v>
          </cell>
        </row>
        <row r="2560">
          <cell r="K2560">
            <v>1.26</v>
          </cell>
          <cell r="S2560">
            <v>0</v>
          </cell>
        </row>
        <row r="2561">
          <cell r="K2561">
            <v>2.6</v>
          </cell>
          <cell r="S2561">
            <v>0</v>
          </cell>
        </row>
        <row r="2562">
          <cell r="K2562">
            <v>1.7</v>
          </cell>
          <cell r="S2562">
            <v>0</v>
          </cell>
        </row>
        <row r="2563">
          <cell r="K2563">
            <v>11.2</v>
          </cell>
          <cell r="S2563">
            <v>4.8959999999999999</v>
          </cell>
        </row>
        <row r="2564">
          <cell r="K2564">
            <v>33.700000000000003</v>
          </cell>
          <cell r="S2564">
            <v>0</v>
          </cell>
        </row>
        <row r="2565">
          <cell r="K2565">
            <v>46.2</v>
          </cell>
          <cell r="S2565">
            <v>0</v>
          </cell>
        </row>
        <row r="2566">
          <cell r="K2566">
            <v>15.1</v>
          </cell>
          <cell r="S2566">
            <v>0</v>
          </cell>
        </row>
        <row r="2567">
          <cell r="K2567">
            <v>20</v>
          </cell>
          <cell r="S2567">
            <v>0</v>
          </cell>
        </row>
        <row r="2568">
          <cell r="K2568">
            <v>70.599999999999994</v>
          </cell>
          <cell r="S2568">
            <v>0</v>
          </cell>
        </row>
        <row r="2569">
          <cell r="K2569">
            <v>1.3</v>
          </cell>
          <cell r="S2569">
            <v>1.2511200000000002</v>
          </cell>
        </row>
        <row r="2570">
          <cell r="K2570">
            <v>1.2</v>
          </cell>
          <cell r="S2570">
            <v>1.1548800000000001</v>
          </cell>
        </row>
        <row r="2571">
          <cell r="K2571">
            <v>5.9</v>
          </cell>
          <cell r="S2571">
            <v>5.678160000000001</v>
          </cell>
        </row>
        <row r="2572">
          <cell r="K2572">
            <v>6.4</v>
          </cell>
          <cell r="S2572">
            <v>6.1593600000000013</v>
          </cell>
        </row>
        <row r="2573">
          <cell r="K2573">
            <v>41.9</v>
          </cell>
          <cell r="S2573">
            <v>0</v>
          </cell>
        </row>
        <row r="2574">
          <cell r="K2574">
            <v>3.6</v>
          </cell>
          <cell r="S2574">
            <v>0</v>
          </cell>
        </row>
        <row r="2575">
          <cell r="K2575">
            <v>7.6</v>
          </cell>
          <cell r="S2575">
            <v>0</v>
          </cell>
        </row>
        <row r="2576">
          <cell r="K2576">
            <v>50.9</v>
          </cell>
          <cell r="S2576">
            <v>0</v>
          </cell>
        </row>
        <row r="2577">
          <cell r="K2577">
            <v>7.5</v>
          </cell>
          <cell r="S2577">
            <v>0</v>
          </cell>
        </row>
        <row r="2578">
          <cell r="K2578">
            <v>20</v>
          </cell>
          <cell r="S2578">
            <v>0</v>
          </cell>
        </row>
        <row r="2579">
          <cell r="K2579">
            <v>24.3</v>
          </cell>
          <cell r="S2579">
            <v>0</v>
          </cell>
        </row>
        <row r="2580">
          <cell r="K2580">
            <v>10.11</v>
          </cell>
          <cell r="S2580">
            <v>0</v>
          </cell>
        </row>
        <row r="2581">
          <cell r="K2581">
            <v>2.2698006922186256</v>
          </cell>
          <cell r="S2581">
            <v>0</v>
          </cell>
        </row>
        <row r="2582">
          <cell r="K2582">
            <v>2.2698006922186256</v>
          </cell>
          <cell r="S2582">
            <v>0</v>
          </cell>
        </row>
        <row r="2583">
          <cell r="K2583">
            <v>18.25</v>
          </cell>
          <cell r="S2583">
            <v>0</v>
          </cell>
        </row>
        <row r="2584">
          <cell r="K2584">
            <v>20.73</v>
          </cell>
          <cell r="S2584">
            <v>0</v>
          </cell>
        </row>
        <row r="2585">
          <cell r="K2585">
            <v>21.54</v>
          </cell>
          <cell r="S2585">
            <v>0</v>
          </cell>
        </row>
        <row r="2586">
          <cell r="K2586">
            <v>46</v>
          </cell>
          <cell r="S2586">
            <v>0</v>
          </cell>
        </row>
        <row r="2587">
          <cell r="K2587">
            <v>388.7</v>
          </cell>
          <cell r="S2587">
            <v>0</v>
          </cell>
        </row>
        <row r="2588">
          <cell r="K2588">
            <v>21.59</v>
          </cell>
          <cell r="S2588">
            <v>0</v>
          </cell>
        </row>
        <row r="2589">
          <cell r="K2589">
            <v>32.61</v>
          </cell>
          <cell r="S2589">
            <v>0</v>
          </cell>
        </row>
        <row r="2590">
          <cell r="K2590">
            <v>9.4</v>
          </cell>
          <cell r="S2590">
            <v>0</v>
          </cell>
        </row>
        <row r="2591">
          <cell r="K2591">
            <v>21.33</v>
          </cell>
          <cell r="S2591">
            <v>0</v>
          </cell>
        </row>
        <row r="2592">
          <cell r="K2592">
            <v>17.97</v>
          </cell>
          <cell r="S2592">
            <v>0</v>
          </cell>
        </row>
        <row r="2593">
          <cell r="K2593">
            <v>23.85</v>
          </cell>
          <cell r="S2593">
            <v>0</v>
          </cell>
        </row>
        <row r="2594">
          <cell r="K2594">
            <v>32.07</v>
          </cell>
          <cell r="S2594">
            <v>0</v>
          </cell>
        </row>
        <row r="2595">
          <cell r="K2595">
            <v>11</v>
          </cell>
          <cell r="S2595">
            <v>10.586400000000001</v>
          </cell>
        </row>
        <row r="2596">
          <cell r="K2596">
            <v>1.38</v>
          </cell>
          <cell r="S2596">
            <v>1.3281120000000002</v>
          </cell>
        </row>
        <row r="2597">
          <cell r="K2597">
            <v>1.38</v>
          </cell>
          <cell r="S2597">
            <v>1.3281120000000002</v>
          </cell>
        </row>
        <row r="2598">
          <cell r="K2598">
            <v>2.8</v>
          </cell>
          <cell r="S2598">
            <v>2.6947200000000002</v>
          </cell>
        </row>
        <row r="2599">
          <cell r="K2599">
            <v>8.2899999999999991</v>
          </cell>
          <cell r="S2599">
            <v>7.9782960000000003</v>
          </cell>
        </row>
        <row r="2600">
          <cell r="K2600">
            <v>1.38</v>
          </cell>
          <cell r="S2600">
            <v>1.3281120000000002</v>
          </cell>
        </row>
        <row r="2601">
          <cell r="K2601">
            <v>1.38</v>
          </cell>
          <cell r="S2601">
            <v>1.3281120000000002</v>
          </cell>
        </row>
        <row r="2602">
          <cell r="K2602">
            <v>11.23</v>
          </cell>
          <cell r="S2602">
            <v>0</v>
          </cell>
        </row>
        <row r="2603">
          <cell r="K2603">
            <v>69.12</v>
          </cell>
          <cell r="S2603">
            <v>0</v>
          </cell>
        </row>
        <row r="2604">
          <cell r="K2604">
            <v>100.17</v>
          </cell>
          <cell r="S2604">
            <v>0</v>
          </cell>
        </row>
        <row r="2605">
          <cell r="K2605">
            <v>18.84</v>
          </cell>
          <cell r="S2605">
            <v>0</v>
          </cell>
        </row>
        <row r="2606">
          <cell r="K2606">
            <v>19.59</v>
          </cell>
          <cell r="S2606">
            <v>0</v>
          </cell>
        </row>
        <row r="2607">
          <cell r="K2607">
            <v>93.4</v>
          </cell>
          <cell r="S2607">
            <v>0</v>
          </cell>
        </row>
        <row r="2608">
          <cell r="K2608">
            <v>90.37</v>
          </cell>
          <cell r="S2608">
            <v>0</v>
          </cell>
        </row>
        <row r="2609">
          <cell r="K2609">
            <v>2.73</v>
          </cell>
          <cell r="S2609">
            <v>0</v>
          </cell>
        </row>
        <row r="2610">
          <cell r="K2610">
            <v>27.3</v>
          </cell>
          <cell r="S2610">
            <v>0</v>
          </cell>
        </row>
        <row r="2611">
          <cell r="K2611">
            <v>34.909999999999997</v>
          </cell>
          <cell r="S2611">
            <v>0</v>
          </cell>
        </row>
        <row r="2612">
          <cell r="K2612">
            <v>35.6</v>
          </cell>
          <cell r="S2612">
            <v>0</v>
          </cell>
        </row>
        <row r="2613">
          <cell r="K2613">
            <v>41.06</v>
          </cell>
          <cell r="S2613">
            <v>0</v>
          </cell>
        </row>
        <row r="2614">
          <cell r="K2614">
            <v>17.27</v>
          </cell>
          <cell r="S2614">
            <v>0</v>
          </cell>
        </row>
        <row r="2615">
          <cell r="K2615">
            <v>17.28</v>
          </cell>
          <cell r="S2615">
            <v>0</v>
          </cell>
        </row>
        <row r="2616">
          <cell r="K2616">
            <v>20</v>
          </cell>
          <cell r="S2616">
            <v>0</v>
          </cell>
        </row>
        <row r="2617">
          <cell r="K2617">
            <v>2.4</v>
          </cell>
          <cell r="S2617">
            <v>0</v>
          </cell>
        </row>
        <row r="2618">
          <cell r="K2618">
            <v>2.4</v>
          </cell>
          <cell r="S2618">
            <v>0</v>
          </cell>
        </row>
        <row r="2619">
          <cell r="K2619">
            <v>2.4</v>
          </cell>
          <cell r="S2619">
            <v>0</v>
          </cell>
        </row>
        <row r="2620">
          <cell r="K2620">
            <v>3.8</v>
          </cell>
          <cell r="S2620">
            <v>0</v>
          </cell>
        </row>
        <row r="2621">
          <cell r="K2621">
            <v>33.950000000000003</v>
          </cell>
          <cell r="S2621">
            <v>0</v>
          </cell>
        </row>
        <row r="2622">
          <cell r="K2622">
            <v>10.27</v>
          </cell>
          <cell r="S2622">
            <v>0</v>
          </cell>
        </row>
        <row r="2623">
          <cell r="K2623">
            <v>4.7</v>
          </cell>
          <cell r="S2623">
            <v>0</v>
          </cell>
        </row>
        <row r="2624">
          <cell r="K2624">
            <v>13.79</v>
          </cell>
          <cell r="S2624">
            <v>0</v>
          </cell>
        </row>
        <row r="2625">
          <cell r="K2625">
            <v>2.15</v>
          </cell>
          <cell r="S2625">
            <v>0</v>
          </cell>
        </row>
        <row r="2626">
          <cell r="K2626">
            <v>1.08</v>
          </cell>
          <cell r="S2626">
            <v>0</v>
          </cell>
        </row>
        <row r="2627">
          <cell r="K2627">
            <v>26.63</v>
          </cell>
          <cell r="S2627">
            <v>0</v>
          </cell>
        </row>
        <row r="2628">
          <cell r="K2628">
            <v>14</v>
          </cell>
          <cell r="S2628">
            <v>0</v>
          </cell>
        </row>
        <row r="2629">
          <cell r="K2629">
            <v>55.44</v>
          </cell>
          <cell r="S2629">
            <v>0</v>
          </cell>
        </row>
        <row r="2630">
          <cell r="K2630">
            <v>30.26</v>
          </cell>
          <cell r="S2630">
            <v>0</v>
          </cell>
        </row>
        <row r="2631">
          <cell r="K2631">
            <v>25.65</v>
          </cell>
          <cell r="S2631">
            <v>0</v>
          </cell>
        </row>
        <row r="2632">
          <cell r="K2632">
            <v>291.5</v>
          </cell>
          <cell r="S2632">
            <v>0</v>
          </cell>
        </row>
        <row r="2633">
          <cell r="K2633">
            <v>0.99</v>
          </cell>
          <cell r="S2633">
            <v>0</v>
          </cell>
        </row>
        <row r="2634">
          <cell r="K2634">
            <v>0.93</v>
          </cell>
          <cell r="S2634">
            <v>0</v>
          </cell>
        </row>
        <row r="2635">
          <cell r="K2635">
            <v>3.87</v>
          </cell>
          <cell r="S2635">
            <v>0</v>
          </cell>
        </row>
        <row r="2636">
          <cell r="K2636">
            <v>0.93</v>
          </cell>
          <cell r="S2636">
            <v>0</v>
          </cell>
        </row>
        <row r="2637">
          <cell r="K2637">
            <v>49.01</v>
          </cell>
          <cell r="S2637">
            <v>0</v>
          </cell>
        </row>
        <row r="2638">
          <cell r="K2638">
            <v>25.17</v>
          </cell>
          <cell r="S2638">
            <v>0</v>
          </cell>
        </row>
        <row r="2639">
          <cell r="K2639">
            <v>73.84</v>
          </cell>
          <cell r="S2639">
            <v>0</v>
          </cell>
        </row>
        <row r="2640">
          <cell r="K2640">
            <v>18.86</v>
          </cell>
          <cell r="S2640">
            <v>0</v>
          </cell>
        </row>
        <row r="2641">
          <cell r="K2641">
            <v>18.82</v>
          </cell>
          <cell r="S2641">
            <v>0</v>
          </cell>
        </row>
        <row r="2642">
          <cell r="K2642">
            <v>24.18</v>
          </cell>
          <cell r="S2642">
            <v>0</v>
          </cell>
        </row>
        <row r="2643">
          <cell r="K2643">
            <v>3.19</v>
          </cell>
          <cell r="S2643">
            <v>0</v>
          </cell>
        </row>
        <row r="2644">
          <cell r="K2644">
            <v>18.82</v>
          </cell>
          <cell r="S2644">
            <v>0</v>
          </cell>
        </row>
        <row r="2645">
          <cell r="K2645">
            <v>54.48</v>
          </cell>
          <cell r="S2645">
            <v>0</v>
          </cell>
        </row>
        <row r="2646">
          <cell r="K2646">
            <v>18.82</v>
          </cell>
          <cell r="S2646">
            <v>0</v>
          </cell>
        </row>
        <row r="2647">
          <cell r="K2647">
            <v>3.18</v>
          </cell>
          <cell r="S2647">
            <v>0</v>
          </cell>
        </row>
        <row r="2648">
          <cell r="K2648">
            <v>18.82</v>
          </cell>
          <cell r="S2648">
            <v>0</v>
          </cell>
        </row>
        <row r="2649">
          <cell r="K2649">
            <v>3.55</v>
          </cell>
          <cell r="S2649">
            <v>0</v>
          </cell>
        </row>
        <row r="2650">
          <cell r="K2650">
            <v>18.82</v>
          </cell>
          <cell r="S2650">
            <v>0</v>
          </cell>
        </row>
        <row r="2651">
          <cell r="K2651">
            <v>5.08</v>
          </cell>
          <cell r="S2651">
            <v>0</v>
          </cell>
        </row>
        <row r="2652">
          <cell r="K2652">
            <v>0.98</v>
          </cell>
          <cell r="S2652">
            <v>0</v>
          </cell>
        </row>
        <row r="2653">
          <cell r="K2653">
            <v>0.98</v>
          </cell>
          <cell r="S2653">
            <v>0</v>
          </cell>
        </row>
        <row r="2654">
          <cell r="K2654">
            <v>18.82</v>
          </cell>
          <cell r="S2654">
            <v>0</v>
          </cell>
        </row>
        <row r="2655">
          <cell r="K2655">
            <v>18.82</v>
          </cell>
          <cell r="S2655">
            <v>0</v>
          </cell>
        </row>
        <row r="2656">
          <cell r="K2656">
            <v>18.53</v>
          </cell>
          <cell r="S2656">
            <v>0</v>
          </cell>
        </row>
        <row r="2657">
          <cell r="K2657">
            <v>3.79</v>
          </cell>
          <cell r="S2657">
            <v>0</v>
          </cell>
        </row>
        <row r="2658">
          <cell r="K2658">
            <v>0.98</v>
          </cell>
          <cell r="S2658">
            <v>0</v>
          </cell>
        </row>
        <row r="2659">
          <cell r="K2659">
            <v>90.28</v>
          </cell>
          <cell r="S2659">
            <v>0</v>
          </cell>
        </row>
        <row r="2660">
          <cell r="K2660">
            <v>30.26</v>
          </cell>
          <cell r="S2660">
            <v>0</v>
          </cell>
        </row>
        <row r="2661">
          <cell r="K2661">
            <v>25.65</v>
          </cell>
          <cell r="S2661">
            <v>0</v>
          </cell>
        </row>
        <row r="2662">
          <cell r="K2662">
            <v>19.100000000000001</v>
          </cell>
          <cell r="S2662">
            <v>0</v>
          </cell>
        </row>
        <row r="2663">
          <cell r="K2663">
            <v>89.83</v>
          </cell>
          <cell r="S2663">
            <v>0</v>
          </cell>
        </row>
        <row r="2664">
          <cell r="K2664">
            <v>2.81</v>
          </cell>
          <cell r="S2664">
            <v>0</v>
          </cell>
        </row>
        <row r="2665">
          <cell r="K2665">
            <v>0.92</v>
          </cell>
          <cell r="S2665">
            <v>0</v>
          </cell>
        </row>
        <row r="2666">
          <cell r="K2666">
            <v>0.92</v>
          </cell>
          <cell r="S2666">
            <v>0</v>
          </cell>
        </row>
        <row r="2667">
          <cell r="K2667">
            <v>3.84</v>
          </cell>
          <cell r="S2667">
            <v>0</v>
          </cell>
        </row>
        <row r="2668">
          <cell r="K2668">
            <v>0.98</v>
          </cell>
          <cell r="S2668">
            <v>0</v>
          </cell>
        </row>
        <row r="2669">
          <cell r="K2669">
            <v>5.58</v>
          </cell>
          <cell r="S2669">
            <v>0</v>
          </cell>
        </row>
        <row r="2670">
          <cell r="K2670">
            <v>21.08</v>
          </cell>
          <cell r="S2670">
            <v>0</v>
          </cell>
        </row>
        <row r="2671">
          <cell r="K2671">
            <v>62.26</v>
          </cell>
          <cell r="S2671">
            <v>0</v>
          </cell>
        </row>
        <row r="2672">
          <cell r="K2672">
            <v>5.64</v>
          </cell>
          <cell r="S2672">
            <v>0</v>
          </cell>
        </row>
        <row r="2673">
          <cell r="K2673">
            <v>16.5</v>
          </cell>
          <cell r="S2673">
            <v>0</v>
          </cell>
        </row>
        <row r="2674">
          <cell r="K2674">
            <v>16.5</v>
          </cell>
          <cell r="S2674">
            <v>0</v>
          </cell>
        </row>
        <row r="2675">
          <cell r="K2675">
            <v>46.67</v>
          </cell>
          <cell r="S2675">
            <v>0</v>
          </cell>
        </row>
        <row r="2676">
          <cell r="K2676">
            <v>23.02</v>
          </cell>
          <cell r="S2676">
            <v>0</v>
          </cell>
        </row>
        <row r="2677">
          <cell r="K2677">
            <v>18.11</v>
          </cell>
          <cell r="S2677">
            <v>0</v>
          </cell>
        </row>
        <row r="2678">
          <cell r="K2678">
            <v>23.02</v>
          </cell>
          <cell r="S2678">
            <v>0</v>
          </cell>
        </row>
        <row r="2679">
          <cell r="K2679">
            <v>31.7</v>
          </cell>
          <cell r="S2679">
            <v>0</v>
          </cell>
        </row>
        <row r="2680">
          <cell r="K2680">
            <v>15.8</v>
          </cell>
          <cell r="S2680">
            <v>0</v>
          </cell>
        </row>
        <row r="2681">
          <cell r="K2681">
            <v>31.7</v>
          </cell>
          <cell r="S2681">
            <v>0</v>
          </cell>
        </row>
        <row r="2682">
          <cell r="K2682">
            <v>31.7</v>
          </cell>
          <cell r="S2682">
            <v>0</v>
          </cell>
        </row>
        <row r="2683">
          <cell r="K2683">
            <v>15.64</v>
          </cell>
          <cell r="S2683">
            <v>0</v>
          </cell>
        </row>
        <row r="2684">
          <cell r="K2684">
            <v>15.64</v>
          </cell>
          <cell r="S2684">
            <v>0</v>
          </cell>
        </row>
        <row r="2685">
          <cell r="K2685">
            <v>23.02</v>
          </cell>
          <cell r="S2685">
            <v>0</v>
          </cell>
        </row>
        <row r="2686">
          <cell r="K2686">
            <v>15.64</v>
          </cell>
          <cell r="S2686">
            <v>0</v>
          </cell>
        </row>
        <row r="2687">
          <cell r="K2687">
            <v>139.18</v>
          </cell>
          <cell r="S2687">
            <v>0</v>
          </cell>
        </row>
        <row r="2688">
          <cell r="K2688">
            <v>15.64</v>
          </cell>
          <cell r="S2688">
            <v>0</v>
          </cell>
        </row>
        <row r="2689">
          <cell r="K2689">
            <v>6.3</v>
          </cell>
          <cell r="S2689">
            <v>0</v>
          </cell>
        </row>
        <row r="2690">
          <cell r="K2690">
            <v>3.79</v>
          </cell>
          <cell r="S2690">
            <v>0</v>
          </cell>
        </row>
        <row r="2691">
          <cell r="K2691">
            <v>0.92</v>
          </cell>
          <cell r="S2691">
            <v>0</v>
          </cell>
        </row>
        <row r="2692">
          <cell r="K2692">
            <v>27.35</v>
          </cell>
          <cell r="S2692">
            <v>0</v>
          </cell>
        </row>
        <row r="2693">
          <cell r="K2693">
            <v>18.25</v>
          </cell>
          <cell r="S2693">
            <v>0</v>
          </cell>
        </row>
        <row r="2694">
          <cell r="K2694">
            <v>45.7</v>
          </cell>
          <cell r="S2694">
            <v>0</v>
          </cell>
        </row>
        <row r="2695">
          <cell r="K2695">
            <v>3.64</v>
          </cell>
          <cell r="S2695">
            <v>0</v>
          </cell>
        </row>
        <row r="2696">
          <cell r="K2696">
            <v>0.46</v>
          </cell>
          <cell r="S2696">
            <v>0</v>
          </cell>
        </row>
        <row r="2697">
          <cell r="K2697">
            <v>5.08</v>
          </cell>
          <cell r="S2697">
            <v>0</v>
          </cell>
        </row>
        <row r="2698">
          <cell r="K2698">
            <v>0.98</v>
          </cell>
          <cell r="S2698">
            <v>0</v>
          </cell>
        </row>
        <row r="2699">
          <cell r="K2699">
            <v>0.98</v>
          </cell>
          <cell r="S2699">
            <v>0</v>
          </cell>
        </row>
        <row r="2700">
          <cell r="K2700">
            <v>113.57</v>
          </cell>
          <cell r="S2700">
            <v>0</v>
          </cell>
        </row>
        <row r="2701">
          <cell r="K2701">
            <v>93.53</v>
          </cell>
          <cell r="S2701">
            <v>0</v>
          </cell>
        </row>
        <row r="2702">
          <cell r="K2702">
            <v>30.26</v>
          </cell>
          <cell r="S2702">
            <v>0</v>
          </cell>
        </row>
        <row r="2703">
          <cell r="K2703">
            <v>25.65</v>
          </cell>
          <cell r="S2703">
            <v>0</v>
          </cell>
        </row>
        <row r="2704">
          <cell r="K2704">
            <v>1.25</v>
          </cell>
          <cell r="S2704">
            <v>0</v>
          </cell>
        </row>
        <row r="2705">
          <cell r="K2705">
            <v>2.8</v>
          </cell>
          <cell r="S2705">
            <v>0</v>
          </cell>
        </row>
        <row r="2706">
          <cell r="K2706">
            <v>0.98</v>
          </cell>
          <cell r="S2706">
            <v>0</v>
          </cell>
        </row>
        <row r="2707">
          <cell r="K2707">
            <v>0.98</v>
          </cell>
          <cell r="S2707">
            <v>0</v>
          </cell>
        </row>
        <row r="2708">
          <cell r="K2708">
            <v>3.85</v>
          </cell>
          <cell r="S2708">
            <v>0</v>
          </cell>
        </row>
        <row r="2709">
          <cell r="K2709">
            <v>0.98</v>
          </cell>
          <cell r="S2709">
            <v>0</v>
          </cell>
        </row>
        <row r="2710">
          <cell r="K2710">
            <v>3</v>
          </cell>
          <cell r="S2710">
            <v>0</v>
          </cell>
        </row>
        <row r="2711">
          <cell r="K2711">
            <v>21.1</v>
          </cell>
          <cell r="S2711">
            <v>0</v>
          </cell>
        </row>
        <row r="2712">
          <cell r="K2712">
            <v>27.5</v>
          </cell>
          <cell r="S2712">
            <v>0</v>
          </cell>
        </row>
        <row r="2713">
          <cell r="K2713">
            <v>38.5</v>
          </cell>
          <cell r="S2713">
            <v>0</v>
          </cell>
        </row>
        <row r="2714">
          <cell r="K2714">
            <v>36.700000000000003</v>
          </cell>
          <cell r="S2714">
            <v>0</v>
          </cell>
        </row>
        <row r="2715">
          <cell r="K2715">
            <v>21.4</v>
          </cell>
          <cell r="S2715">
            <v>0</v>
          </cell>
        </row>
        <row r="2716">
          <cell r="K2716">
            <v>46.6</v>
          </cell>
          <cell r="S2716">
            <v>0</v>
          </cell>
        </row>
        <row r="2717">
          <cell r="K2717">
            <v>33.9</v>
          </cell>
          <cell r="S2717">
            <v>0</v>
          </cell>
        </row>
        <row r="2718">
          <cell r="K2718">
            <v>17.899999999999999</v>
          </cell>
          <cell r="S2718">
            <v>0</v>
          </cell>
        </row>
        <row r="2719">
          <cell r="K2719">
            <v>31.3</v>
          </cell>
          <cell r="S2719">
            <v>0</v>
          </cell>
        </row>
        <row r="2720">
          <cell r="K2720">
            <v>21.79</v>
          </cell>
          <cell r="S2720">
            <v>0</v>
          </cell>
        </row>
        <row r="2721">
          <cell r="K2721">
            <v>72.87</v>
          </cell>
          <cell r="S2721">
            <v>0</v>
          </cell>
        </row>
        <row r="2722">
          <cell r="K2722">
            <v>31.3</v>
          </cell>
          <cell r="S2722">
            <v>0</v>
          </cell>
        </row>
        <row r="2723">
          <cell r="K2723">
            <v>46.06</v>
          </cell>
          <cell r="S2723">
            <v>0</v>
          </cell>
        </row>
        <row r="2724">
          <cell r="K2724">
            <v>13.89</v>
          </cell>
          <cell r="S2724">
            <v>0</v>
          </cell>
        </row>
        <row r="2725">
          <cell r="K2725">
            <v>27.43</v>
          </cell>
          <cell r="S2725">
            <v>0</v>
          </cell>
        </row>
        <row r="2726">
          <cell r="K2726">
            <v>19.940000000000001</v>
          </cell>
          <cell r="S2726">
            <v>0</v>
          </cell>
        </row>
        <row r="2727">
          <cell r="K2727">
            <v>3.25</v>
          </cell>
          <cell r="S2727">
            <v>0</v>
          </cell>
        </row>
        <row r="2728">
          <cell r="K2728">
            <v>24.33</v>
          </cell>
          <cell r="S2728">
            <v>0</v>
          </cell>
        </row>
        <row r="2729">
          <cell r="K2729">
            <v>3.63</v>
          </cell>
          <cell r="S2729">
            <v>0</v>
          </cell>
        </row>
        <row r="2730">
          <cell r="K2730">
            <v>59.71</v>
          </cell>
          <cell r="S2730">
            <v>0</v>
          </cell>
        </row>
        <row r="2731">
          <cell r="K2731">
            <v>5.05</v>
          </cell>
          <cell r="S2731">
            <v>0</v>
          </cell>
        </row>
        <row r="2732">
          <cell r="K2732">
            <v>0.98</v>
          </cell>
          <cell r="S2732">
            <v>0</v>
          </cell>
        </row>
        <row r="2733">
          <cell r="K2733">
            <v>0.98</v>
          </cell>
          <cell r="S2733">
            <v>0</v>
          </cell>
        </row>
        <row r="2734">
          <cell r="K2734">
            <v>37.64</v>
          </cell>
          <cell r="S2734">
            <v>0</v>
          </cell>
        </row>
        <row r="2735">
          <cell r="K2735">
            <v>18.43</v>
          </cell>
          <cell r="S2735">
            <v>0</v>
          </cell>
        </row>
        <row r="2736">
          <cell r="K2736">
            <v>3.78</v>
          </cell>
          <cell r="S2736">
            <v>0</v>
          </cell>
        </row>
        <row r="2737">
          <cell r="K2737">
            <v>0.98</v>
          </cell>
          <cell r="S2737">
            <v>0</v>
          </cell>
        </row>
        <row r="2738">
          <cell r="K2738">
            <v>115.87</v>
          </cell>
          <cell r="S2738">
            <v>0</v>
          </cell>
        </row>
        <row r="2739">
          <cell r="K2739">
            <v>91.1</v>
          </cell>
          <cell r="S2739">
            <v>0</v>
          </cell>
        </row>
        <row r="2740">
          <cell r="K2740">
            <v>30.26</v>
          </cell>
          <cell r="S2740">
            <v>0</v>
          </cell>
        </row>
        <row r="2741">
          <cell r="K2741">
            <v>25.65</v>
          </cell>
          <cell r="S2741">
            <v>0</v>
          </cell>
        </row>
        <row r="2742">
          <cell r="K2742">
            <v>6.02</v>
          </cell>
          <cell r="S2742">
            <v>0</v>
          </cell>
        </row>
        <row r="2743">
          <cell r="K2743">
            <v>2.81</v>
          </cell>
          <cell r="S2743">
            <v>0</v>
          </cell>
        </row>
        <row r="2744">
          <cell r="K2744">
            <v>0.98</v>
          </cell>
          <cell r="S2744">
            <v>0</v>
          </cell>
        </row>
        <row r="2745">
          <cell r="K2745">
            <v>0.98</v>
          </cell>
          <cell r="S2745">
            <v>0</v>
          </cell>
        </row>
        <row r="2746">
          <cell r="K2746">
            <v>3.84</v>
          </cell>
          <cell r="S2746">
            <v>0</v>
          </cell>
        </row>
        <row r="2747">
          <cell r="K2747">
            <v>0.98</v>
          </cell>
          <cell r="S2747">
            <v>0</v>
          </cell>
        </row>
        <row r="2748">
          <cell r="K2748">
            <v>1.25</v>
          </cell>
          <cell r="S2748">
            <v>0</v>
          </cell>
        </row>
        <row r="2749">
          <cell r="K2749">
            <v>21.08</v>
          </cell>
          <cell r="S2749">
            <v>0</v>
          </cell>
        </row>
        <row r="2750">
          <cell r="K2750">
            <v>40.369999999999997</v>
          </cell>
          <cell r="S2750">
            <v>0</v>
          </cell>
        </row>
        <row r="2751">
          <cell r="K2751">
            <v>36.72</v>
          </cell>
          <cell r="S2751">
            <v>0</v>
          </cell>
        </row>
        <row r="2752">
          <cell r="K2752">
            <v>30.29</v>
          </cell>
          <cell r="S2752">
            <v>0</v>
          </cell>
        </row>
        <row r="2753">
          <cell r="K2753">
            <v>56.32</v>
          </cell>
          <cell r="S2753">
            <v>0</v>
          </cell>
        </row>
        <row r="2754">
          <cell r="K2754">
            <v>27.42</v>
          </cell>
          <cell r="S2754">
            <v>0</v>
          </cell>
        </row>
        <row r="2755">
          <cell r="K2755">
            <v>45.97</v>
          </cell>
          <cell r="S2755">
            <v>0</v>
          </cell>
        </row>
        <row r="2756">
          <cell r="K2756">
            <v>20.27</v>
          </cell>
          <cell r="S2756">
            <v>0</v>
          </cell>
        </row>
        <row r="2757">
          <cell r="K2757">
            <v>17.420000000000002</v>
          </cell>
          <cell r="S2757">
            <v>0</v>
          </cell>
        </row>
        <row r="2758">
          <cell r="K2758">
            <v>17.47</v>
          </cell>
          <cell r="S2758">
            <v>0</v>
          </cell>
        </row>
        <row r="2759">
          <cell r="K2759">
            <v>18.11</v>
          </cell>
          <cell r="S2759">
            <v>0</v>
          </cell>
        </row>
        <row r="2760">
          <cell r="K2760">
            <v>14.99</v>
          </cell>
          <cell r="S2760">
            <v>0</v>
          </cell>
        </row>
        <row r="2761">
          <cell r="K2761">
            <v>18.11</v>
          </cell>
          <cell r="S2761">
            <v>0</v>
          </cell>
        </row>
        <row r="2762">
          <cell r="K2762">
            <v>13.89</v>
          </cell>
          <cell r="S2762">
            <v>0</v>
          </cell>
        </row>
        <row r="2763">
          <cell r="K2763">
            <v>36.72</v>
          </cell>
          <cell r="S2763">
            <v>0</v>
          </cell>
        </row>
        <row r="2764">
          <cell r="K2764">
            <v>18.09</v>
          </cell>
          <cell r="S2764">
            <v>0</v>
          </cell>
        </row>
        <row r="2765">
          <cell r="K2765">
            <v>49.01</v>
          </cell>
          <cell r="S2765">
            <v>0</v>
          </cell>
        </row>
        <row r="2766">
          <cell r="K2766">
            <v>9.27</v>
          </cell>
          <cell r="S2766">
            <v>0</v>
          </cell>
        </row>
        <row r="2767">
          <cell r="K2767">
            <v>24.16</v>
          </cell>
          <cell r="S2767">
            <v>0</v>
          </cell>
        </row>
        <row r="2768">
          <cell r="K2768">
            <v>28.28</v>
          </cell>
          <cell r="S2768">
            <v>0</v>
          </cell>
        </row>
        <row r="2769">
          <cell r="K2769">
            <v>17.559999999999999</v>
          </cell>
          <cell r="S2769">
            <v>0</v>
          </cell>
        </row>
        <row r="2770">
          <cell r="K2770">
            <v>95.8</v>
          </cell>
          <cell r="S2770">
            <v>0</v>
          </cell>
        </row>
        <row r="2771">
          <cell r="K2771">
            <v>19</v>
          </cell>
          <cell r="S2771">
            <v>0</v>
          </cell>
        </row>
        <row r="2772">
          <cell r="K2772">
            <v>18.7</v>
          </cell>
          <cell r="S2772">
            <v>0</v>
          </cell>
        </row>
        <row r="2773">
          <cell r="K2773">
            <v>3.6</v>
          </cell>
          <cell r="S2773">
            <v>0</v>
          </cell>
        </row>
        <row r="2774">
          <cell r="K2774">
            <v>18.5</v>
          </cell>
          <cell r="S2774">
            <v>0</v>
          </cell>
        </row>
        <row r="2775">
          <cell r="K2775">
            <v>3.79</v>
          </cell>
          <cell r="S2775">
            <v>0</v>
          </cell>
        </row>
        <row r="2776">
          <cell r="K2776">
            <v>0.98</v>
          </cell>
          <cell r="S2776">
            <v>0</v>
          </cell>
        </row>
        <row r="2777">
          <cell r="K2777">
            <v>5.08</v>
          </cell>
          <cell r="S2777">
            <v>0</v>
          </cell>
        </row>
        <row r="2778">
          <cell r="K2778">
            <v>0.98</v>
          </cell>
          <cell r="S2778">
            <v>0</v>
          </cell>
        </row>
        <row r="2779">
          <cell r="K2779">
            <v>0.98</v>
          </cell>
          <cell r="S2779">
            <v>0</v>
          </cell>
        </row>
        <row r="2780">
          <cell r="K2780">
            <v>115.87</v>
          </cell>
          <cell r="S2780">
            <v>0</v>
          </cell>
        </row>
        <row r="2781">
          <cell r="K2781">
            <v>91.1</v>
          </cell>
          <cell r="S2781">
            <v>0</v>
          </cell>
        </row>
        <row r="2782">
          <cell r="K2782">
            <v>30.26</v>
          </cell>
          <cell r="S2782">
            <v>0</v>
          </cell>
        </row>
        <row r="2783">
          <cell r="K2783">
            <v>25.65</v>
          </cell>
          <cell r="S2783">
            <v>0</v>
          </cell>
        </row>
        <row r="2784">
          <cell r="K2784">
            <v>0.98</v>
          </cell>
          <cell r="S2784">
            <v>0</v>
          </cell>
        </row>
        <row r="2785">
          <cell r="K2785">
            <v>2.62</v>
          </cell>
          <cell r="S2785">
            <v>0</v>
          </cell>
        </row>
        <row r="2786">
          <cell r="K2786">
            <v>1.02</v>
          </cell>
          <cell r="S2786">
            <v>0</v>
          </cell>
        </row>
        <row r="2787">
          <cell r="K2787">
            <v>1.02</v>
          </cell>
          <cell r="S2787">
            <v>0</v>
          </cell>
        </row>
        <row r="2788">
          <cell r="K2788">
            <v>3.74</v>
          </cell>
          <cell r="S2788">
            <v>0</v>
          </cell>
        </row>
        <row r="2789">
          <cell r="K2789">
            <v>1.1200000000000001</v>
          </cell>
          <cell r="S2789">
            <v>0</v>
          </cell>
        </row>
        <row r="2790">
          <cell r="K2790">
            <v>0.98</v>
          </cell>
          <cell r="S2790">
            <v>0</v>
          </cell>
        </row>
        <row r="2791">
          <cell r="K2791">
            <v>1.02</v>
          </cell>
          <cell r="S2791">
            <v>0</v>
          </cell>
        </row>
        <row r="2792">
          <cell r="K2792">
            <v>25.53</v>
          </cell>
          <cell r="S2792">
            <v>0</v>
          </cell>
        </row>
        <row r="2793">
          <cell r="K2793">
            <v>21.95</v>
          </cell>
          <cell r="S2793">
            <v>0</v>
          </cell>
        </row>
        <row r="2794">
          <cell r="K2794">
            <v>37.75</v>
          </cell>
          <cell r="S2794">
            <v>0</v>
          </cell>
        </row>
        <row r="2795">
          <cell r="K2795">
            <v>21.95</v>
          </cell>
          <cell r="S2795">
            <v>0</v>
          </cell>
        </row>
        <row r="2796">
          <cell r="K2796">
            <v>28.55</v>
          </cell>
          <cell r="S2796">
            <v>0</v>
          </cell>
        </row>
        <row r="2797">
          <cell r="K2797">
            <v>33.31</v>
          </cell>
          <cell r="S2797">
            <v>0</v>
          </cell>
        </row>
        <row r="2798">
          <cell r="K2798">
            <v>28.41</v>
          </cell>
          <cell r="S2798">
            <v>0</v>
          </cell>
        </row>
        <row r="2799">
          <cell r="K2799">
            <v>38.14</v>
          </cell>
          <cell r="S2799">
            <v>0</v>
          </cell>
        </row>
        <row r="2800">
          <cell r="K2800">
            <v>33.14</v>
          </cell>
          <cell r="S2800">
            <v>0</v>
          </cell>
        </row>
        <row r="2801">
          <cell r="K2801">
            <v>18.82</v>
          </cell>
          <cell r="S2801">
            <v>0</v>
          </cell>
        </row>
        <row r="2802">
          <cell r="K2802">
            <v>33.64</v>
          </cell>
          <cell r="S2802">
            <v>0</v>
          </cell>
        </row>
        <row r="2803">
          <cell r="K2803">
            <v>28.43</v>
          </cell>
          <cell r="S2803">
            <v>0</v>
          </cell>
        </row>
        <row r="2804">
          <cell r="K2804">
            <v>33.31</v>
          </cell>
          <cell r="S2804">
            <v>0</v>
          </cell>
        </row>
        <row r="2805">
          <cell r="K2805">
            <v>28.24</v>
          </cell>
          <cell r="S2805">
            <v>0</v>
          </cell>
        </row>
        <row r="2806">
          <cell r="K2806">
            <v>21.95</v>
          </cell>
          <cell r="S2806">
            <v>0</v>
          </cell>
        </row>
        <row r="2807">
          <cell r="K2807">
            <v>16.89</v>
          </cell>
          <cell r="S2807">
            <v>0</v>
          </cell>
        </row>
        <row r="2808">
          <cell r="K2808">
            <v>21.95</v>
          </cell>
          <cell r="S2808">
            <v>0</v>
          </cell>
        </row>
        <row r="2809">
          <cell r="K2809">
            <v>67.040000000000006</v>
          </cell>
          <cell r="S2809">
            <v>0</v>
          </cell>
        </row>
        <row r="2810">
          <cell r="K2810">
            <v>20</v>
          </cell>
          <cell r="S2810">
            <v>0</v>
          </cell>
        </row>
        <row r="2811">
          <cell r="K2811">
            <v>11</v>
          </cell>
          <cell r="S2811">
            <v>0</v>
          </cell>
        </row>
        <row r="2812">
          <cell r="K2812">
            <v>36.299999999999997</v>
          </cell>
          <cell r="S2812">
            <v>0</v>
          </cell>
        </row>
        <row r="2813">
          <cell r="K2813">
            <v>9.9</v>
          </cell>
          <cell r="S2813">
            <v>0</v>
          </cell>
        </row>
        <row r="2814">
          <cell r="K2814">
            <v>7.9</v>
          </cell>
          <cell r="S2814">
            <v>0</v>
          </cell>
        </row>
        <row r="2815">
          <cell r="K2815">
            <v>23.8</v>
          </cell>
          <cell r="S2815">
            <v>0</v>
          </cell>
        </row>
        <row r="2816">
          <cell r="K2816">
            <v>2.7</v>
          </cell>
          <cell r="S2816">
            <v>0</v>
          </cell>
        </row>
        <row r="2817">
          <cell r="K2817">
            <v>13.8</v>
          </cell>
          <cell r="S2817">
            <v>0</v>
          </cell>
        </row>
        <row r="2818">
          <cell r="K2818">
            <v>5.0999999999999996</v>
          </cell>
          <cell r="S2818">
            <v>0</v>
          </cell>
        </row>
        <row r="2819">
          <cell r="K2819">
            <v>6</v>
          </cell>
          <cell r="S2819">
            <v>0</v>
          </cell>
        </row>
        <row r="2820">
          <cell r="K2820">
            <v>42.7</v>
          </cell>
          <cell r="S2820">
            <v>0</v>
          </cell>
        </row>
        <row r="2821">
          <cell r="K2821">
            <v>6.3</v>
          </cell>
          <cell r="S2821">
            <v>0</v>
          </cell>
        </row>
        <row r="2822">
          <cell r="K2822">
            <v>31.4</v>
          </cell>
          <cell r="S2822">
            <v>0</v>
          </cell>
        </row>
        <row r="2823">
          <cell r="K2823">
            <v>7.3</v>
          </cell>
          <cell r="S2823">
            <v>0</v>
          </cell>
        </row>
        <row r="2824">
          <cell r="K2824">
            <v>3.9</v>
          </cell>
          <cell r="S2824">
            <v>0</v>
          </cell>
        </row>
        <row r="2825">
          <cell r="K2825">
            <v>3</v>
          </cell>
          <cell r="S2825">
            <v>0</v>
          </cell>
        </row>
        <row r="2826">
          <cell r="K2826">
            <v>22.2</v>
          </cell>
          <cell r="S2826">
            <v>0</v>
          </cell>
        </row>
        <row r="2827">
          <cell r="K2827">
            <v>28.1</v>
          </cell>
          <cell r="S2827">
            <v>0</v>
          </cell>
        </row>
        <row r="2828">
          <cell r="K2828">
            <v>30.4</v>
          </cell>
          <cell r="S2828">
            <v>0</v>
          </cell>
        </row>
        <row r="2829">
          <cell r="K2829">
            <v>28.4</v>
          </cell>
          <cell r="S2829">
            <v>0</v>
          </cell>
        </row>
        <row r="2830">
          <cell r="K2830">
            <v>15.5</v>
          </cell>
          <cell r="S2830">
            <v>0</v>
          </cell>
        </row>
        <row r="2831">
          <cell r="K2831">
            <v>20</v>
          </cell>
          <cell r="S2831">
            <v>0</v>
          </cell>
        </row>
        <row r="2832">
          <cell r="K2832">
            <v>37.200000000000003</v>
          </cell>
          <cell r="S2832">
            <v>0</v>
          </cell>
        </row>
        <row r="2833">
          <cell r="K2833">
            <v>21.3</v>
          </cell>
          <cell r="S2833">
            <v>0</v>
          </cell>
        </row>
        <row r="2834">
          <cell r="K2834">
            <v>1.0900000000000001</v>
          </cell>
          <cell r="S2834">
            <v>0</v>
          </cell>
        </row>
        <row r="2835">
          <cell r="K2835">
            <v>2.4500000000000002</v>
          </cell>
          <cell r="S2835">
            <v>0</v>
          </cell>
        </row>
        <row r="2836">
          <cell r="K2836">
            <v>2.4500000000000002</v>
          </cell>
          <cell r="S2836">
            <v>0</v>
          </cell>
        </row>
        <row r="2837">
          <cell r="K2837">
            <v>1.32</v>
          </cell>
          <cell r="S2837">
            <v>0</v>
          </cell>
        </row>
        <row r="2838">
          <cell r="K2838">
            <v>1.32</v>
          </cell>
          <cell r="S2838">
            <v>0</v>
          </cell>
        </row>
        <row r="2839">
          <cell r="K2839">
            <v>21.2</v>
          </cell>
          <cell r="S2839">
            <v>0</v>
          </cell>
        </row>
        <row r="2840">
          <cell r="K2840">
            <v>46</v>
          </cell>
          <cell r="S2840">
            <v>0</v>
          </cell>
        </row>
        <row r="2841">
          <cell r="K2841">
            <v>17.5</v>
          </cell>
          <cell r="S2841">
            <v>0</v>
          </cell>
        </row>
        <row r="2842">
          <cell r="K2842">
            <v>1168.4000000000001</v>
          </cell>
          <cell r="S2842">
            <v>0</v>
          </cell>
        </row>
        <row r="2843">
          <cell r="K2843">
            <v>78.599999999999994</v>
          </cell>
          <cell r="S2843">
            <v>0</v>
          </cell>
        </row>
        <row r="2844">
          <cell r="K2844">
            <v>34.9</v>
          </cell>
          <cell r="S2844">
            <v>0</v>
          </cell>
        </row>
        <row r="2845">
          <cell r="K2845">
            <v>29.1</v>
          </cell>
          <cell r="S2845">
            <v>0</v>
          </cell>
        </row>
        <row r="2846">
          <cell r="K2846">
            <v>30.3</v>
          </cell>
          <cell r="S2846">
            <v>0</v>
          </cell>
        </row>
        <row r="2847">
          <cell r="K2847">
            <v>49.5</v>
          </cell>
          <cell r="S2847">
            <v>0</v>
          </cell>
        </row>
        <row r="2848">
          <cell r="K2848">
            <v>29</v>
          </cell>
          <cell r="S2848">
            <v>0</v>
          </cell>
        </row>
        <row r="2849">
          <cell r="K2849">
            <v>18.2</v>
          </cell>
          <cell r="S2849">
            <v>0</v>
          </cell>
        </row>
        <row r="2850">
          <cell r="K2850">
            <v>28.9</v>
          </cell>
          <cell r="S2850">
            <v>0</v>
          </cell>
        </row>
        <row r="2851">
          <cell r="K2851">
            <v>19.5</v>
          </cell>
          <cell r="S2851">
            <v>0</v>
          </cell>
        </row>
        <row r="2852">
          <cell r="K2852">
            <v>18.100000000000001</v>
          </cell>
          <cell r="S2852">
            <v>0</v>
          </cell>
        </row>
        <row r="2853">
          <cell r="K2853">
            <v>18.8</v>
          </cell>
          <cell r="S2853">
            <v>0</v>
          </cell>
        </row>
        <row r="2854">
          <cell r="K2854">
            <v>19.5</v>
          </cell>
          <cell r="S2854">
            <v>0</v>
          </cell>
        </row>
        <row r="2855">
          <cell r="K2855">
            <v>11.1</v>
          </cell>
          <cell r="S2855">
            <v>0</v>
          </cell>
        </row>
        <row r="2856">
          <cell r="K2856">
            <v>1.2</v>
          </cell>
          <cell r="S2856">
            <v>0</v>
          </cell>
        </row>
        <row r="2857">
          <cell r="K2857">
            <v>1.2</v>
          </cell>
          <cell r="S2857">
            <v>0</v>
          </cell>
        </row>
        <row r="2858">
          <cell r="K2858">
            <v>4.5</v>
          </cell>
          <cell r="S2858">
            <v>0</v>
          </cell>
        </row>
        <row r="2859">
          <cell r="K2859">
            <v>20</v>
          </cell>
          <cell r="S2859">
            <v>0</v>
          </cell>
        </row>
        <row r="2860">
          <cell r="K2860">
            <v>41</v>
          </cell>
          <cell r="S2860">
            <v>0</v>
          </cell>
        </row>
        <row r="2861">
          <cell r="K2861">
            <v>20</v>
          </cell>
          <cell r="S2861">
            <v>0</v>
          </cell>
        </row>
        <row r="2862">
          <cell r="K2862">
            <v>8</v>
          </cell>
          <cell r="S2862">
            <v>0</v>
          </cell>
        </row>
        <row r="2863">
          <cell r="K2863">
            <v>20</v>
          </cell>
          <cell r="S2863">
            <v>0</v>
          </cell>
        </row>
        <row r="2864">
          <cell r="K2864">
            <v>20</v>
          </cell>
          <cell r="S2864">
            <v>0</v>
          </cell>
        </row>
        <row r="2865">
          <cell r="K2865">
            <v>20</v>
          </cell>
          <cell r="S2865">
            <v>0</v>
          </cell>
        </row>
        <row r="2866">
          <cell r="K2866">
            <v>20</v>
          </cell>
          <cell r="S2866">
            <v>0</v>
          </cell>
        </row>
        <row r="2867">
          <cell r="K2867">
            <v>28</v>
          </cell>
          <cell r="S2867">
            <v>0</v>
          </cell>
        </row>
        <row r="2868">
          <cell r="K2868">
            <v>24</v>
          </cell>
          <cell r="S2868">
            <v>0</v>
          </cell>
        </row>
        <row r="2869">
          <cell r="K2869">
            <v>20</v>
          </cell>
          <cell r="S2869">
            <v>0</v>
          </cell>
        </row>
        <row r="2870">
          <cell r="K2870">
            <v>20</v>
          </cell>
          <cell r="S2870">
            <v>0</v>
          </cell>
        </row>
        <row r="2871">
          <cell r="K2871">
            <v>20</v>
          </cell>
          <cell r="S2871">
            <v>0</v>
          </cell>
        </row>
        <row r="2872">
          <cell r="K2872">
            <v>30</v>
          </cell>
          <cell r="S2872">
            <v>0</v>
          </cell>
        </row>
        <row r="2873">
          <cell r="K2873">
            <v>10</v>
          </cell>
          <cell r="S2873">
            <v>0</v>
          </cell>
        </row>
        <row r="2874">
          <cell r="K2874">
            <v>52</v>
          </cell>
          <cell r="S2874">
            <v>0</v>
          </cell>
        </row>
        <row r="2875">
          <cell r="K2875">
            <v>20</v>
          </cell>
          <cell r="S2875">
            <v>0</v>
          </cell>
        </row>
        <row r="2876">
          <cell r="K2876">
            <v>3</v>
          </cell>
          <cell r="S2876">
            <v>0</v>
          </cell>
        </row>
        <row r="2877">
          <cell r="K2877">
            <v>1</v>
          </cell>
          <cell r="S2877">
            <v>0</v>
          </cell>
        </row>
        <row r="2878">
          <cell r="K2878">
            <v>8</v>
          </cell>
          <cell r="S2878">
            <v>0</v>
          </cell>
        </row>
        <row r="2879">
          <cell r="K2879">
            <v>3</v>
          </cell>
          <cell r="S2879">
            <v>0</v>
          </cell>
        </row>
        <row r="2880">
          <cell r="K2880">
            <v>37.700000000000003</v>
          </cell>
          <cell r="S2880">
            <v>0</v>
          </cell>
        </row>
        <row r="2881">
          <cell r="K2881">
            <v>13.8</v>
          </cell>
          <cell r="S2881">
            <v>0</v>
          </cell>
        </row>
        <row r="2882">
          <cell r="K2882">
            <v>37.700000000000003</v>
          </cell>
          <cell r="S2882">
            <v>0</v>
          </cell>
        </row>
        <row r="2883">
          <cell r="K2883">
            <v>37.700000000000003</v>
          </cell>
          <cell r="S2883">
            <v>0</v>
          </cell>
        </row>
        <row r="2884">
          <cell r="K2884">
            <v>27.63</v>
          </cell>
          <cell r="S2884">
            <v>0</v>
          </cell>
        </row>
        <row r="2885">
          <cell r="K2885">
            <v>24.63</v>
          </cell>
          <cell r="S2885">
            <v>0</v>
          </cell>
        </row>
        <row r="2886">
          <cell r="K2886">
            <v>15</v>
          </cell>
          <cell r="S2886">
            <v>0</v>
          </cell>
        </row>
        <row r="2887">
          <cell r="K2887">
            <v>90.5</v>
          </cell>
          <cell r="S2887">
            <v>0</v>
          </cell>
        </row>
        <row r="2888">
          <cell r="K2888">
            <v>54.75</v>
          </cell>
          <cell r="S2888">
            <v>0</v>
          </cell>
        </row>
      </sheetData>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calculatiemodel"/>
      <sheetName val="Info blad"/>
      <sheetName val="1-Contractblad dag"/>
      <sheetName val="2-Kengetal"/>
      <sheetName val="3-Basis ruimtestaat"/>
      <sheetName val="Financiele Verrekening"/>
      <sheetName val="Zaalgebruik"/>
      <sheetName val="Specialistisch ondersteuning"/>
      <sheetName val="Div. activeiten "/>
      <sheetName val="Afroepwerkzaamheden"/>
      <sheetName val="Blad1"/>
      <sheetName val="4-Premies en opslagen"/>
      <sheetName val="5-Opbouw uurtarieven"/>
      <sheetName val="6- toeslagenmatrix"/>
      <sheetName val="7-Machine-investeringskosten"/>
      <sheetName val="8-Afroepprijs"/>
      <sheetName val="09-Glasbewassing"/>
    </sheetNames>
    <sheetDataSet>
      <sheetData sheetId="0"/>
      <sheetData sheetId="1"/>
      <sheetData sheetId="2">
        <row r="7">
          <cell r="B7" t="str">
            <v>Atir</v>
          </cell>
        </row>
      </sheetData>
      <sheetData sheetId="3">
        <row r="11">
          <cell r="A11">
            <v>1156</v>
          </cell>
        </row>
      </sheetData>
      <sheetData sheetId="4">
        <row r="9">
          <cell r="T9" t="str">
            <v>UREN P/JR     NALOOP</v>
          </cell>
        </row>
        <row r="10">
          <cell r="T10">
            <v>0</v>
          </cell>
        </row>
        <row r="11">
          <cell r="T11">
            <v>0</v>
          </cell>
        </row>
        <row r="12">
          <cell r="T12">
            <v>0</v>
          </cell>
        </row>
        <row r="13">
          <cell r="T13">
            <v>0</v>
          </cell>
        </row>
        <row r="14">
          <cell r="T14">
            <v>0</v>
          </cell>
        </row>
        <row r="15">
          <cell r="T15">
            <v>0</v>
          </cell>
        </row>
        <row r="16">
          <cell r="T16">
            <v>0</v>
          </cell>
        </row>
        <row r="17">
          <cell r="T17">
            <v>0</v>
          </cell>
        </row>
        <row r="18">
          <cell r="T18">
            <v>0</v>
          </cell>
        </row>
        <row r="19">
          <cell r="T19">
            <v>0</v>
          </cell>
        </row>
        <row r="20">
          <cell r="T20">
            <v>0</v>
          </cell>
        </row>
        <row r="21">
          <cell r="T21">
            <v>0</v>
          </cell>
        </row>
        <row r="22">
          <cell r="T22">
            <v>0</v>
          </cell>
        </row>
        <row r="23">
          <cell r="T23">
            <v>0</v>
          </cell>
        </row>
        <row r="24">
          <cell r="T24">
            <v>0</v>
          </cell>
        </row>
        <row r="25">
          <cell r="T25">
            <v>0</v>
          </cell>
        </row>
        <row r="26">
          <cell r="T26">
            <v>0</v>
          </cell>
        </row>
        <row r="27">
          <cell r="T27">
            <v>0</v>
          </cell>
        </row>
        <row r="28">
          <cell r="T28">
            <v>0</v>
          </cell>
        </row>
        <row r="29">
          <cell r="T29">
            <v>0</v>
          </cell>
        </row>
        <row r="30">
          <cell r="T30">
            <v>0</v>
          </cell>
        </row>
        <row r="31">
          <cell r="T31">
            <v>0</v>
          </cell>
        </row>
        <row r="32">
          <cell r="T32">
            <v>0</v>
          </cell>
        </row>
        <row r="33">
          <cell r="T33">
            <v>0</v>
          </cell>
        </row>
        <row r="34">
          <cell r="T34">
            <v>0</v>
          </cell>
        </row>
        <row r="35">
          <cell r="T35">
            <v>0</v>
          </cell>
        </row>
        <row r="36">
          <cell r="T36">
            <v>0</v>
          </cell>
        </row>
        <row r="37">
          <cell r="T37">
            <v>0</v>
          </cell>
        </row>
        <row r="38">
          <cell r="T38">
            <v>0</v>
          </cell>
        </row>
        <row r="39">
          <cell r="T39">
            <v>0</v>
          </cell>
        </row>
        <row r="40">
          <cell r="T40">
            <v>0</v>
          </cell>
        </row>
        <row r="41">
          <cell r="T41">
            <v>0</v>
          </cell>
        </row>
        <row r="42">
          <cell r="T42">
            <v>0</v>
          </cell>
        </row>
        <row r="43">
          <cell r="T43">
            <v>0</v>
          </cell>
        </row>
        <row r="44">
          <cell r="T44">
            <v>0</v>
          </cell>
        </row>
        <row r="45">
          <cell r="T45">
            <v>0</v>
          </cell>
        </row>
        <row r="46">
          <cell r="T46">
            <v>0</v>
          </cell>
        </row>
        <row r="47">
          <cell r="T47">
            <v>0</v>
          </cell>
        </row>
        <row r="48">
          <cell r="T48">
            <v>0</v>
          </cell>
        </row>
        <row r="49">
          <cell r="T49">
            <v>0</v>
          </cell>
        </row>
        <row r="50">
          <cell r="T50">
            <v>0</v>
          </cell>
        </row>
        <row r="51">
          <cell r="T51">
            <v>0</v>
          </cell>
        </row>
        <row r="52">
          <cell r="T52">
            <v>0</v>
          </cell>
        </row>
        <row r="53">
          <cell r="T53">
            <v>0</v>
          </cell>
        </row>
        <row r="54">
          <cell r="T54">
            <v>0</v>
          </cell>
        </row>
        <row r="55">
          <cell r="T55">
            <v>0</v>
          </cell>
        </row>
        <row r="56">
          <cell r="T56">
            <v>0</v>
          </cell>
        </row>
        <row r="57">
          <cell r="T57">
            <v>0</v>
          </cell>
        </row>
        <row r="58">
          <cell r="T58">
            <v>0</v>
          </cell>
        </row>
        <row r="59">
          <cell r="T59">
            <v>0</v>
          </cell>
        </row>
        <row r="60">
          <cell r="T60">
            <v>0</v>
          </cell>
        </row>
        <row r="61">
          <cell r="T61">
            <v>0</v>
          </cell>
        </row>
        <row r="62">
          <cell r="T62">
            <v>0</v>
          </cell>
        </row>
        <row r="63">
          <cell r="T63">
            <v>0</v>
          </cell>
        </row>
        <row r="64">
          <cell r="T64">
            <v>0</v>
          </cell>
        </row>
        <row r="65">
          <cell r="T65">
            <v>0</v>
          </cell>
        </row>
        <row r="66">
          <cell r="T66">
            <v>0</v>
          </cell>
        </row>
        <row r="67">
          <cell r="T67">
            <v>0</v>
          </cell>
        </row>
        <row r="68">
          <cell r="T68">
            <v>0</v>
          </cell>
        </row>
        <row r="69">
          <cell r="T69">
            <v>0</v>
          </cell>
        </row>
        <row r="70">
          <cell r="T70">
            <v>0</v>
          </cell>
        </row>
        <row r="71">
          <cell r="T71">
            <v>0</v>
          </cell>
        </row>
        <row r="72">
          <cell r="T72">
            <v>0</v>
          </cell>
        </row>
        <row r="73">
          <cell r="T73">
            <v>0</v>
          </cell>
        </row>
        <row r="74">
          <cell r="T74">
            <v>0</v>
          </cell>
        </row>
        <row r="75">
          <cell r="T75">
            <v>0</v>
          </cell>
        </row>
        <row r="76">
          <cell r="T76">
            <v>0</v>
          </cell>
        </row>
        <row r="77">
          <cell r="T77">
            <v>0</v>
          </cell>
        </row>
        <row r="78">
          <cell r="T78">
            <v>0</v>
          </cell>
        </row>
        <row r="79">
          <cell r="T79">
            <v>0</v>
          </cell>
        </row>
        <row r="80">
          <cell r="T80">
            <v>0</v>
          </cell>
        </row>
        <row r="81">
          <cell r="T81">
            <v>0</v>
          </cell>
        </row>
        <row r="82">
          <cell r="T82">
            <v>0</v>
          </cell>
        </row>
        <row r="83">
          <cell r="T83">
            <v>0</v>
          </cell>
        </row>
        <row r="84">
          <cell r="T84">
            <v>0</v>
          </cell>
        </row>
        <row r="85">
          <cell r="T85">
            <v>0</v>
          </cell>
        </row>
        <row r="86">
          <cell r="T86">
            <v>0</v>
          </cell>
        </row>
        <row r="87">
          <cell r="T87">
            <v>0</v>
          </cell>
        </row>
        <row r="88">
          <cell r="T88">
            <v>0</v>
          </cell>
        </row>
        <row r="89">
          <cell r="T89">
            <v>0</v>
          </cell>
        </row>
        <row r="90">
          <cell r="T90">
            <v>0</v>
          </cell>
        </row>
        <row r="91">
          <cell r="T91">
            <v>0</v>
          </cell>
        </row>
        <row r="92">
          <cell r="T92">
            <v>0</v>
          </cell>
        </row>
        <row r="93">
          <cell r="T93">
            <v>0</v>
          </cell>
        </row>
        <row r="94">
          <cell r="T94">
            <v>0</v>
          </cell>
        </row>
        <row r="95">
          <cell r="T95">
            <v>0</v>
          </cell>
        </row>
        <row r="96">
          <cell r="T96">
            <v>0</v>
          </cell>
        </row>
        <row r="97">
          <cell r="T97">
            <v>0</v>
          </cell>
        </row>
        <row r="98">
          <cell r="T98">
            <v>0</v>
          </cell>
        </row>
        <row r="99">
          <cell r="T99">
            <v>0</v>
          </cell>
        </row>
        <row r="100">
          <cell r="T100">
            <v>0</v>
          </cell>
        </row>
        <row r="101">
          <cell r="T101">
            <v>0</v>
          </cell>
        </row>
        <row r="102">
          <cell r="T102">
            <v>0</v>
          </cell>
        </row>
        <row r="103">
          <cell r="T103">
            <v>0</v>
          </cell>
        </row>
        <row r="104">
          <cell r="T104">
            <v>0</v>
          </cell>
        </row>
        <row r="105">
          <cell r="T105">
            <v>0</v>
          </cell>
        </row>
        <row r="106">
          <cell r="T106">
            <v>0</v>
          </cell>
        </row>
        <row r="107">
          <cell r="T107">
            <v>0</v>
          </cell>
        </row>
        <row r="108">
          <cell r="T108">
            <v>0</v>
          </cell>
        </row>
        <row r="109">
          <cell r="T109">
            <v>0</v>
          </cell>
        </row>
        <row r="110">
          <cell r="T110">
            <v>0</v>
          </cell>
        </row>
        <row r="111">
          <cell r="T111">
            <v>0</v>
          </cell>
        </row>
        <row r="112">
          <cell r="T112">
            <v>0</v>
          </cell>
        </row>
        <row r="113">
          <cell r="T113">
            <v>0</v>
          </cell>
        </row>
        <row r="114">
          <cell r="T114">
            <v>0</v>
          </cell>
        </row>
        <row r="115">
          <cell r="T115">
            <v>0</v>
          </cell>
        </row>
        <row r="116">
          <cell r="T116">
            <v>0</v>
          </cell>
        </row>
        <row r="117">
          <cell r="T117">
            <v>0</v>
          </cell>
        </row>
        <row r="118">
          <cell r="T118">
            <v>0</v>
          </cell>
        </row>
        <row r="119">
          <cell r="T119">
            <v>0</v>
          </cell>
        </row>
        <row r="120">
          <cell r="T120">
            <v>0</v>
          </cell>
        </row>
        <row r="121">
          <cell r="T121">
            <v>0</v>
          </cell>
        </row>
        <row r="122">
          <cell r="T122">
            <v>0</v>
          </cell>
        </row>
        <row r="123">
          <cell r="T123">
            <v>0</v>
          </cell>
        </row>
        <row r="124">
          <cell r="T124">
            <v>0</v>
          </cell>
        </row>
        <row r="125">
          <cell r="T125">
            <v>0</v>
          </cell>
        </row>
        <row r="126">
          <cell r="T126">
            <v>0</v>
          </cell>
        </row>
        <row r="127">
          <cell r="T127">
            <v>0</v>
          </cell>
        </row>
        <row r="128">
          <cell r="T128">
            <v>0</v>
          </cell>
        </row>
        <row r="129">
          <cell r="T129">
            <v>0</v>
          </cell>
        </row>
        <row r="130">
          <cell r="T130">
            <v>0</v>
          </cell>
        </row>
        <row r="131">
          <cell r="T131">
            <v>0</v>
          </cell>
        </row>
        <row r="132">
          <cell r="T132">
            <v>0</v>
          </cell>
        </row>
        <row r="133">
          <cell r="T133">
            <v>0</v>
          </cell>
        </row>
        <row r="134">
          <cell r="T134">
            <v>0</v>
          </cell>
        </row>
        <row r="135">
          <cell r="T135">
            <v>0</v>
          </cell>
        </row>
        <row r="136">
          <cell r="T136">
            <v>0</v>
          </cell>
        </row>
        <row r="137">
          <cell r="T137">
            <v>0</v>
          </cell>
        </row>
        <row r="138">
          <cell r="T138">
            <v>0</v>
          </cell>
        </row>
        <row r="139">
          <cell r="T139">
            <v>0</v>
          </cell>
        </row>
        <row r="140">
          <cell r="T140">
            <v>0</v>
          </cell>
        </row>
        <row r="141">
          <cell r="T141">
            <v>0</v>
          </cell>
        </row>
        <row r="142">
          <cell r="T142">
            <v>0</v>
          </cell>
        </row>
        <row r="143">
          <cell r="T143">
            <v>0</v>
          </cell>
        </row>
        <row r="144">
          <cell r="T144">
            <v>0</v>
          </cell>
        </row>
        <row r="145">
          <cell r="T145">
            <v>0</v>
          </cell>
        </row>
        <row r="146">
          <cell r="T146">
            <v>0</v>
          </cell>
        </row>
        <row r="147">
          <cell r="T147">
            <v>0</v>
          </cell>
        </row>
        <row r="148">
          <cell r="T148">
            <v>0</v>
          </cell>
        </row>
        <row r="149">
          <cell r="T149">
            <v>0</v>
          </cell>
        </row>
        <row r="150">
          <cell r="T150">
            <v>0</v>
          </cell>
        </row>
        <row r="151">
          <cell r="T151">
            <v>0</v>
          </cell>
        </row>
        <row r="152">
          <cell r="T152">
            <v>0</v>
          </cell>
        </row>
        <row r="153">
          <cell r="T153">
            <v>0</v>
          </cell>
        </row>
        <row r="154">
          <cell r="T154">
            <v>0</v>
          </cell>
        </row>
        <row r="155">
          <cell r="T155">
            <v>0</v>
          </cell>
        </row>
        <row r="156">
          <cell r="T156">
            <v>0</v>
          </cell>
        </row>
        <row r="157">
          <cell r="T157">
            <v>0</v>
          </cell>
        </row>
        <row r="158">
          <cell r="T158">
            <v>0</v>
          </cell>
        </row>
        <row r="159">
          <cell r="T159">
            <v>0</v>
          </cell>
        </row>
        <row r="160">
          <cell r="T160">
            <v>0</v>
          </cell>
        </row>
        <row r="161">
          <cell r="T161">
            <v>0</v>
          </cell>
        </row>
        <row r="162">
          <cell r="T162">
            <v>0</v>
          </cell>
        </row>
        <row r="163">
          <cell r="T163">
            <v>0</v>
          </cell>
        </row>
        <row r="164">
          <cell r="T164">
            <v>0</v>
          </cell>
        </row>
        <row r="165">
          <cell r="T165">
            <v>0</v>
          </cell>
        </row>
        <row r="166">
          <cell r="T166">
            <v>0</v>
          </cell>
        </row>
        <row r="167">
          <cell r="T167">
            <v>0</v>
          </cell>
        </row>
        <row r="168">
          <cell r="T168">
            <v>0</v>
          </cell>
        </row>
        <row r="169">
          <cell r="T169">
            <v>0</v>
          </cell>
        </row>
        <row r="170">
          <cell r="T170">
            <v>0</v>
          </cell>
        </row>
        <row r="171">
          <cell r="T171">
            <v>0</v>
          </cell>
        </row>
        <row r="172">
          <cell r="T172">
            <v>0</v>
          </cell>
        </row>
        <row r="173">
          <cell r="T173">
            <v>0</v>
          </cell>
        </row>
        <row r="174">
          <cell r="T174">
            <v>0</v>
          </cell>
        </row>
        <row r="175">
          <cell r="T175">
            <v>0</v>
          </cell>
        </row>
        <row r="176">
          <cell r="T176">
            <v>0</v>
          </cell>
        </row>
        <row r="177">
          <cell r="T177">
            <v>0</v>
          </cell>
        </row>
        <row r="178">
          <cell r="T178">
            <v>0</v>
          </cell>
        </row>
        <row r="179">
          <cell r="T179">
            <v>0</v>
          </cell>
        </row>
        <row r="180">
          <cell r="T180">
            <v>0</v>
          </cell>
        </row>
        <row r="181">
          <cell r="T181">
            <v>0</v>
          </cell>
        </row>
        <row r="182">
          <cell r="T182">
            <v>0</v>
          </cell>
        </row>
        <row r="183">
          <cell r="T183">
            <v>0</v>
          </cell>
        </row>
        <row r="184">
          <cell r="T184">
            <v>0</v>
          </cell>
        </row>
        <row r="185">
          <cell r="T185">
            <v>0</v>
          </cell>
        </row>
        <row r="186">
          <cell r="T186">
            <v>0</v>
          </cell>
        </row>
        <row r="187">
          <cell r="T187">
            <v>0</v>
          </cell>
        </row>
        <row r="188">
          <cell r="T188">
            <v>0</v>
          </cell>
        </row>
        <row r="189">
          <cell r="T189">
            <v>0</v>
          </cell>
        </row>
        <row r="190">
          <cell r="T190">
            <v>0</v>
          </cell>
        </row>
        <row r="191">
          <cell r="T191">
            <v>0</v>
          </cell>
        </row>
        <row r="192">
          <cell r="T192">
            <v>0</v>
          </cell>
        </row>
        <row r="193">
          <cell r="T193">
            <v>0</v>
          </cell>
        </row>
        <row r="194">
          <cell r="T194">
            <v>0</v>
          </cell>
        </row>
        <row r="195">
          <cell r="T195">
            <v>0</v>
          </cell>
        </row>
        <row r="196">
          <cell r="T196">
            <v>0</v>
          </cell>
        </row>
        <row r="197">
          <cell r="T197">
            <v>0</v>
          </cell>
        </row>
        <row r="198">
          <cell r="T198">
            <v>0</v>
          </cell>
        </row>
        <row r="199">
          <cell r="T199">
            <v>0</v>
          </cell>
        </row>
        <row r="200">
          <cell r="T200">
            <v>0</v>
          </cell>
        </row>
        <row r="201">
          <cell r="T201">
            <v>0</v>
          </cell>
        </row>
        <row r="202">
          <cell r="T202">
            <v>0</v>
          </cell>
        </row>
        <row r="203">
          <cell r="T203">
            <v>0</v>
          </cell>
        </row>
        <row r="204">
          <cell r="T204">
            <v>0</v>
          </cell>
        </row>
        <row r="205">
          <cell r="T205">
            <v>0</v>
          </cell>
        </row>
        <row r="206">
          <cell r="T206">
            <v>0</v>
          </cell>
        </row>
        <row r="207">
          <cell r="T207">
            <v>0</v>
          </cell>
        </row>
        <row r="208">
          <cell r="T208">
            <v>0</v>
          </cell>
        </row>
        <row r="209">
          <cell r="T209">
            <v>0</v>
          </cell>
        </row>
        <row r="210">
          <cell r="T210">
            <v>0</v>
          </cell>
        </row>
        <row r="211">
          <cell r="T211">
            <v>0</v>
          </cell>
        </row>
        <row r="212">
          <cell r="T212">
            <v>0</v>
          </cell>
        </row>
        <row r="213">
          <cell r="T213">
            <v>0</v>
          </cell>
        </row>
        <row r="214">
          <cell r="T214">
            <v>0</v>
          </cell>
        </row>
        <row r="215">
          <cell r="T215">
            <v>0</v>
          </cell>
        </row>
        <row r="216">
          <cell r="T216">
            <v>0</v>
          </cell>
        </row>
        <row r="217">
          <cell r="T217">
            <v>0</v>
          </cell>
        </row>
        <row r="218">
          <cell r="T218">
            <v>0</v>
          </cell>
        </row>
        <row r="219">
          <cell r="T219">
            <v>0</v>
          </cell>
        </row>
        <row r="220">
          <cell r="T220">
            <v>0</v>
          </cell>
        </row>
        <row r="221">
          <cell r="T221">
            <v>0</v>
          </cell>
        </row>
        <row r="222">
          <cell r="T222">
            <v>0</v>
          </cell>
        </row>
        <row r="223">
          <cell r="T223">
            <v>0</v>
          </cell>
        </row>
        <row r="224">
          <cell r="T224">
            <v>0</v>
          </cell>
        </row>
        <row r="225">
          <cell r="T225">
            <v>0</v>
          </cell>
        </row>
        <row r="226">
          <cell r="T226">
            <v>0</v>
          </cell>
        </row>
        <row r="227">
          <cell r="T227">
            <v>0</v>
          </cell>
        </row>
        <row r="228">
          <cell r="T228">
            <v>0</v>
          </cell>
        </row>
        <row r="229">
          <cell r="T229">
            <v>0</v>
          </cell>
        </row>
        <row r="230">
          <cell r="T230">
            <v>0</v>
          </cell>
        </row>
        <row r="231">
          <cell r="T231">
            <v>0</v>
          </cell>
        </row>
        <row r="232">
          <cell r="T232">
            <v>0</v>
          </cell>
        </row>
        <row r="233">
          <cell r="T233">
            <v>0</v>
          </cell>
        </row>
        <row r="234">
          <cell r="T234">
            <v>0</v>
          </cell>
        </row>
        <row r="235">
          <cell r="T235">
            <v>0</v>
          </cell>
        </row>
        <row r="236">
          <cell r="T236">
            <v>0</v>
          </cell>
        </row>
        <row r="237">
          <cell r="T237">
            <v>0</v>
          </cell>
        </row>
        <row r="238">
          <cell r="T238">
            <v>0</v>
          </cell>
        </row>
        <row r="239">
          <cell r="T239">
            <v>0</v>
          </cell>
        </row>
        <row r="240">
          <cell r="T240">
            <v>0</v>
          </cell>
        </row>
        <row r="241">
          <cell r="T241">
            <v>0</v>
          </cell>
        </row>
        <row r="242">
          <cell r="T242">
            <v>0</v>
          </cell>
        </row>
        <row r="243">
          <cell r="T243">
            <v>0</v>
          </cell>
        </row>
        <row r="244">
          <cell r="T244">
            <v>0</v>
          </cell>
        </row>
        <row r="245">
          <cell r="T245">
            <v>0</v>
          </cell>
        </row>
        <row r="246">
          <cell r="T246">
            <v>0</v>
          </cell>
        </row>
        <row r="247">
          <cell r="T247">
            <v>0</v>
          </cell>
        </row>
        <row r="248">
          <cell r="T248">
            <v>0</v>
          </cell>
        </row>
        <row r="249">
          <cell r="T249">
            <v>0</v>
          </cell>
        </row>
        <row r="250">
          <cell r="T250">
            <v>0</v>
          </cell>
        </row>
        <row r="251">
          <cell r="T251">
            <v>0</v>
          </cell>
        </row>
        <row r="252">
          <cell r="T252">
            <v>0</v>
          </cell>
        </row>
        <row r="253">
          <cell r="T253">
            <v>0</v>
          </cell>
        </row>
        <row r="254">
          <cell r="T254">
            <v>0</v>
          </cell>
        </row>
        <row r="255">
          <cell r="T255">
            <v>0</v>
          </cell>
        </row>
        <row r="256">
          <cell r="T256">
            <v>0</v>
          </cell>
        </row>
        <row r="257">
          <cell r="T257">
            <v>0</v>
          </cell>
        </row>
        <row r="258">
          <cell r="T258">
            <v>0</v>
          </cell>
        </row>
        <row r="259">
          <cell r="T259">
            <v>0</v>
          </cell>
        </row>
        <row r="260">
          <cell r="T260">
            <v>0</v>
          </cell>
        </row>
        <row r="261">
          <cell r="T261">
            <v>0</v>
          </cell>
        </row>
        <row r="262">
          <cell r="T262">
            <v>0</v>
          </cell>
        </row>
        <row r="263">
          <cell r="T263">
            <v>0</v>
          </cell>
        </row>
        <row r="264">
          <cell r="T264">
            <v>0</v>
          </cell>
        </row>
        <row r="265">
          <cell r="T265">
            <v>0</v>
          </cell>
        </row>
        <row r="266">
          <cell r="T266">
            <v>0</v>
          </cell>
        </row>
        <row r="267">
          <cell r="T267">
            <v>0</v>
          </cell>
        </row>
        <row r="268">
          <cell r="T268">
            <v>0</v>
          </cell>
        </row>
        <row r="269">
          <cell r="T269">
            <v>0</v>
          </cell>
        </row>
        <row r="270">
          <cell r="T270">
            <v>0</v>
          </cell>
        </row>
        <row r="271">
          <cell r="T271">
            <v>0</v>
          </cell>
        </row>
        <row r="272">
          <cell r="T272">
            <v>0</v>
          </cell>
        </row>
        <row r="273">
          <cell r="T273">
            <v>0</v>
          </cell>
        </row>
        <row r="274">
          <cell r="T274">
            <v>0</v>
          </cell>
        </row>
        <row r="275">
          <cell r="T275">
            <v>0</v>
          </cell>
        </row>
        <row r="276">
          <cell r="T276">
            <v>0</v>
          </cell>
        </row>
        <row r="277">
          <cell r="T277">
            <v>0</v>
          </cell>
        </row>
        <row r="278">
          <cell r="T278">
            <v>0</v>
          </cell>
        </row>
        <row r="279">
          <cell r="T279">
            <v>0</v>
          </cell>
        </row>
        <row r="280">
          <cell r="T280">
            <v>0</v>
          </cell>
        </row>
        <row r="281">
          <cell r="T281">
            <v>0</v>
          </cell>
        </row>
        <row r="282">
          <cell r="T282">
            <v>0</v>
          </cell>
        </row>
        <row r="283">
          <cell r="T283">
            <v>0</v>
          </cell>
        </row>
        <row r="284">
          <cell r="T284">
            <v>0</v>
          </cell>
        </row>
        <row r="285">
          <cell r="T285">
            <v>0</v>
          </cell>
        </row>
        <row r="286">
          <cell r="T286">
            <v>0</v>
          </cell>
        </row>
        <row r="287">
          <cell r="T287">
            <v>0</v>
          </cell>
        </row>
        <row r="288">
          <cell r="T288">
            <v>0</v>
          </cell>
        </row>
        <row r="289">
          <cell r="T289">
            <v>0</v>
          </cell>
        </row>
        <row r="290">
          <cell r="T290">
            <v>0</v>
          </cell>
        </row>
        <row r="291">
          <cell r="T291">
            <v>0</v>
          </cell>
        </row>
        <row r="292">
          <cell r="T292">
            <v>0</v>
          </cell>
        </row>
        <row r="293">
          <cell r="T293">
            <v>0</v>
          </cell>
        </row>
        <row r="294">
          <cell r="T294">
            <v>0</v>
          </cell>
        </row>
        <row r="295">
          <cell r="T295">
            <v>0</v>
          </cell>
        </row>
        <row r="296">
          <cell r="T296">
            <v>0</v>
          </cell>
        </row>
        <row r="297">
          <cell r="T297">
            <v>0</v>
          </cell>
        </row>
        <row r="298">
          <cell r="T298">
            <v>0</v>
          </cell>
        </row>
        <row r="299">
          <cell r="T299">
            <v>0</v>
          </cell>
        </row>
        <row r="300">
          <cell r="T300">
            <v>0</v>
          </cell>
        </row>
        <row r="301">
          <cell r="T301">
            <v>0</v>
          </cell>
        </row>
        <row r="302">
          <cell r="T302">
            <v>0</v>
          </cell>
        </row>
        <row r="303">
          <cell r="T303">
            <v>0</v>
          </cell>
        </row>
        <row r="304">
          <cell r="T304">
            <v>0</v>
          </cell>
        </row>
        <row r="305">
          <cell r="T305">
            <v>0</v>
          </cell>
        </row>
        <row r="306">
          <cell r="T306">
            <v>0</v>
          </cell>
        </row>
        <row r="307">
          <cell r="T307">
            <v>0</v>
          </cell>
        </row>
        <row r="308">
          <cell r="T308">
            <v>0</v>
          </cell>
        </row>
        <row r="309">
          <cell r="T309">
            <v>0</v>
          </cell>
        </row>
        <row r="310">
          <cell r="T310">
            <v>0</v>
          </cell>
        </row>
        <row r="311">
          <cell r="T311">
            <v>0</v>
          </cell>
        </row>
        <row r="312">
          <cell r="T312">
            <v>0</v>
          </cell>
        </row>
        <row r="313">
          <cell r="T313">
            <v>0</v>
          </cell>
        </row>
        <row r="314">
          <cell r="T314">
            <v>0</v>
          </cell>
        </row>
        <row r="315">
          <cell r="T315">
            <v>0</v>
          </cell>
        </row>
        <row r="316">
          <cell r="T316">
            <v>0</v>
          </cell>
        </row>
        <row r="317">
          <cell r="T317">
            <v>0</v>
          </cell>
        </row>
        <row r="318">
          <cell r="T318">
            <v>0</v>
          </cell>
        </row>
        <row r="319">
          <cell r="T319">
            <v>0</v>
          </cell>
        </row>
        <row r="320">
          <cell r="T320">
            <v>0</v>
          </cell>
        </row>
        <row r="321">
          <cell r="T321">
            <v>0</v>
          </cell>
        </row>
        <row r="322">
          <cell r="T322">
            <v>0</v>
          </cell>
        </row>
        <row r="323">
          <cell r="T323">
            <v>0</v>
          </cell>
        </row>
        <row r="324">
          <cell r="T324">
            <v>0</v>
          </cell>
        </row>
        <row r="325">
          <cell r="T325">
            <v>0</v>
          </cell>
        </row>
        <row r="326">
          <cell r="T326">
            <v>0</v>
          </cell>
        </row>
        <row r="327">
          <cell r="T327">
            <v>0</v>
          </cell>
        </row>
        <row r="328">
          <cell r="T328">
            <v>0</v>
          </cell>
        </row>
        <row r="329">
          <cell r="T329">
            <v>0</v>
          </cell>
        </row>
        <row r="330">
          <cell r="T330">
            <v>0</v>
          </cell>
        </row>
        <row r="331">
          <cell r="T331">
            <v>0</v>
          </cell>
        </row>
        <row r="332">
          <cell r="T332">
            <v>0</v>
          </cell>
        </row>
        <row r="333">
          <cell r="T333">
            <v>0</v>
          </cell>
        </row>
        <row r="334">
          <cell r="T334">
            <v>0</v>
          </cell>
        </row>
        <row r="335">
          <cell r="T335">
            <v>0</v>
          </cell>
        </row>
        <row r="336">
          <cell r="T336">
            <v>0</v>
          </cell>
        </row>
        <row r="337">
          <cell r="T337">
            <v>0</v>
          </cell>
        </row>
        <row r="338">
          <cell r="T338">
            <v>0</v>
          </cell>
        </row>
        <row r="339">
          <cell r="T339">
            <v>0</v>
          </cell>
        </row>
        <row r="340">
          <cell r="T340">
            <v>0</v>
          </cell>
        </row>
        <row r="341">
          <cell r="T341">
            <v>0</v>
          </cell>
        </row>
        <row r="342">
          <cell r="T342">
            <v>0</v>
          </cell>
        </row>
        <row r="343">
          <cell r="T343">
            <v>0</v>
          </cell>
        </row>
        <row r="344">
          <cell r="T344">
            <v>0</v>
          </cell>
        </row>
        <row r="345">
          <cell r="T345">
            <v>0</v>
          </cell>
        </row>
        <row r="346">
          <cell r="T346">
            <v>0</v>
          </cell>
        </row>
        <row r="347">
          <cell r="T347">
            <v>0</v>
          </cell>
        </row>
        <row r="348">
          <cell r="T348">
            <v>0</v>
          </cell>
        </row>
        <row r="349">
          <cell r="T349">
            <v>0</v>
          </cell>
        </row>
        <row r="350">
          <cell r="T350">
            <v>0</v>
          </cell>
        </row>
        <row r="351">
          <cell r="T351">
            <v>0</v>
          </cell>
        </row>
        <row r="352">
          <cell r="T352">
            <v>0</v>
          </cell>
        </row>
        <row r="353">
          <cell r="T353">
            <v>0</v>
          </cell>
        </row>
        <row r="354">
          <cell r="T354">
            <v>0</v>
          </cell>
        </row>
        <row r="355">
          <cell r="T355">
            <v>0</v>
          </cell>
        </row>
        <row r="356">
          <cell r="T356">
            <v>0</v>
          </cell>
        </row>
        <row r="357">
          <cell r="T357">
            <v>0</v>
          </cell>
        </row>
        <row r="358">
          <cell r="T358">
            <v>0</v>
          </cell>
        </row>
        <row r="359">
          <cell r="T359">
            <v>0</v>
          </cell>
        </row>
        <row r="360">
          <cell r="T360">
            <v>0</v>
          </cell>
        </row>
        <row r="361">
          <cell r="T361">
            <v>0</v>
          </cell>
        </row>
        <row r="362">
          <cell r="T362">
            <v>0</v>
          </cell>
        </row>
        <row r="363">
          <cell r="T363">
            <v>0</v>
          </cell>
        </row>
        <row r="364">
          <cell r="T364">
            <v>0</v>
          </cell>
        </row>
        <row r="365">
          <cell r="T365">
            <v>0</v>
          </cell>
        </row>
        <row r="366">
          <cell r="T366">
            <v>0</v>
          </cell>
        </row>
        <row r="367">
          <cell r="T367">
            <v>0</v>
          </cell>
        </row>
        <row r="368">
          <cell r="T368">
            <v>0</v>
          </cell>
        </row>
        <row r="369">
          <cell r="T369">
            <v>0</v>
          </cell>
        </row>
        <row r="370">
          <cell r="T370">
            <v>0</v>
          </cell>
        </row>
        <row r="371">
          <cell r="T371">
            <v>0</v>
          </cell>
        </row>
        <row r="372">
          <cell r="T372">
            <v>0</v>
          </cell>
        </row>
        <row r="373">
          <cell r="T373">
            <v>0</v>
          </cell>
        </row>
        <row r="374">
          <cell r="T374">
            <v>0</v>
          </cell>
        </row>
        <row r="375">
          <cell r="T375">
            <v>0</v>
          </cell>
        </row>
        <row r="376">
          <cell r="T376">
            <v>0</v>
          </cell>
        </row>
        <row r="377">
          <cell r="T377">
            <v>0</v>
          </cell>
        </row>
        <row r="378">
          <cell r="T378">
            <v>0</v>
          </cell>
        </row>
        <row r="379">
          <cell r="T379">
            <v>0</v>
          </cell>
        </row>
        <row r="380">
          <cell r="T380">
            <v>0</v>
          </cell>
        </row>
        <row r="381">
          <cell r="T381">
            <v>0</v>
          </cell>
        </row>
        <row r="382">
          <cell r="T382">
            <v>0</v>
          </cell>
        </row>
        <row r="383">
          <cell r="T383">
            <v>0</v>
          </cell>
        </row>
        <row r="384">
          <cell r="T384">
            <v>0</v>
          </cell>
        </row>
        <row r="385">
          <cell r="T385">
            <v>0</v>
          </cell>
        </row>
        <row r="386">
          <cell r="T386">
            <v>0</v>
          </cell>
        </row>
        <row r="387">
          <cell r="T387">
            <v>0</v>
          </cell>
        </row>
        <row r="388">
          <cell r="T388">
            <v>0</v>
          </cell>
        </row>
        <row r="389">
          <cell r="T389">
            <v>0</v>
          </cell>
        </row>
        <row r="390">
          <cell r="T390">
            <v>0</v>
          </cell>
        </row>
        <row r="391">
          <cell r="T391">
            <v>0</v>
          </cell>
        </row>
        <row r="392">
          <cell r="T392">
            <v>0</v>
          </cell>
        </row>
        <row r="393">
          <cell r="T393">
            <v>0</v>
          </cell>
        </row>
        <row r="394">
          <cell r="T394">
            <v>0</v>
          </cell>
        </row>
        <row r="395">
          <cell r="T395">
            <v>0</v>
          </cell>
        </row>
        <row r="396">
          <cell r="T396">
            <v>0</v>
          </cell>
        </row>
        <row r="397">
          <cell r="T397">
            <v>0</v>
          </cell>
        </row>
        <row r="398">
          <cell r="T398">
            <v>0</v>
          </cell>
        </row>
        <row r="399">
          <cell r="T399">
            <v>0</v>
          </cell>
        </row>
        <row r="400">
          <cell r="T400">
            <v>0</v>
          </cell>
        </row>
        <row r="401">
          <cell r="T401">
            <v>0</v>
          </cell>
        </row>
        <row r="402">
          <cell r="T402">
            <v>0</v>
          </cell>
        </row>
        <row r="403">
          <cell r="T403">
            <v>0</v>
          </cell>
        </row>
        <row r="404">
          <cell r="T404">
            <v>0</v>
          </cell>
        </row>
        <row r="405">
          <cell r="T405">
            <v>0</v>
          </cell>
        </row>
        <row r="406">
          <cell r="T406">
            <v>0</v>
          </cell>
        </row>
        <row r="407">
          <cell r="T407">
            <v>0</v>
          </cell>
        </row>
        <row r="408">
          <cell r="T408">
            <v>0</v>
          </cell>
        </row>
        <row r="409">
          <cell r="T409">
            <v>0</v>
          </cell>
        </row>
        <row r="410">
          <cell r="T410">
            <v>0</v>
          </cell>
        </row>
        <row r="411">
          <cell r="T411">
            <v>0</v>
          </cell>
        </row>
        <row r="412">
          <cell r="T412">
            <v>0</v>
          </cell>
        </row>
        <row r="413">
          <cell r="T413">
            <v>0</v>
          </cell>
        </row>
        <row r="414">
          <cell r="T414">
            <v>0</v>
          </cell>
        </row>
        <row r="415">
          <cell r="T415">
            <v>0</v>
          </cell>
        </row>
        <row r="416">
          <cell r="T416">
            <v>0</v>
          </cell>
        </row>
        <row r="417">
          <cell r="T417">
            <v>0</v>
          </cell>
        </row>
        <row r="418">
          <cell r="T418">
            <v>0</v>
          </cell>
        </row>
        <row r="419">
          <cell r="T419">
            <v>0</v>
          </cell>
        </row>
        <row r="420">
          <cell r="T420">
            <v>0</v>
          </cell>
        </row>
        <row r="421">
          <cell r="T421">
            <v>0</v>
          </cell>
        </row>
        <row r="422">
          <cell r="T422">
            <v>0</v>
          </cell>
        </row>
        <row r="423">
          <cell r="T423">
            <v>0</v>
          </cell>
        </row>
        <row r="424">
          <cell r="T424">
            <v>0</v>
          </cell>
        </row>
        <row r="425">
          <cell r="T425">
            <v>0</v>
          </cell>
        </row>
        <row r="426">
          <cell r="T426">
            <v>0</v>
          </cell>
        </row>
        <row r="427">
          <cell r="T427">
            <v>0</v>
          </cell>
        </row>
        <row r="428">
          <cell r="T428">
            <v>0</v>
          </cell>
        </row>
        <row r="429">
          <cell r="T429">
            <v>0</v>
          </cell>
        </row>
        <row r="430">
          <cell r="T430">
            <v>0</v>
          </cell>
        </row>
        <row r="431">
          <cell r="T431">
            <v>0</v>
          </cell>
        </row>
        <row r="432">
          <cell r="T432">
            <v>0</v>
          </cell>
        </row>
        <row r="433">
          <cell r="T433">
            <v>0</v>
          </cell>
        </row>
        <row r="434">
          <cell r="T434">
            <v>0</v>
          </cell>
        </row>
        <row r="435">
          <cell r="T435">
            <v>0</v>
          </cell>
        </row>
        <row r="436">
          <cell r="T436">
            <v>0</v>
          </cell>
        </row>
        <row r="437">
          <cell r="T437">
            <v>0</v>
          </cell>
        </row>
        <row r="438">
          <cell r="T438">
            <v>0</v>
          </cell>
        </row>
        <row r="439">
          <cell r="T439">
            <v>0</v>
          </cell>
        </row>
        <row r="440">
          <cell r="T440">
            <v>0</v>
          </cell>
        </row>
        <row r="441">
          <cell r="T441">
            <v>0</v>
          </cell>
        </row>
        <row r="442">
          <cell r="T442">
            <v>0</v>
          </cell>
        </row>
        <row r="443">
          <cell r="T443">
            <v>0</v>
          </cell>
        </row>
        <row r="444">
          <cell r="T444">
            <v>0</v>
          </cell>
        </row>
        <row r="445">
          <cell r="T445">
            <v>0</v>
          </cell>
        </row>
        <row r="446">
          <cell r="T446">
            <v>0</v>
          </cell>
        </row>
        <row r="447">
          <cell r="T447">
            <v>0</v>
          </cell>
        </row>
        <row r="448">
          <cell r="T448">
            <v>0</v>
          </cell>
        </row>
        <row r="449">
          <cell r="T449">
            <v>0</v>
          </cell>
        </row>
        <row r="450">
          <cell r="T450">
            <v>0</v>
          </cell>
        </row>
        <row r="451">
          <cell r="T451">
            <v>0</v>
          </cell>
        </row>
        <row r="452">
          <cell r="T452">
            <v>0</v>
          </cell>
        </row>
        <row r="453">
          <cell r="T453">
            <v>0</v>
          </cell>
        </row>
        <row r="454">
          <cell r="T454">
            <v>0</v>
          </cell>
        </row>
        <row r="455">
          <cell r="T455">
            <v>0</v>
          </cell>
        </row>
        <row r="456">
          <cell r="T456">
            <v>0</v>
          </cell>
        </row>
        <row r="457">
          <cell r="T457">
            <v>0</v>
          </cell>
        </row>
        <row r="458">
          <cell r="T458">
            <v>0</v>
          </cell>
        </row>
        <row r="459">
          <cell r="T459">
            <v>0</v>
          </cell>
        </row>
        <row r="460">
          <cell r="T460">
            <v>0</v>
          </cell>
        </row>
        <row r="461">
          <cell r="T461">
            <v>0</v>
          </cell>
        </row>
        <row r="462">
          <cell r="T462">
            <v>0</v>
          </cell>
        </row>
        <row r="463">
          <cell r="T463">
            <v>0</v>
          </cell>
        </row>
        <row r="464">
          <cell r="T464">
            <v>0</v>
          </cell>
        </row>
        <row r="465">
          <cell r="T465">
            <v>0</v>
          </cell>
        </row>
        <row r="466">
          <cell r="T466">
            <v>0</v>
          </cell>
        </row>
        <row r="467">
          <cell r="T467">
            <v>0</v>
          </cell>
        </row>
        <row r="468">
          <cell r="T468">
            <v>0</v>
          </cell>
        </row>
        <row r="469">
          <cell r="T469">
            <v>0</v>
          </cell>
        </row>
        <row r="470">
          <cell r="T470">
            <v>0</v>
          </cell>
        </row>
        <row r="471">
          <cell r="T471">
            <v>0</v>
          </cell>
        </row>
        <row r="472">
          <cell r="T472">
            <v>0</v>
          </cell>
        </row>
        <row r="473">
          <cell r="T473">
            <v>0</v>
          </cell>
        </row>
        <row r="474">
          <cell r="T474">
            <v>0</v>
          </cell>
        </row>
        <row r="475">
          <cell r="T475">
            <v>0</v>
          </cell>
        </row>
        <row r="476">
          <cell r="T476">
            <v>0</v>
          </cell>
        </row>
        <row r="477">
          <cell r="T477">
            <v>0</v>
          </cell>
        </row>
        <row r="478">
          <cell r="T478">
            <v>0</v>
          </cell>
        </row>
        <row r="479">
          <cell r="T479">
            <v>0</v>
          </cell>
        </row>
        <row r="480">
          <cell r="T480">
            <v>0</v>
          </cell>
        </row>
        <row r="481">
          <cell r="T481">
            <v>0</v>
          </cell>
        </row>
        <row r="482">
          <cell r="T482">
            <v>0</v>
          </cell>
        </row>
        <row r="483">
          <cell r="T483">
            <v>0</v>
          </cell>
        </row>
        <row r="484">
          <cell r="T484">
            <v>0</v>
          </cell>
        </row>
        <row r="485">
          <cell r="T485">
            <v>0</v>
          </cell>
        </row>
        <row r="486">
          <cell r="T486">
            <v>0</v>
          </cell>
        </row>
        <row r="487">
          <cell r="T487">
            <v>0</v>
          </cell>
        </row>
        <row r="488">
          <cell r="T488">
            <v>0</v>
          </cell>
        </row>
        <row r="489">
          <cell r="T489">
            <v>0</v>
          </cell>
        </row>
        <row r="490">
          <cell r="T490">
            <v>0</v>
          </cell>
        </row>
        <row r="491">
          <cell r="T491">
            <v>0</v>
          </cell>
        </row>
        <row r="492">
          <cell r="T492">
            <v>0</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eg mutatieblad"/>
      <sheetName val="Mutatieblad"/>
      <sheetName val="1-Contractblad dag"/>
      <sheetName val="2 - Additioneel"/>
      <sheetName val="2a - Uitleg Additioneel"/>
      <sheetName val="3 - Glasbewassing"/>
      <sheetName val="4 - Totalen unit"/>
      <sheetName val="5 - Kengetal"/>
      <sheetName val="6 - Basis ruimtestaat"/>
      <sheetName val="7 - Premies en opslagen"/>
      <sheetName val="8 - Opbouw uurtarieven"/>
      <sheetName val="9 - toeslagenmatrix"/>
      <sheetName val="10 - Machine-investeringskosten"/>
      <sheetName val="11 - Afroepprijs"/>
      <sheetName val="totaal unit jove"/>
      <sheetName val="begroting jove"/>
      <sheetName val="afroep jove"/>
      <sheetName val="uurtarieven jove"/>
    </sheetNames>
    <sheetDataSet>
      <sheetData sheetId="0"/>
      <sheetData sheetId="1"/>
      <sheetData sheetId="2"/>
      <sheetData sheetId="3"/>
      <sheetData sheetId="4"/>
      <sheetData sheetId="5"/>
      <sheetData sheetId="6"/>
      <sheetData sheetId="7"/>
      <sheetData sheetId="8">
        <row r="10">
          <cell r="Q10" t="str">
            <v>UREN P/JR      NALOOP ZA-ZO-FST DGN</v>
          </cell>
        </row>
        <row r="11">
          <cell r="Q11">
            <v>0</v>
          </cell>
        </row>
        <row r="12">
          <cell r="Q12">
            <v>0</v>
          </cell>
        </row>
        <row r="13">
          <cell r="Q13">
            <v>0</v>
          </cell>
        </row>
        <row r="14">
          <cell r="Q14">
            <v>0</v>
          </cell>
        </row>
        <row r="15">
          <cell r="Q15">
            <v>0</v>
          </cell>
        </row>
        <row r="16">
          <cell r="Q16">
            <v>0</v>
          </cell>
        </row>
        <row r="17">
          <cell r="Q17">
            <v>0</v>
          </cell>
        </row>
        <row r="18">
          <cell r="Q18">
            <v>0</v>
          </cell>
        </row>
        <row r="19">
          <cell r="Q19">
            <v>0</v>
          </cell>
        </row>
        <row r="20">
          <cell r="Q20">
            <v>0</v>
          </cell>
        </row>
        <row r="21">
          <cell r="Q21">
            <v>0</v>
          </cell>
        </row>
        <row r="22">
          <cell r="Q22">
            <v>0</v>
          </cell>
        </row>
        <row r="23">
          <cell r="Q23">
            <v>0</v>
          </cell>
        </row>
        <row r="24">
          <cell r="Q24">
            <v>0</v>
          </cell>
        </row>
        <row r="25">
          <cell r="Q25">
            <v>0</v>
          </cell>
        </row>
        <row r="26">
          <cell r="Q26">
            <v>0</v>
          </cell>
        </row>
        <row r="27">
          <cell r="Q27">
            <v>0</v>
          </cell>
        </row>
        <row r="28">
          <cell r="Q28">
            <v>0</v>
          </cell>
        </row>
        <row r="29">
          <cell r="Q29">
            <v>0</v>
          </cell>
        </row>
        <row r="30">
          <cell r="Q30">
            <v>0</v>
          </cell>
        </row>
        <row r="31">
          <cell r="Q31">
            <v>0</v>
          </cell>
        </row>
        <row r="32">
          <cell r="Q32">
            <v>0</v>
          </cell>
        </row>
        <row r="33">
          <cell r="Q33">
            <v>0</v>
          </cell>
        </row>
        <row r="34">
          <cell r="Q34">
            <v>0</v>
          </cell>
        </row>
        <row r="35">
          <cell r="Q35">
            <v>0</v>
          </cell>
        </row>
        <row r="36">
          <cell r="Q36">
            <v>0</v>
          </cell>
        </row>
        <row r="37">
          <cell r="Q37">
            <v>0</v>
          </cell>
        </row>
        <row r="38">
          <cell r="Q38">
            <v>0</v>
          </cell>
        </row>
        <row r="39">
          <cell r="Q39">
            <v>0</v>
          </cell>
        </row>
        <row r="40">
          <cell r="Q40">
            <v>0</v>
          </cell>
        </row>
        <row r="41">
          <cell r="Q41">
            <v>0</v>
          </cell>
        </row>
        <row r="42">
          <cell r="Q42">
            <v>0</v>
          </cell>
        </row>
        <row r="43">
          <cell r="Q43">
            <v>0</v>
          </cell>
        </row>
        <row r="44">
          <cell r="Q44">
            <v>0</v>
          </cell>
        </row>
        <row r="45">
          <cell r="Q45">
            <v>0</v>
          </cell>
        </row>
        <row r="46">
          <cell r="Q46">
            <v>0</v>
          </cell>
        </row>
        <row r="47">
          <cell r="Q47">
            <v>0</v>
          </cell>
        </row>
        <row r="48">
          <cell r="Q48">
            <v>0</v>
          </cell>
        </row>
        <row r="49">
          <cell r="Q49">
            <v>0</v>
          </cell>
        </row>
        <row r="50">
          <cell r="Q50">
            <v>0</v>
          </cell>
        </row>
        <row r="51">
          <cell r="Q51">
            <v>0</v>
          </cell>
        </row>
        <row r="52">
          <cell r="Q52">
            <v>0</v>
          </cell>
        </row>
        <row r="53">
          <cell r="Q53">
            <v>0</v>
          </cell>
        </row>
        <row r="54">
          <cell r="Q54">
            <v>0</v>
          </cell>
        </row>
        <row r="55">
          <cell r="Q55">
            <v>0</v>
          </cell>
        </row>
        <row r="56">
          <cell r="Q56">
            <v>0</v>
          </cell>
        </row>
        <row r="57">
          <cell r="Q57">
            <v>0</v>
          </cell>
        </row>
        <row r="58">
          <cell r="Q58">
            <v>0</v>
          </cell>
        </row>
        <row r="59">
          <cell r="Q59">
            <v>0</v>
          </cell>
        </row>
        <row r="60">
          <cell r="Q60">
            <v>0</v>
          </cell>
        </row>
        <row r="61">
          <cell r="Q61">
            <v>0</v>
          </cell>
        </row>
        <row r="62">
          <cell r="Q62">
            <v>0</v>
          </cell>
        </row>
        <row r="63">
          <cell r="Q63">
            <v>0</v>
          </cell>
        </row>
        <row r="64">
          <cell r="Q64">
            <v>0</v>
          </cell>
        </row>
        <row r="65">
          <cell r="Q65">
            <v>0</v>
          </cell>
        </row>
        <row r="66">
          <cell r="Q66">
            <v>0</v>
          </cell>
        </row>
        <row r="67">
          <cell r="Q67">
            <v>0</v>
          </cell>
        </row>
        <row r="68">
          <cell r="Q68">
            <v>0</v>
          </cell>
        </row>
        <row r="69">
          <cell r="Q69">
            <v>0</v>
          </cell>
        </row>
        <row r="70">
          <cell r="Q70">
            <v>0</v>
          </cell>
        </row>
        <row r="71">
          <cell r="Q71">
            <v>0</v>
          </cell>
        </row>
        <row r="72">
          <cell r="Q72">
            <v>0</v>
          </cell>
        </row>
        <row r="73">
          <cell r="Q73">
            <v>0</v>
          </cell>
        </row>
        <row r="74">
          <cell r="Q74">
            <v>0</v>
          </cell>
        </row>
        <row r="75">
          <cell r="Q75">
            <v>0</v>
          </cell>
        </row>
        <row r="76">
          <cell r="Q76">
            <v>0</v>
          </cell>
        </row>
        <row r="77">
          <cell r="Q77">
            <v>0</v>
          </cell>
        </row>
        <row r="78">
          <cell r="Q78">
            <v>0</v>
          </cell>
        </row>
        <row r="79">
          <cell r="Q79">
            <v>0</v>
          </cell>
        </row>
        <row r="80">
          <cell r="Q80">
            <v>0</v>
          </cell>
        </row>
        <row r="81">
          <cell r="Q81">
            <v>0</v>
          </cell>
        </row>
        <row r="82">
          <cell r="Q82">
            <v>0</v>
          </cell>
        </row>
        <row r="83">
          <cell r="Q83">
            <v>0</v>
          </cell>
        </row>
        <row r="84">
          <cell r="Q84">
            <v>0</v>
          </cell>
        </row>
        <row r="85">
          <cell r="Q85">
            <v>0</v>
          </cell>
        </row>
        <row r="86">
          <cell r="Q86">
            <v>0</v>
          </cell>
        </row>
        <row r="87">
          <cell r="Q87">
            <v>0</v>
          </cell>
        </row>
        <row r="88">
          <cell r="Q88">
            <v>0</v>
          </cell>
        </row>
        <row r="89">
          <cell r="Q89">
            <v>0</v>
          </cell>
        </row>
        <row r="90">
          <cell r="Q90">
            <v>0</v>
          </cell>
        </row>
        <row r="91">
          <cell r="Q91">
            <v>0</v>
          </cell>
        </row>
        <row r="92">
          <cell r="Q92">
            <v>0</v>
          </cell>
        </row>
        <row r="93">
          <cell r="Q93">
            <v>0</v>
          </cell>
        </row>
        <row r="94">
          <cell r="Q94">
            <v>0</v>
          </cell>
        </row>
        <row r="95">
          <cell r="Q95">
            <v>0</v>
          </cell>
        </row>
        <row r="96">
          <cell r="Q96">
            <v>0</v>
          </cell>
        </row>
        <row r="97">
          <cell r="Q97">
            <v>0</v>
          </cell>
        </row>
        <row r="98">
          <cell r="Q98">
            <v>0</v>
          </cell>
        </row>
        <row r="99">
          <cell r="Q99">
            <v>0</v>
          </cell>
        </row>
        <row r="100">
          <cell r="Q100">
            <v>0</v>
          </cell>
        </row>
        <row r="101">
          <cell r="Q101">
            <v>0</v>
          </cell>
        </row>
        <row r="102">
          <cell r="Q102">
            <v>0</v>
          </cell>
        </row>
        <row r="103">
          <cell r="Q103">
            <v>0</v>
          </cell>
        </row>
        <row r="104">
          <cell r="Q104">
            <v>0</v>
          </cell>
        </row>
        <row r="105">
          <cell r="Q105">
            <v>0</v>
          </cell>
        </row>
        <row r="106">
          <cell r="Q106">
            <v>0</v>
          </cell>
        </row>
        <row r="107">
          <cell r="Q107">
            <v>0</v>
          </cell>
        </row>
        <row r="108">
          <cell r="Q108">
            <v>0</v>
          </cell>
        </row>
        <row r="109">
          <cell r="Q109">
            <v>0</v>
          </cell>
        </row>
        <row r="110">
          <cell r="Q110">
            <v>0</v>
          </cell>
        </row>
        <row r="111">
          <cell r="Q111">
            <v>0</v>
          </cell>
        </row>
        <row r="112">
          <cell r="Q112">
            <v>0</v>
          </cell>
        </row>
        <row r="113">
          <cell r="Q113">
            <v>0</v>
          </cell>
        </row>
        <row r="114">
          <cell r="Q114">
            <v>0</v>
          </cell>
        </row>
        <row r="115">
          <cell r="Q115">
            <v>0</v>
          </cell>
        </row>
        <row r="116">
          <cell r="Q116">
            <v>0</v>
          </cell>
        </row>
        <row r="117">
          <cell r="Q117">
            <v>0</v>
          </cell>
        </row>
        <row r="118">
          <cell r="Q118">
            <v>0</v>
          </cell>
        </row>
        <row r="119">
          <cell r="Q119">
            <v>0</v>
          </cell>
        </row>
        <row r="120">
          <cell r="Q120">
            <v>0</v>
          </cell>
        </row>
        <row r="121">
          <cell r="Q121">
            <v>0</v>
          </cell>
        </row>
        <row r="122">
          <cell r="Q122">
            <v>0</v>
          </cell>
        </row>
        <row r="123">
          <cell r="Q123">
            <v>0</v>
          </cell>
        </row>
        <row r="124">
          <cell r="Q124">
            <v>0</v>
          </cell>
        </row>
        <row r="125">
          <cell r="Q125">
            <v>0</v>
          </cell>
        </row>
        <row r="126">
          <cell r="Q126">
            <v>0</v>
          </cell>
        </row>
        <row r="127">
          <cell r="Q127">
            <v>0</v>
          </cell>
        </row>
        <row r="128">
          <cell r="Q128">
            <v>0</v>
          </cell>
        </row>
        <row r="129">
          <cell r="Q129">
            <v>0</v>
          </cell>
        </row>
        <row r="130">
          <cell r="Q130">
            <v>0</v>
          </cell>
        </row>
        <row r="131">
          <cell r="Q131">
            <v>0</v>
          </cell>
        </row>
        <row r="132">
          <cell r="Q132">
            <v>0</v>
          </cell>
        </row>
        <row r="133">
          <cell r="Q133">
            <v>0</v>
          </cell>
        </row>
        <row r="134">
          <cell r="Q134">
            <v>0</v>
          </cell>
        </row>
        <row r="135">
          <cell r="Q135">
            <v>0</v>
          </cell>
        </row>
        <row r="136">
          <cell r="Q136">
            <v>0</v>
          </cell>
        </row>
        <row r="137">
          <cell r="Q137">
            <v>0</v>
          </cell>
        </row>
        <row r="138">
          <cell r="Q138">
            <v>0</v>
          </cell>
        </row>
        <row r="139">
          <cell r="Q139">
            <v>0</v>
          </cell>
        </row>
        <row r="140">
          <cell r="Q140">
            <v>0</v>
          </cell>
        </row>
        <row r="141">
          <cell r="Q141">
            <v>0</v>
          </cell>
        </row>
        <row r="142">
          <cell r="Q142">
            <v>0</v>
          </cell>
        </row>
        <row r="143">
          <cell r="Q143">
            <v>0</v>
          </cell>
        </row>
        <row r="144">
          <cell r="Q144">
            <v>0</v>
          </cell>
        </row>
        <row r="145">
          <cell r="Q145">
            <v>0</v>
          </cell>
        </row>
        <row r="146">
          <cell r="Q146">
            <v>0</v>
          </cell>
        </row>
        <row r="147">
          <cell r="Q147">
            <v>0</v>
          </cell>
        </row>
        <row r="148">
          <cell r="Q148">
            <v>0</v>
          </cell>
        </row>
        <row r="149">
          <cell r="Q149">
            <v>0</v>
          </cell>
        </row>
        <row r="150">
          <cell r="Q150">
            <v>0</v>
          </cell>
        </row>
        <row r="151">
          <cell r="Q151">
            <v>0</v>
          </cell>
        </row>
        <row r="152">
          <cell r="Q152">
            <v>0</v>
          </cell>
        </row>
        <row r="153">
          <cell r="Q153">
            <v>0</v>
          </cell>
        </row>
        <row r="154">
          <cell r="Q154">
            <v>0</v>
          </cell>
        </row>
        <row r="155">
          <cell r="Q155">
            <v>0</v>
          </cell>
        </row>
        <row r="156">
          <cell r="Q156">
            <v>0</v>
          </cell>
        </row>
        <row r="157">
          <cell r="Q157">
            <v>0</v>
          </cell>
        </row>
        <row r="158">
          <cell r="Q158">
            <v>0</v>
          </cell>
        </row>
        <row r="159">
          <cell r="Q159">
            <v>0</v>
          </cell>
        </row>
        <row r="160">
          <cell r="Q160">
            <v>0</v>
          </cell>
        </row>
        <row r="161">
          <cell r="Q161">
            <v>0</v>
          </cell>
        </row>
        <row r="162">
          <cell r="Q162">
            <v>0</v>
          </cell>
        </row>
        <row r="163">
          <cell r="Q163">
            <v>0</v>
          </cell>
        </row>
        <row r="164">
          <cell r="Q164">
            <v>0</v>
          </cell>
        </row>
        <row r="165">
          <cell r="Q165">
            <v>0</v>
          </cell>
        </row>
        <row r="166">
          <cell r="Q166">
            <v>0</v>
          </cell>
        </row>
        <row r="167">
          <cell r="Q167">
            <v>0</v>
          </cell>
        </row>
        <row r="168">
          <cell r="Q168">
            <v>0</v>
          </cell>
        </row>
        <row r="169">
          <cell r="Q169">
            <v>0</v>
          </cell>
        </row>
        <row r="170">
          <cell r="Q170">
            <v>0</v>
          </cell>
        </row>
        <row r="171">
          <cell r="Q171">
            <v>0</v>
          </cell>
        </row>
        <row r="172">
          <cell r="Q172">
            <v>0</v>
          </cell>
        </row>
        <row r="173">
          <cell r="Q173">
            <v>0</v>
          </cell>
        </row>
        <row r="174">
          <cell r="Q174">
            <v>0</v>
          </cell>
        </row>
        <row r="175">
          <cell r="Q175">
            <v>0</v>
          </cell>
        </row>
        <row r="176">
          <cell r="Q176">
            <v>0</v>
          </cell>
        </row>
        <row r="177">
          <cell r="Q177">
            <v>0</v>
          </cell>
        </row>
        <row r="178">
          <cell r="Q178">
            <v>0</v>
          </cell>
        </row>
        <row r="179">
          <cell r="Q179">
            <v>0</v>
          </cell>
        </row>
        <row r="180">
          <cell r="Q180">
            <v>0</v>
          </cell>
        </row>
        <row r="181">
          <cell r="Q181">
            <v>0</v>
          </cell>
        </row>
        <row r="182">
          <cell r="Q182">
            <v>0</v>
          </cell>
        </row>
        <row r="183">
          <cell r="Q183">
            <v>0</v>
          </cell>
        </row>
        <row r="184">
          <cell r="Q184">
            <v>0</v>
          </cell>
        </row>
        <row r="185">
          <cell r="Q185">
            <v>0</v>
          </cell>
        </row>
        <row r="186">
          <cell r="Q186">
            <v>0</v>
          </cell>
        </row>
        <row r="187">
          <cell r="Q187">
            <v>0</v>
          </cell>
        </row>
        <row r="188">
          <cell r="Q188">
            <v>0</v>
          </cell>
        </row>
        <row r="189">
          <cell r="Q189">
            <v>0</v>
          </cell>
        </row>
        <row r="190">
          <cell r="Q190">
            <v>0</v>
          </cell>
        </row>
        <row r="191">
          <cell r="Q191">
            <v>0</v>
          </cell>
        </row>
        <row r="192">
          <cell r="Q192">
            <v>0</v>
          </cell>
        </row>
        <row r="193">
          <cell r="Q193">
            <v>0</v>
          </cell>
        </row>
        <row r="194">
          <cell r="Q194">
            <v>0</v>
          </cell>
        </row>
        <row r="195">
          <cell r="Q195">
            <v>0</v>
          </cell>
        </row>
        <row r="196">
          <cell r="Q196">
            <v>0</v>
          </cell>
        </row>
        <row r="197">
          <cell r="Q197">
            <v>0</v>
          </cell>
        </row>
        <row r="198">
          <cell r="Q198">
            <v>0</v>
          </cell>
        </row>
        <row r="199">
          <cell r="Q199">
            <v>0</v>
          </cell>
        </row>
        <row r="200">
          <cell r="Q200">
            <v>0</v>
          </cell>
        </row>
        <row r="201">
          <cell r="Q201">
            <v>0</v>
          </cell>
        </row>
        <row r="202">
          <cell r="Q202">
            <v>0</v>
          </cell>
        </row>
        <row r="203">
          <cell r="Q203">
            <v>0</v>
          </cell>
        </row>
        <row r="204">
          <cell r="Q204">
            <v>0</v>
          </cell>
        </row>
        <row r="205">
          <cell r="Q205">
            <v>0</v>
          </cell>
        </row>
        <row r="206">
          <cell r="Q206">
            <v>0</v>
          </cell>
        </row>
        <row r="207">
          <cell r="Q207">
            <v>0</v>
          </cell>
        </row>
        <row r="208">
          <cell r="Q208">
            <v>0</v>
          </cell>
        </row>
        <row r="209">
          <cell r="Q209">
            <v>0</v>
          </cell>
        </row>
        <row r="210">
          <cell r="Q210">
            <v>0</v>
          </cell>
        </row>
        <row r="211">
          <cell r="Q211">
            <v>0</v>
          </cell>
        </row>
        <row r="212">
          <cell r="Q212">
            <v>0</v>
          </cell>
        </row>
        <row r="213">
          <cell r="Q213">
            <v>0</v>
          </cell>
        </row>
        <row r="214">
          <cell r="Q214">
            <v>0</v>
          </cell>
        </row>
        <row r="215">
          <cell r="Q215">
            <v>0</v>
          </cell>
        </row>
        <row r="216">
          <cell r="Q216">
            <v>0</v>
          </cell>
        </row>
        <row r="217">
          <cell r="Q217">
            <v>0</v>
          </cell>
        </row>
        <row r="218">
          <cell r="Q218">
            <v>0</v>
          </cell>
        </row>
        <row r="219">
          <cell r="Q219">
            <v>0</v>
          </cell>
        </row>
        <row r="220">
          <cell r="Q220">
            <v>0</v>
          </cell>
        </row>
        <row r="221">
          <cell r="Q221">
            <v>0</v>
          </cell>
        </row>
        <row r="222">
          <cell r="Q222">
            <v>0</v>
          </cell>
        </row>
        <row r="223">
          <cell r="Q223">
            <v>0</v>
          </cell>
        </row>
        <row r="224">
          <cell r="Q224">
            <v>0</v>
          </cell>
        </row>
        <row r="225">
          <cell r="Q225">
            <v>0</v>
          </cell>
        </row>
        <row r="226">
          <cell r="Q226">
            <v>0</v>
          </cell>
        </row>
        <row r="227">
          <cell r="Q227">
            <v>0</v>
          </cell>
        </row>
        <row r="228">
          <cell r="Q228">
            <v>0</v>
          </cell>
        </row>
        <row r="229">
          <cell r="Q229">
            <v>0</v>
          </cell>
        </row>
        <row r="230">
          <cell r="Q230">
            <v>0</v>
          </cell>
        </row>
        <row r="231">
          <cell r="Q231">
            <v>0</v>
          </cell>
        </row>
        <row r="232">
          <cell r="Q232">
            <v>0</v>
          </cell>
        </row>
        <row r="233">
          <cell r="Q233">
            <v>0</v>
          </cell>
        </row>
        <row r="234">
          <cell r="Q234">
            <v>0</v>
          </cell>
        </row>
        <row r="235">
          <cell r="Q235">
            <v>0</v>
          </cell>
        </row>
        <row r="236">
          <cell r="Q236">
            <v>0</v>
          </cell>
        </row>
        <row r="237">
          <cell r="Q237">
            <v>0</v>
          </cell>
        </row>
        <row r="238">
          <cell r="Q238">
            <v>0</v>
          </cell>
        </row>
        <row r="239">
          <cell r="Q239">
            <v>0</v>
          </cell>
        </row>
        <row r="240">
          <cell r="Q240">
            <v>0</v>
          </cell>
        </row>
        <row r="241">
          <cell r="Q241">
            <v>0</v>
          </cell>
        </row>
        <row r="242">
          <cell r="Q242">
            <v>0</v>
          </cell>
        </row>
        <row r="243">
          <cell r="Q243">
            <v>0</v>
          </cell>
        </row>
        <row r="244">
          <cell r="Q244">
            <v>0</v>
          </cell>
        </row>
        <row r="245">
          <cell r="Q245">
            <v>0</v>
          </cell>
        </row>
        <row r="246">
          <cell r="Q246">
            <v>0</v>
          </cell>
        </row>
        <row r="247">
          <cell r="Q247">
            <v>0</v>
          </cell>
        </row>
        <row r="248">
          <cell r="Q248">
            <v>0</v>
          </cell>
        </row>
        <row r="249">
          <cell r="Q249">
            <v>0</v>
          </cell>
        </row>
        <row r="250">
          <cell r="Q250">
            <v>0</v>
          </cell>
        </row>
        <row r="251">
          <cell r="Q251">
            <v>0</v>
          </cell>
        </row>
        <row r="252">
          <cell r="Q252">
            <v>0</v>
          </cell>
        </row>
        <row r="253">
          <cell r="Q253">
            <v>0</v>
          </cell>
        </row>
        <row r="254">
          <cell r="Q254">
            <v>0</v>
          </cell>
        </row>
        <row r="255">
          <cell r="Q255">
            <v>0</v>
          </cell>
        </row>
        <row r="256">
          <cell r="Q256">
            <v>0</v>
          </cell>
        </row>
        <row r="257">
          <cell r="Q257">
            <v>0</v>
          </cell>
        </row>
        <row r="258">
          <cell r="Q258">
            <v>0</v>
          </cell>
        </row>
        <row r="259">
          <cell r="Q259">
            <v>0</v>
          </cell>
        </row>
        <row r="260">
          <cell r="Q260">
            <v>0</v>
          </cell>
        </row>
        <row r="261">
          <cell r="Q261">
            <v>0</v>
          </cell>
        </row>
        <row r="262">
          <cell r="Q262">
            <v>0</v>
          </cell>
        </row>
        <row r="263">
          <cell r="Q263">
            <v>0</v>
          </cell>
        </row>
        <row r="264">
          <cell r="Q264">
            <v>3.4392780257322735</v>
          </cell>
        </row>
        <row r="265">
          <cell r="Q265">
            <v>3.4520160924942447</v>
          </cell>
        </row>
        <row r="266">
          <cell r="Q266">
            <v>0</v>
          </cell>
        </row>
        <row r="267">
          <cell r="Q267">
            <v>0</v>
          </cell>
        </row>
        <row r="268">
          <cell r="Q268">
            <v>0</v>
          </cell>
        </row>
        <row r="269">
          <cell r="Q269">
            <v>0</v>
          </cell>
        </row>
        <row r="270">
          <cell r="Q270">
            <v>3.4392780257322735</v>
          </cell>
        </row>
        <row r="271">
          <cell r="Q271">
            <v>0</v>
          </cell>
        </row>
        <row r="272">
          <cell r="Q272">
            <v>0</v>
          </cell>
        </row>
        <row r="273">
          <cell r="Q273">
            <v>0</v>
          </cell>
        </row>
        <row r="274">
          <cell r="Q274">
            <v>0</v>
          </cell>
        </row>
        <row r="275">
          <cell r="Q275">
            <v>0</v>
          </cell>
        </row>
        <row r="276">
          <cell r="Q276">
            <v>3.4392780257322735</v>
          </cell>
        </row>
        <row r="277">
          <cell r="Q277">
            <v>0</v>
          </cell>
        </row>
        <row r="278">
          <cell r="Q278">
            <v>0</v>
          </cell>
        </row>
        <row r="279">
          <cell r="Q279">
            <v>0</v>
          </cell>
        </row>
        <row r="280">
          <cell r="Q280">
            <v>3.4392780257322735</v>
          </cell>
        </row>
        <row r="281">
          <cell r="Q281">
            <v>0</v>
          </cell>
        </row>
        <row r="282">
          <cell r="Q282">
            <v>0</v>
          </cell>
        </row>
        <row r="283">
          <cell r="Q283">
            <v>0</v>
          </cell>
        </row>
        <row r="284">
          <cell r="Q284">
            <v>1.235592475911224</v>
          </cell>
        </row>
        <row r="285">
          <cell r="Q285">
            <v>0</v>
          </cell>
        </row>
        <row r="286">
          <cell r="Q286">
            <v>1.235592475911224</v>
          </cell>
        </row>
        <row r="287">
          <cell r="Q287">
            <v>0</v>
          </cell>
        </row>
        <row r="288">
          <cell r="Q288">
            <v>0</v>
          </cell>
        </row>
        <row r="289">
          <cell r="Q289">
            <v>0</v>
          </cell>
        </row>
        <row r="290">
          <cell r="Q290">
            <v>0</v>
          </cell>
        </row>
        <row r="291">
          <cell r="Q291">
            <v>0</v>
          </cell>
        </row>
        <row r="292">
          <cell r="Q292">
            <v>0</v>
          </cell>
        </row>
        <row r="293">
          <cell r="Q293">
            <v>0</v>
          </cell>
        </row>
        <row r="294">
          <cell r="Q294">
            <v>5.6302255087913515</v>
          </cell>
        </row>
        <row r="295">
          <cell r="Q295">
            <v>0</v>
          </cell>
        </row>
        <row r="296">
          <cell r="Q296">
            <v>0</v>
          </cell>
        </row>
        <row r="297">
          <cell r="Q297">
            <v>0</v>
          </cell>
        </row>
        <row r="298">
          <cell r="Q298">
            <v>0</v>
          </cell>
        </row>
        <row r="299">
          <cell r="Q299">
            <v>0</v>
          </cell>
        </row>
        <row r="300">
          <cell r="Q300">
            <v>0</v>
          </cell>
        </row>
        <row r="301">
          <cell r="Q301">
            <v>0</v>
          </cell>
        </row>
        <row r="302">
          <cell r="Q302">
            <v>0</v>
          </cell>
        </row>
        <row r="303">
          <cell r="Q303">
            <v>0</v>
          </cell>
        </row>
        <row r="304">
          <cell r="Q304">
            <v>0</v>
          </cell>
        </row>
        <row r="305">
          <cell r="Q305">
            <v>0</v>
          </cell>
        </row>
        <row r="306">
          <cell r="Q306">
            <v>0</v>
          </cell>
        </row>
        <row r="307">
          <cell r="Q307">
            <v>0</v>
          </cell>
        </row>
        <row r="308">
          <cell r="Q308">
            <v>0</v>
          </cell>
        </row>
        <row r="309">
          <cell r="Q309">
            <v>0</v>
          </cell>
        </row>
        <row r="310">
          <cell r="Q310">
            <v>0</v>
          </cell>
        </row>
        <row r="311">
          <cell r="Q311">
            <v>0</v>
          </cell>
        </row>
        <row r="312">
          <cell r="Q312">
            <v>0</v>
          </cell>
        </row>
        <row r="313">
          <cell r="Q313">
            <v>4.4545676713301976</v>
          </cell>
        </row>
        <row r="314">
          <cell r="Q314">
            <v>0</v>
          </cell>
        </row>
        <row r="315">
          <cell r="Q315">
            <v>4.4545676713301976</v>
          </cell>
        </row>
        <row r="316">
          <cell r="Q316">
            <v>0</v>
          </cell>
        </row>
        <row r="317">
          <cell r="Q317">
            <v>0</v>
          </cell>
        </row>
        <row r="318">
          <cell r="Q318">
            <v>0</v>
          </cell>
        </row>
        <row r="319">
          <cell r="Q319">
            <v>0</v>
          </cell>
        </row>
        <row r="320">
          <cell r="Q320">
            <v>4.8689460593609137</v>
          </cell>
        </row>
        <row r="321">
          <cell r="Q321">
            <v>0</v>
          </cell>
        </row>
        <row r="322">
          <cell r="Q322">
            <v>0</v>
          </cell>
        </row>
        <row r="323">
          <cell r="Q323">
            <v>4.8689460593609137</v>
          </cell>
        </row>
        <row r="324">
          <cell r="Q324">
            <v>0</v>
          </cell>
        </row>
        <row r="325">
          <cell r="Q325">
            <v>0</v>
          </cell>
        </row>
        <row r="326">
          <cell r="Q326">
            <v>0</v>
          </cell>
        </row>
        <row r="327">
          <cell r="Q327">
            <v>0</v>
          </cell>
        </row>
        <row r="328">
          <cell r="Q328">
            <v>4.8689460593609137</v>
          </cell>
        </row>
        <row r="329">
          <cell r="Q329">
            <v>0</v>
          </cell>
        </row>
        <row r="330">
          <cell r="Q330">
            <v>0</v>
          </cell>
        </row>
        <row r="331">
          <cell r="Q331">
            <v>4.8689460593609137</v>
          </cell>
        </row>
        <row r="332">
          <cell r="Q332">
            <v>0</v>
          </cell>
        </row>
        <row r="333">
          <cell r="Q333">
            <v>0</v>
          </cell>
        </row>
        <row r="334">
          <cell r="Q334">
            <v>0</v>
          </cell>
        </row>
        <row r="335">
          <cell r="Q335">
            <v>4.8689460593609137</v>
          </cell>
        </row>
        <row r="336">
          <cell r="Q336">
            <v>0</v>
          </cell>
        </row>
        <row r="337">
          <cell r="Q337">
            <v>4.8689460593609137</v>
          </cell>
        </row>
        <row r="338">
          <cell r="Q338">
            <v>0</v>
          </cell>
        </row>
        <row r="339">
          <cell r="Q339">
            <v>0</v>
          </cell>
        </row>
        <row r="340">
          <cell r="Q340">
            <v>0</v>
          </cell>
        </row>
        <row r="341">
          <cell r="Q341">
            <v>0</v>
          </cell>
        </row>
        <row r="342">
          <cell r="Q342">
            <v>4.8689460593609137</v>
          </cell>
        </row>
        <row r="343">
          <cell r="Q343">
            <v>0</v>
          </cell>
        </row>
        <row r="344">
          <cell r="Q344">
            <v>0</v>
          </cell>
        </row>
        <row r="345">
          <cell r="Q345">
            <v>0</v>
          </cell>
        </row>
        <row r="346">
          <cell r="Q346">
            <v>0</v>
          </cell>
        </row>
        <row r="347">
          <cell r="Q347">
            <v>0</v>
          </cell>
        </row>
        <row r="348">
          <cell r="Q348">
            <v>0</v>
          </cell>
        </row>
        <row r="349">
          <cell r="Q349">
            <v>4.6617568653455557</v>
          </cell>
        </row>
        <row r="350">
          <cell r="Q350">
            <v>0</v>
          </cell>
        </row>
        <row r="351">
          <cell r="Q351">
            <v>0</v>
          </cell>
        </row>
        <row r="352">
          <cell r="Q352">
            <v>4.8689460593609137</v>
          </cell>
        </row>
        <row r="353">
          <cell r="Q353">
            <v>0</v>
          </cell>
        </row>
        <row r="354">
          <cell r="Q354">
            <v>0</v>
          </cell>
        </row>
        <row r="355">
          <cell r="Q355">
            <v>0</v>
          </cell>
        </row>
        <row r="356">
          <cell r="Q356">
            <v>0</v>
          </cell>
        </row>
        <row r="357">
          <cell r="Q357">
            <v>0</v>
          </cell>
        </row>
        <row r="358">
          <cell r="Q358">
            <v>0</v>
          </cell>
        </row>
        <row r="359">
          <cell r="Q359">
            <v>0</v>
          </cell>
        </row>
        <row r="360">
          <cell r="Q360">
            <v>0</v>
          </cell>
        </row>
        <row r="361">
          <cell r="Q361">
            <v>0</v>
          </cell>
        </row>
        <row r="362">
          <cell r="Q362">
            <v>4.1780858979266133</v>
          </cell>
        </row>
        <row r="363">
          <cell r="Q363">
            <v>0</v>
          </cell>
        </row>
        <row r="364">
          <cell r="Q364">
            <v>0</v>
          </cell>
        </row>
        <row r="365">
          <cell r="Q365">
            <v>0</v>
          </cell>
        </row>
        <row r="366">
          <cell r="Q366">
            <v>0</v>
          </cell>
        </row>
        <row r="367">
          <cell r="Q367">
            <v>4.1780858979266133</v>
          </cell>
        </row>
        <row r="368">
          <cell r="Q368">
            <v>0</v>
          </cell>
        </row>
        <row r="369">
          <cell r="Q369">
            <v>0</v>
          </cell>
        </row>
        <row r="370">
          <cell r="Q370">
            <v>0</v>
          </cell>
        </row>
        <row r="371">
          <cell r="Q371">
            <v>0</v>
          </cell>
        </row>
        <row r="372">
          <cell r="Q372">
            <v>4.1780858979266133</v>
          </cell>
        </row>
        <row r="373">
          <cell r="Q373">
            <v>0</v>
          </cell>
        </row>
        <row r="374">
          <cell r="Q374">
            <v>0</v>
          </cell>
        </row>
        <row r="375">
          <cell r="Q375">
            <v>6.5473663156532904</v>
          </cell>
        </row>
        <row r="376">
          <cell r="Q376">
            <v>0</v>
          </cell>
        </row>
        <row r="377">
          <cell r="Q377">
            <v>0</v>
          </cell>
        </row>
        <row r="378">
          <cell r="Q378">
            <v>0</v>
          </cell>
        </row>
        <row r="379">
          <cell r="Q379">
            <v>0</v>
          </cell>
        </row>
        <row r="380">
          <cell r="Q380">
            <v>0</v>
          </cell>
        </row>
        <row r="381">
          <cell r="Q381">
            <v>0</v>
          </cell>
        </row>
        <row r="382">
          <cell r="Q382">
            <v>4.9678460371688393</v>
          </cell>
        </row>
        <row r="383">
          <cell r="Q383">
            <v>0</v>
          </cell>
        </row>
        <row r="384">
          <cell r="Q384">
            <v>0</v>
          </cell>
        </row>
        <row r="385">
          <cell r="Q385">
            <v>0</v>
          </cell>
        </row>
        <row r="386">
          <cell r="Q386">
            <v>0</v>
          </cell>
        </row>
        <row r="387">
          <cell r="Q387">
            <v>0</v>
          </cell>
        </row>
        <row r="388">
          <cell r="Q388">
            <v>0</v>
          </cell>
        </row>
        <row r="389">
          <cell r="Q389">
            <v>0</v>
          </cell>
        </row>
        <row r="390">
          <cell r="Q390">
            <v>0</v>
          </cell>
        </row>
        <row r="391">
          <cell r="Q391">
            <v>4.6876085684054694</v>
          </cell>
        </row>
        <row r="392">
          <cell r="Q392">
            <v>0</v>
          </cell>
        </row>
        <row r="393">
          <cell r="Q393">
            <v>2.5348752856323054</v>
          </cell>
        </row>
        <row r="394">
          <cell r="Q394">
            <v>0</v>
          </cell>
        </row>
        <row r="395">
          <cell r="Q395">
            <v>0</v>
          </cell>
        </row>
        <row r="396">
          <cell r="Q396">
            <v>4.9296318368829253</v>
          </cell>
        </row>
        <row r="397">
          <cell r="Q397">
            <v>0</v>
          </cell>
        </row>
        <row r="398">
          <cell r="Q398">
            <v>0</v>
          </cell>
        </row>
        <row r="399">
          <cell r="Q399">
            <v>0</v>
          </cell>
        </row>
        <row r="400">
          <cell r="Q400">
            <v>0</v>
          </cell>
        </row>
        <row r="401">
          <cell r="Q401">
            <v>0</v>
          </cell>
        </row>
        <row r="402">
          <cell r="Q402">
            <v>0</v>
          </cell>
        </row>
        <row r="403">
          <cell r="Q403">
            <v>0</v>
          </cell>
        </row>
        <row r="404">
          <cell r="Q404">
            <v>0</v>
          </cell>
        </row>
        <row r="405">
          <cell r="Q405">
            <v>4.1780858979266133</v>
          </cell>
        </row>
        <row r="406">
          <cell r="Q406">
            <v>0</v>
          </cell>
        </row>
        <row r="407">
          <cell r="Q407">
            <v>0</v>
          </cell>
        </row>
        <row r="408">
          <cell r="Q408">
            <v>0</v>
          </cell>
        </row>
        <row r="409">
          <cell r="Q409">
            <v>4.1780858979266133</v>
          </cell>
        </row>
        <row r="410">
          <cell r="Q410">
            <v>0</v>
          </cell>
        </row>
        <row r="411">
          <cell r="Q411">
            <v>0</v>
          </cell>
        </row>
        <row r="412">
          <cell r="Q412">
            <v>0</v>
          </cell>
        </row>
        <row r="413">
          <cell r="Q413">
            <v>0</v>
          </cell>
        </row>
        <row r="414">
          <cell r="Q414">
            <v>0</v>
          </cell>
        </row>
        <row r="415">
          <cell r="Q415">
            <v>4.1780858979266133</v>
          </cell>
        </row>
        <row r="416">
          <cell r="Q416">
            <v>0</v>
          </cell>
        </row>
        <row r="417">
          <cell r="Q417">
            <v>0</v>
          </cell>
        </row>
        <row r="418">
          <cell r="Q418">
            <v>6.5473663156532904</v>
          </cell>
        </row>
        <row r="419">
          <cell r="Q419">
            <v>0</v>
          </cell>
        </row>
        <row r="420">
          <cell r="Q420">
            <v>0</v>
          </cell>
        </row>
        <row r="421">
          <cell r="Q421">
            <v>0</v>
          </cell>
        </row>
        <row r="422">
          <cell r="Q422">
            <v>0</v>
          </cell>
        </row>
        <row r="423">
          <cell r="Q423">
            <v>0</v>
          </cell>
        </row>
        <row r="424">
          <cell r="Q424">
            <v>0</v>
          </cell>
        </row>
        <row r="425">
          <cell r="Q425">
            <v>5.0824886380265824</v>
          </cell>
        </row>
        <row r="426">
          <cell r="Q426">
            <v>0</v>
          </cell>
        </row>
        <row r="427">
          <cell r="Q427">
            <v>0</v>
          </cell>
        </row>
        <row r="428">
          <cell r="Q428">
            <v>0</v>
          </cell>
        </row>
        <row r="429">
          <cell r="Q429">
            <v>0</v>
          </cell>
        </row>
        <row r="430">
          <cell r="Q430">
            <v>0</v>
          </cell>
        </row>
        <row r="431">
          <cell r="Q431">
            <v>0</v>
          </cell>
        </row>
        <row r="432">
          <cell r="Q432">
            <v>0</v>
          </cell>
        </row>
        <row r="433">
          <cell r="Q433">
            <v>0</v>
          </cell>
        </row>
        <row r="434">
          <cell r="Q434">
            <v>4.6876085684054694</v>
          </cell>
        </row>
        <row r="435">
          <cell r="Q435">
            <v>0</v>
          </cell>
        </row>
        <row r="436">
          <cell r="Q436">
            <v>2.5348752856323054</v>
          </cell>
        </row>
        <row r="437">
          <cell r="Q437">
            <v>0</v>
          </cell>
        </row>
        <row r="438">
          <cell r="Q438">
            <v>0</v>
          </cell>
        </row>
        <row r="439">
          <cell r="Q439">
            <v>4.9296318368829253</v>
          </cell>
        </row>
        <row r="440">
          <cell r="Q440">
            <v>9.1077177348095386</v>
          </cell>
        </row>
        <row r="441">
          <cell r="Q441">
            <v>0</v>
          </cell>
        </row>
        <row r="442">
          <cell r="Q442">
            <v>0</v>
          </cell>
        </row>
        <row r="443">
          <cell r="Q443">
            <v>0</v>
          </cell>
        </row>
        <row r="444">
          <cell r="Q444">
            <v>0</v>
          </cell>
        </row>
        <row r="445">
          <cell r="Q445">
            <v>0</v>
          </cell>
        </row>
        <row r="446">
          <cell r="Q446">
            <v>0</v>
          </cell>
        </row>
        <row r="447">
          <cell r="Q447">
            <v>0</v>
          </cell>
        </row>
        <row r="448">
          <cell r="Q448">
            <v>4.1780858979266133</v>
          </cell>
        </row>
        <row r="449">
          <cell r="Q449">
            <v>0</v>
          </cell>
        </row>
        <row r="450">
          <cell r="Q450">
            <v>0</v>
          </cell>
        </row>
        <row r="451">
          <cell r="Q451">
            <v>0</v>
          </cell>
        </row>
        <row r="452">
          <cell r="Q452">
            <v>4.1780858979266133</v>
          </cell>
        </row>
        <row r="453">
          <cell r="Q453">
            <v>0</v>
          </cell>
        </row>
        <row r="454">
          <cell r="Q454">
            <v>0</v>
          </cell>
        </row>
        <row r="455">
          <cell r="Q455">
            <v>0</v>
          </cell>
        </row>
        <row r="456">
          <cell r="Q456">
            <v>0</v>
          </cell>
        </row>
        <row r="457">
          <cell r="Q457">
            <v>0</v>
          </cell>
        </row>
        <row r="458">
          <cell r="Q458">
            <v>0</v>
          </cell>
        </row>
        <row r="459">
          <cell r="Q459">
            <v>4.5092756337378699</v>
          </cell>
        </row>
        <row r="460">
          <cell r="Q460">
            <v>0</v>
          </cell>
        </row>
        <row r="461">
          <cell r="Q461">
            <v>6.5473663156532904</v>
          </cell>
        </row>
        <row r="462">
          <cell r="Q462">
            <v>0</v>
          </cell>
        </row>
        <row r="463">
          <cell r="Q463">
            <v>0</v>
          </cell>
        </row>
        <row r="464">
          <cell r="Q464">
            <v>0</v>
          </cell>
        </row>
        <row r="465">
          <cell r="Q465">
            <v>0</v>
          </cell>
        </row>
        <row r="466">
          <cell r="Q466">
            <v>0</v>
          </cell>
        </row>
        <row r="467">
          <cell r="Q467">
            <v>0</v>
          </cell>
        </row>
        <row r="468">
          <cell r="Q468">
            <v>5.0824886380265824</v>
          </cell>
        </row>
        <row r="469">
          <cell r="Q469">
            <v>0</v>
          </cell>
        </row>
        <row r="470">
          <cell r="Q470">
            <v>0</v>
          </cell>
        </row>
        <row r="471">
          <cell r="Q471">
            <v>0</v>
          </cell>
        </row>
        <row r="472">
          <cell r="Q472">
            <v>0</v>
          </cell>
        </row>
        <row r="473">
          <cell r="Q473">
            <v>0</v>
          </cell>
        </row>
        <row r="474">
          <cell r="Q474">
            <v>0</v>
          </cell>
        </row>
        <row r="475">
          <cell r="Q475">
            <v>0</v>
          </cell>
        </row>
        <row r="476">
          <cell r="Q476">
            <v>0</v>
          </cell>
        </row>
        <row r="477">
          <cell r="Q477">
            <v>4.6876085684054694</v>
          </cell>
        </row>
        <row r="478">
          <cell r="Q478">
            <v>0</v>
          </cell>
        </row>
        <row r="479">
          <cell r="Q479">
            <v>2.5348752856323054</v>
          </cell>
        </row>
        <row r="480">
          <cell r="Q480">
            <v>0</v>
          </cell>
        </row>
        <row r="481">
          <cell r="Q481">
            <v>0</v>
          </cell>
        </row>
        <row r="482">
          <cell r="Q482">
            <v>4.9296318368829253</v>
          </cell>
        </row>
        <row r="483">
          <cell r="Q483">
            <v>9.1077177348095386</v>
          </cell>
        </row>
        <row r="484">
          <cell r="Q484">
            <v>0</v>
          </cell>
        </row>
        <row r="485">
          <cell r="Q485">
            <v>0</v>
          </cell>
        </row>
        <row r="486">
          <cell r="Q486">
            <v>0</v>
          </cell>
        </row>
        <row r="487">
          <cell r="Q487">
            <v>0</v>
          </cell>
        </row>
        <row r="488">
          <cell r="Q488">
            <v>0</v>
          </cell>
        </row>
        <row r="489">
          <cell r="Q489">
            <v>0</v>
          </cell>
        </row>
        <row r="490">
          <cell r="Q490">
            <v>0</v>
          </cell>
        </row>
        <row r="491">
          <cell r="Q491">
            <v>4.1780858979266133</v>
          </cell>
        </row>
        <row r="492">
          <cell r="Q492">
            <v>0</v>
          </cell>
        </row>
        <row r="493">
          <cell r="Q493">
            <v>0</v>
          </cell>
        </row>
        <row r="494">
          <cell r="Q494">
            <v>0</v>
          </cell>
        </row>
        <row r="495">
          <cell r="Q495">
            <v>4.1780858979266133</v>
          </cell>
        </row>
        <row r="496">
          <cell r="Q496">
            <v>0</v>
          </cell>
        </row>
        <row r="497">
          <cell r="Q497">
            <v>0</v>
          </cell>
        </row>
        <row r="498">
          <cell r="Q498">
            <v>0</v>
          </cell>
        </row>
        <row r="499">
          <cell r="Q499">
            <v>0</v>
          </cell>
        </row>
        <row r="500">
          <cell r="Q500">
            <v>0</v>
          </cell>
        </row>
        <row r="501">
          <cell r="Q501">
            <v>4.1780858979266133</v>
          </cell>
        </row>
        <row r="502">
          <cell r="Q502">
            <v>0</v>
          </cell>
        </row>
        <row r="503">
          <cell r="Q503">
            <v>0</v>
          </cell>
        </row>
        <row r="504">
          <cell r="Q504">
            <v>6.5473663156532904</v>
          </cell>
        </row>
        <row r="505">
          <cell r="Q505">
            <v>0</v>
          </cell>
        </row>
        <row r="506">
          <cell r="Q506">
            <v>0</v>
          </cell>
        </row>
        <row r="507">
          <cell r="Q507">
            <v>0</v>
          </cell>
        </row>
        <row r="508">
          <cell r="Q508">
            <v>0</v>
          </cell>
        </row>
        <row r="509">
          <cell r="Q509">
            <v>0</v>
          </cell>
        </row>
        <row r="510">
          <cell r="Q510">
            <v>0</v>
          </cell>
        </row>
        <row r="511">
          <cell r="Q511">
            <v>5.0824886380265824</v>
          </cell>
        </row>
        <row r="512">
          <cell r="Q512">
            <v>0</v>
          </cell>
        </row>
        <row r="513">
          <cell r="Q513">
            <v>0</v>
          </cell>
        </row>
        <row r="514">
          <cell r="Q514">
            <v>0</v>
          </cell>
        </row>
        <row r="515">
          <cell r="Q515">
            <v>0</v>
          </cell>
        </row>
        <row r="516">
          <cell r="Q516">
            <v>0</v>
          </cell>
        </row>
        <row r="517">
          <cell r="Q517">
            <v>0</v>
          </cell>
        </row>
        <row r="518">
          <cell r="Q518">
            <v>0</v>
          </cell>
        </row>
        <row r="519">
          <cell r="Q519">
            <v>0</v>
          </cell>
        </row>
        <row r="520">
          <cell r="Q520">
            <v>4.6876085684054694</v>
          </cell>
        </row>
        <row r="521">
          <cell r="Q521">
            <v>0</v>
          </cell>
        </row>
        <row r="522">
          <cell r="Q522">
            <v>2.5348752856323054</v>
          </cell>
        </row>
        <row r="523">
          <cell r="Q523">
            <v>0</v>
          </cell>
        </row>
        <row r="524">
          <cell r="Q524">
            <v>0</v>
          </cell>
        </row>
        <row r="525">
          <cell r="Q525">
            <v>4.9296318368829253</v>
          </cell>
        </row>
        <row r="526">
          <cell r="Q526">
            <v>9.1077177348095386</v>
          </cell>
        </row>
        <row r="527">
          <cell r="Q527">
            <v>0</v>
          </cell>
        </row>
        <row r="528">
          <cell r="Q528">
            <v>0</v>
          </cell>
        </row>
        <row r="529">
          <cell r="Q529">
            <v>0</v>
          </cell>
        </row>
        <row r="530">
          <cell r="Q530">
            <v>0</v>
          </cell>
        </row>
        <row r="531">
          <cell r="Q531">
            <v>0</v>
          </cell>
        </row>
        <row r="532">
          <cell r="Q532">
            <v>0</v>
          </cell>
        </row>
        <row r="533">
          <cell r="Q533">
            <v>0</v>
          </cell>
        </row>
        <row r="534">
          <cell r="Q534">
            <v>0</v>
          </cell>
        </row>
        <row r="535">
          <cell r="Q535">
            <v>0</v>
          </cell>
        </row>
        <row r="536">
          <cell r="Q536">
            <v>0</v>
          </cell>
        </row>
        <row r="537">
          <cell r="Q537">
            <v>0</v>
          </cell>
        </row>
        <row r="538">
          <cell r="Q538">
            <v>0</v>
          </cell>
        </row>
        <row r="539">
          <cell r="Q539">
            <v>0</v>
          </cell>
        </row>
        <row r="540">
          <cell r="Q540">
            <v>0</v>
          </cell>
        </row>
        <row r="541">
          <cell r="Q541">
            <v>0</v>
          </cell>
        </row>
        <row r="542">
          <cell r="Q542">
            <v>0</v>
          </cell>
        </row>
        <row r="543">
          <cell r="Q543">
            <v>0</v>
          </cell>
        </row>
        <row r="544">
          <cell r="Q544">
            <v>0</v>
          </cell>
        </row>
        <row r="545">
          <cell r="Q545">
            <v>0</v>
          </cell>
        </row>
        <row r="546">
          <cell r="Q546">
            <v>0</v>
          </cell>
        </row>
        <row r="547">
          <cell r="Q547">
            <v>0</v>
          </cell>
        </row>
        <row r="548">
          <cell r="Q548">
            <v>0</v>
          </cell>
        </row>
        <row r="549">
          <cell r="Q549">
            <v>0</v>
          </cell>
        </row>
        <row r="550">
          <cell r="Q550">
            <v>0</v>
          </cell>
        </row>
        <row r="551">
          <cell r="Q551">
            <v>0</v>
          </cell>
        </row>
        <row r="552">
          <cell r="Q552">
            <v>0</v>
          </cell>
        </row>
        <row r="553">
          <cell r="Q553">
            <v>0</v>
          </cell>
        </row>
        <row r="554">
          <cell r="Q554">
            <v>0</v>
          </cell>
        </row>
        <row r="555">
          <cell r="Q555">
            <v>0</v>
          </cell>
        </row>
        <row r="556">
          <cell r="Q556">
            <v>0</v>
          </cell>
        </row>
        <row r="557">
          <cell r="Q557">
            <v>0</v>
          </cell>
        </row>
        <row r="558">
          <cell r="Q558">
            <v>0</v>
          </cell>
        </row>
        <row r="559">
          <cell r="Q559">
            <v>0</v>
          </cell>
        </row>
        <row r="560">
          <cell r="Q560">
            <v>0</v>
          </cell>
        </row>
        <row r="561">
          <cell r="Q561">
            <v>0</v>
          </cell>
        </row>
        <row r="562">
          <cell r="Q562">
            <v>0</v>
          </cell>
        </row>
        <row r="563">
          <cell r="Q563">
            <v>0</v>
          </cell>
        </row>
        <row r="564">
          <cell r="Q564">
            <v>0</v>
          </cell>
        </row>
        <row r="565">
          <cell r="Q565">
            <v>0</v>
          </cell>
        </row>
        <row r="566">
          <cell r="Q566">
            <v>0</v>
          </cell>
        </row>
        <row r="567">
          <cell r="Q567">
            <v>0</v>
          </cell>
        </row>
        <row r="568">
          <cell r="Q568">
            <v>0</v>
          </cell>
        </row>
        <row r="569">
          <cell r="Q569">
            <v>0</v>
          </cell>
        </row>
        <row r="570">
          <cell r="Q570">
            <v>0</v>
          </cell>
        </row>
        <row r="571">
          <cell r="Q571">
            <v>0</v>
          </cell>
        </row>
        <row r="572">
          <cell r="Q572">
            <v>0</v>
          </cell>
        </row>
        <row r="573">
          <cell r="Q573">
            <v>0</v>
          </cell>
        </row>
        <row r="574">
          <cell r="Q574">
            <v>0</v>
          </cell>
        </row>
        <row r="575">
          <cell r="Q575">
            <v>0</v>
          </cell>
        </row>
        <row r="576">
          <cell r="Q576">
            <v>0</v>
          </cell>
        </row>
        <row r="577">
          <cell r="Q577">
            <v>0</v>
          </cell>
        </row>
        <row r="578">
          <cell r="Q578">
            <v>0</v>
          </cell>
        </row>
        <row r="579">
          <cell r="Q579">
            <v>0</v>
          </cell>
        </row>
        <row r="580">
          <cell r="Q580">
            <v>0</v>
          </cell>
        </row>
        <row r="581">
          <cell r="Q581">
            <v>0</v>
          </cell>
        </row>
        <row r="582">
          <cell r="Q582">
            <v>1.9871384148675357</v>
          </cell>
        </row>
        <row r="583">
          <cell r="Q583">
            <v>0</v>
          </cell>
        </row>
        <row r="584">
          <cell r="Q584">
            <v>0</v>
          </cell>
        </row>
        <row r="585">
          <cell r="Q585">
            <v>1.8215435469619077</v>
          </cell>
        </row>
        <row r="586">
          <cell r="Q586">
            <v>0</v>
          </cell>
        </row>
        <row r="587">
          <cell r="Q587">
            <v>0</v>
          </cell>
        </row>
        <row r="588">
          <cell r="Q588">
            <v>0</v>
          </cell>
        </row>
        <row r="589">
          <cell r="Q589">
            <v>0</v>
          </cell>
        </row>
        <row r="590">
          <cell r="Q590">
            <v>0</v>
          </cell>
        </row>
        <row r="591">
          <cell r="Q591">
            <v>0</v>
          </cell>
        </row>
        <row r="592">
          <cell r="Q592">
            <v>0</v>
          </cell>
        </row>
        <row r="593">
          <cell r="Q593">
            <v>0</v>
          </cell>
        </row>
        <row r="594">
          <cell r="Q594">
            <v>0</v>
          </cell>
        </row>
        <row r="595">
          <cell r="Q595">
            <v>0</v>
          </cell>
        </row>
        <row r="596">
          <cell r="Q596">
            <v>0</v>
          </cell>
        </row>
        <row r="597">
          <cell r="Q597">
            <v>0</v>
          </cell>
        </row>
        <row r="598">
          <cell r="Q598">
            <v>0</v>
          </cell>
        </row>
        <row r="599">
          <cell r="Q599">
            <v>0</v>
          </cell>
        </row>
        <row r="600">
          <cell r="Q600">
            <v>0</v>
          </cell>
        </row>
        <row r="601">
          <cell r="Q601">
            <v>0</v>
          </cell>
        </row>
        <row r="602">
          <cell r="Q602">
            <v>0</v>
          </cell>
        </row>
        <row r="603">
          <cell r="Q603">
            <v>0</v>
          </cell>
        </row>
        <row r="604">
          <cell r="Q604">
            <v>0</v>
          </cell>
        </row>
        <row r="605">
          <cell r="Q605">
            <v>0</v>
          </cell>
        </row>
        <row r="606">
          <cell r="Q606">
            <v>0</v>
          </cell>
        </row>
        <row r="607">
          <cell r="Q607">
            <v>0</v>
          </cell>
        </row>
        <row r="608">
          <cell r="Q608">
            <v>0</v>
          </cell>
        </row>
        <row r="609">
          <cell r="Q609">
            <v>0</v>
          </cell>
        </row>
        <row r="610">
          <cell r="Q610">
            <v>0</v>
          </cell>
        </row>
        <row r="611">
          <cell r="Q611">
            <v>0</v>
          </cell>
        </row>
        <row r="612">
          <cell r="Q612">
            <v>0</v>
          </cell>
        </row>
        <row r="613">
          <cell r="Q613">
            <v>0</v>
          </cell>
        </row>
        <row r="614">
          <cell r="Q614">
            <v>0</v>
          </cell>
        </row>
        <row r="615">
          <cell r="Q615">
            <v>0</v>
          </cell>
        </row>
        <row r="616">
          <cell r="Q616">
            <v>0</v>
          </cell>
        </row>
        <row r="617">
          <cell r="Q617">
            <v>0</v>
          </cell>
        </row>
        <row r="618">
          <cell r="Q618">
            <v>0</v>
          </cell>
        </row>
        <row r="619">
          <cell r="Q619">
            <v>0</v>
          </cell>
        </row>
        <row r="620">
          <cell r="Q620">
            <v>0</v>
          </cell>
        </row>
        <row r="621">
          <cell r="Q621">
            <v>0</v>
          </cell>
        </row>
        <row r="622">
          <cell r="Q622">
            <v>0</v>
          </cell>
        </row>
        <row r="623">
          <cell r="Q623">
            <v>0</v>
          </cell>
        </row>
        <row r="624">
          <cell r="Q624">
            <v>0</v>
          </cell>
        </row>
        <row r="625">
          <cell r="Q625">
            <v>0</v>
          </cell>
        </row>
        <row r="626">
          <cell r="Q626">
            <v>0</v>
          </cell>
        </row>
        <row r="627">
          <cell r="Q627">
            <v>0</v>
          </cell>
        </row>
        <row r="628">
          <cell r="Q628">
            <v>0</v>
          </cell>
        </row>
        <row r="629">
          <cell r="Q629">
            <v>0</v>
          </cell>
        </row>
        <row r="630">
          <cell r="Q630">
            <v>0</v>
          </cell>
        </row>
        <row r="631">
          <cell r="Q631">
            <v>0</v>
          </cell>
        </row>
        <row r="632">
          <cell r="Q632">
            <v>0</v>
          </cell>
        </row>
        <row r="633">
          <cell r="Q633">
            <v>0</v>
          </cell>
        </row>
        <row r="634">
          <cell r="Q634">
            <v>0</v>
          </cell>
        </row>
        <row r="635">
          <cell r="Q635">
            <v>0</v>
          </cell>
        </row>
        <row r="636">
          <cell r="Q636">
            <v>0</v>
          </cell>
        </row>
        <row r="637">
          <cell r="Q637">
            <v>0</v>
          </cell>
        </row>
        <row r="638">
          <cell r="Q638">
            <v>0</v>
          </cell>
        </row>
        <row r="639">
          <cell r="Q639">
            <v>0</v>
          </cell>
        </row>
        <row r="640">
          <cell r="Q640">
            <v>0</v>
          </cell>
        </row>
        <row r="641">
          <cell r="Q641">
            <v>0</v>
          </cell>
        </row>
        <row r="642">
          <cell r="Q642">
            <v>0</v>
          </cell>
        </row>
        <row r="643">
          <cell r="Q643">
            <v>0</v>
          </cell>
        </row>
        <row r="644">
          <cell r="Q644">
            <v>0</v>
          </cell>
        </row>
        <row r="645">
          <cell r="Q645">
            <v>0</v>
          </cell>
        </row>
        <row r="646">
          <cell r="Q646">
            <v>0</v>
          </cell>
        </row>
        <row r="647">
          <cell r="Q647">
            <v>0</v>
          </cell>
        </row>
        <row r="648">
          <cell r="Q648">
            <v>0</v>
          </cell>
        </row>
        <row r="649">
          <cell r="Q649">
            <v>0</v>
          </cell>
        </row>
        <row r="650">
          <cell r="Q650">
            <v>0</v>
          </cell>
        </row>
        <row r="651">
          <cell r="Q651">
            <v>0</v>
          </cell>
        </row>
        <row r="652">
          <cell r="Q652">
            <v>0</v>
          </cell>
        </row>
        <row r="653">
          <cell r="Q653">
            <v>0</v>
          </cell>
        </row>
        <row r="654">
          <cell r="Q654">
            <v>0</v>
          </cell>
        </row>
        <row r="655">
          <cell r="Q655">
            <v>0</v>
          </cell>
        </row>
        <row r="656">
          <cell r="Q656">
            <v>0</v>
          </cell>
        </row>
        <row r="657">
          <cell r="Q657">
            <v>0</v>
          </cell>
        </row>
        <row r="658">
          <cell r="Q658">
            <v>0</v>
          </cell>
        </row>
        <row r="659">
          <cell r="Q659">
            <v>0</v>
          </cell>
        </row>
        <row r="660">
          <cell r="Q660">
            <v>0</v>
          </cell>
        </row>
        <row r="661">
          <cell r="Q661">
            <v>0</v>
          </cell>
        </row>
        <row r="662">
          <cell r="Q662">
            <v>0</v>
          </cell>
        </row>
        <row r="663">
          <cell r="Q663">
            <v>0</v>
          </cell>
        </row>
        <row r="664">
          <cell r="Q664">
            <v>0</v>
          </cell>
        </row>
        <row r="665">
          <cell r="Q665">
            <v>0</v>
          </cell>
        </row>
        <row r="666">
          <cell r="Q666">
            <v>0</v>
          </cell>
        </row>
        <row r="667">
          <cell r="Q667">
            <v>0</v>
          </cell>
        </row>
        <row r="668">
          <cell r="Q668">
            <v>0</v>
          </cell>
        </row>
        <row r="669">
          <cell r="Q669">
            <v>0</v>
          </cell>
        </row>
        <row r="670">
          <cell r="Q670">
            <v>0</v>
          </cell>
        </row>
        <row r="671">
          <cell r="Q671">
            <v>0</v>
          </cell>
        </row>
        <row r="672">
          <cell r="Q672">
            <v>0</v>
          </cell>
        </row>
        <row r="673">
          <cell r="Q673">
            <v>0</v>
          </cell>
        </row>
        <row r="674">
          <cell r="Q674">
            <v>0</v>
          </cell>
        </row>
        <row r="675">
          <cell r="Q675">
            <v>0</v>
          </cell>
        </row>
        <row r="676">
          <cell r="Q676">
            <v>0</v>
          </cell>
        </row>
        <row r="677">
          <cell r="Q677">
            <v>0</v>
          </cell>
        </row>
        <row r="678">
          <cell r="Q678">
            <v>0</v>
          </cell>
        </row>
        <row r="679">
          <cell r="Q679">
            <v>0</v>
          </cell>
        </row>
        <row r="680">
          <cell r="Q680">
            <v>0</v>
          </cell>
        </row>
        <row r="681">
          <cell r="Q681">
            <v>0</v>
          </cell>
        </row>
        <row r="682">
          <cell r="Q682">
            <v>0</v>
          </cell>
        </row>
        <row r="683">
          <cell r="Q683">
            <v>0</v>
          </cell>
        </row>
        <row r="684">
          <cell r="Q684">
            <v>0</v>
          </cell>
        </row>
        <row r="685">
          <cell r="Q685">
            <v>0</v>
          </cell>
        </row>
        <row r="686">
          <cell r="Q686">
            <v>35.997776669331131</v>
          </cell>
        </row>
        <row r="687">
          <cell r="Q687">
            <v>38.802111214703856</v>
          </cell>
        </row>
        <row r="688">
          <cell r="Q688">
            <v>6.878556051464547</v>
          </cell>
        </row>
        <row r="689">
          <cell r="Q689">
            <v>6.878556051464547</v>
          </cell>
        </row>
        <row r="690">
          <cell r="Q690">
            <v>10.012120474909507</v>
          </cell>
        </row>
        <row r="691">
          <cell r="Q691">
            <v>10.012120474909507</v>
          </cell>
        </row>
        <row r="692">
          <cell r="Q692">
            <v>12.698872761175807</v>
          </cell>
        </row>
        <row r="693">
          <cell r="Q693">
            <v>0</v>
          </cell>
        </row>
        <row r="694">
          <cell r="Q694">
            <v>0</v>
          </cell>
        </row>
        <row r="695">
          <cell r="Q695">
            <v>50.644313988022567</v>
          </cell>
        </row>
        <row r="696">
          <cell r="Q696">
            <v>9.5535500714785364</v>
          </cell>
        </row>
        <row r="697">
          <cell r="Q697">
            <v>9.5535500714785364</v>
          </cell>
        </row>
        <row r="698">
          <cell r="Q698">
            <v>0</v>
          </cell>
        </row>
        <row r="699">
          <cell r="Q699">
            <v>0</v>
          </cell>
        </row>
        <row r="700">
          <cell r="Q700">
            <v>0</v>
          </cell>
        </row>
        <row r="701">
          <cell r="Q701">
            <v>0</v>
          </cell>
        </row>
        <row r="702">
          <cell r="Q702">
            <v>0</v>
          </cell>
        </row>
        <row r="703">
          <cell r="Q703">
            <v>0</v>
          </cell>
        </row>
        <row r="704">
          <cell r="Q704">
            <v>0</v>
          </cell>
        </row>
        <row r="705">
          <cell r="Q705">
            <v>0</v>
          </cell>
        </row>
        <row r="706">
          <cell r="Q706">
            <v>0</v>
          </cell>
        </row>
        <row r="707">
          <cell r="Q707">
            <v>0</v>
          </cell>
        </row>
        <row r="708">
          <cell r="Q708">
            <v>15.831597324614018</v>
          </cell>
        </row>
        <row r="709">
          <cell r="Q709">
            <v>6.8276037844166613</v>
          </cell>
        </row>
        <row r="710">
          <cell r="Q710">
            <v>6.8276037844166613</v>
          </cell>
        </row>
        <row r="711">
          <cell r="Q711">
            <v>15.579635563479576</v>
          </cell>
        </row>
        <row r="712">
          <cell r="Q712">
            <v>6.8276037844166613</v>
          </cell>
        </row>
        <row r="713">
          <cell r="Q713">
            <v>6.8276037844166613</v>
          </cell>
        </row>
        <row r="714">
          <cell r="Q714">
            <v>0</v>
          </cell>
        </row>
        <row r="715">
          <cell r="Q715">
            <v>0</v>
          </cell>
        </row>
        <row r="716">
          <cell r="Q716">
            <v>0</v>
          </cell>
        </row>
        <row r="717">
          <cell r="Q717">
            <v>0</v>
          </cell>
        </row>
        <row r="718">
          <cell r="Q718">
            <v>0</v>
          </cell>
        </row>
        <row r="719">
          <cell r="Q719">
            <v>0</v>
          </cell>
        </row>
        <row r="720">
          <cell r="Q720">
            <v>0</v>
          </cell>
        </row>
        <row r="721">
          <cell r="Q721">
            <v>0</v>
          </cell>
        </row>
        <row r="722">
          <cell r="Q722">
            <v>0</v>
          </cell>
        </row>
        <row r="723">
          <cell r="Q723">
            <v>0</v>
          </cell>
        </row>
        <row r="724">
          <cell r="Q724">
            <v>0</v>
          </cell>
        </row>
        <row r="725">
          <cell r="Q725">
            <v>0</v>
          </cell>
        </row>
        <row r="726">
          <cell r="Q726">
            <v>0</v>
          </cell>
        </row>
        <row r="727">
          <cell r="Q727">
            <v>0</v>
          </cell>
        </row>
        <row r="728">
          <cell r="Q728">
            <v>0</v>
          </cell>
        </row>
        <row r="729">
          <cell r="Q729">
            <v>0</v>
          </cell>
        </row>
        <row r="730">
          <cell r="Q730">
            <v>0</v>
          </cell>
        </row>
        <row r="731">
          <cell r="Q731">
            <v>0</v>
          </cell>
        </row>
        <row r="732">
          <cell r="Q732">
            <v>0</v>
          </cell>
        </row>
        <row r="733">
          <cell r="Q733">
            <v>15.579635563479576</v>
          </cell>
        </row>
        <row r="734">
          <cell r="Q734">
            <v>7.235221920799745</v>
          </cell>
        </row>
        <row r="735">
          <cell r="Q735">
            <v>7.235221920799745</v>
          </cell>
        </row>
        <row r="736">
          <cell r="Q736">
            <v>15.579635563479576</v>
          </cell>
        </row>
        <row r="737">
          <cell r="Q737">
            <v>7.235221920799745</v>
          </cell>
        </row>
        <row r="738">
          <cell r="Q738">
            <v>7.235221920799745</v>
          </cell>
        </row>
        <row r="739">
          <cell r="Q739">
            <v>0</v>
          </cell>
        </row>
        <row r="740">
          <cell r="Q740">
            <v>0</v>
          </cell>
        </row>
        <row r="741">
          <cell r="Q741">
            <v>0</v>
          </cell>
        </row>
        <row r="742">
          <cell r="Q742">
            <v>0</v>
          </cell>
        </row>
        <row r="743">
          <cell r="Q743">
            <v>0</v>
          </cell>
        </row>
        <row r="744">
          <cell r="Q744">
            <v>0</v>
          </cell>
        </row>
        <row r="745">
          <cell r="Q745">
            <v>0</v>
          </cell>
        </row>
        <row r="746">
          <cell r="Q746">
            <v>0</v>
          </cell>
        </row>
        <row r="747">
          <cell r="Q747">
            <v>0</v>
          </cell>
        </row>
        <row r="748">
          <cell r="Q748">
            <v>0</v>
          </cell>
        </row>
        <row r="749">
          <cell r="Q749">
            <v>0</v>
          </cell>
        </row>
        <row r="750">
          <cell r="Q750">
            <v>0</v>
          </cell>
        </row>
        <row r="751">
          <cell r="Q751">
            <v>0</v>
          </cell>
        </row>
        <row r="752">
          <cell r="Q752">
            <v>0</v>
          </cell>
        </row>
        <row r="753">
          <cell r="Q753">
            <v>0</v>
          </cell>
        </row>
        <row r="754">
          <cell r="Q754">
            <v>0</v>
          </cell>
        </row>
        <row r="755">
          <cell r="Q755">
            <v>0</v>
          </cell>
        </row>
        <row r="756">
          <cell r="Q756">
            <v>0</v>
          </cell>
        </row>
        <row r="757">
          <cell r="Q757">
            <v>0</v>
          </cell>
        </row>
        <row r="758">
          <cell r="Q758">
            <v>0</v>
          </cell>
        </row>
        <row r="759">
          <cell r="Q759">
            <v>0</v>
          </cell>
        </row>
        <row r="760">
          <cell r="Q760">
            <v>0</v>
          </cell>
        </row>
        <row r="761">
          <cell r="Q761">
            <v>0</v>
          </cell>
        </row>
        <row r="762">
          <cell r="Q762">
            <v>0</v>
          </cell>
        </row>
        <row r="763">
          <cell r="Q763">
            <v>0</v>
          </cell>
        </row>
        <row r="764">
          <cell r="Q764">
            <v>0</v>
          </cell>
        </row>
        <row r="765">
          <cell r="Q765">
            <v>0</v>
          </cell>
        </row>
        <row r="766">
          <cell r="Q766">
            <v>0</v>
          </cell>
        </row>
        <row r="767">
          <cell r="Q767">
            <v>0</v>
          </cell>
        </row>
        <row r="768">
          <cell r="Q768">
            <v>0</v>
          </cell>
        </row>
        <row r="769">
          <cell r="Q769">
            <v>0</v>
          </cell>
        </row>
        <row r="770">
          <cell r="Q770">
            <v>0</v>
          </cell>
        </row>
        <row r="771">
          <cell r="Q771">
            <v>0</v>
          </cell>
        </row>
        <row r="772">
          <cell r="Q772">
            <v>0</v>
          </cell>
        </row>
        <row r="773">
          <cell r="Q773">
            <v>0</v>
          </cell>
        </row>
        <row r="774">
          <cell r="Q774">
            <v>0</v>
          </cell>
        </row>
        <row r="775">
          <cell r="Q775">
            <v>0</v>
          </cell>
        </row>
        <row r="776">
          <cell r="Q776">
            <v>0</v>
          </cell>
        </row>
        <row r="777">
          <cell r="Q777">
            <v>0</v>
          </cell>
        </row>
        <row r="778">
          <cell r="Q778">
            <v>0</v>
          </cell>
        </row>
        <row r="779">
          <cell r="Q779">
            <v>0</v>
          </cell>
        </row>
        <row r="780">
          <cell r="Q780">
            <v>0</v>
          </cell>
        </row>
        <row r="781">
          <cell r="Q781">
            <v>0</v>
          </cell>
        </row>
        <row r="782">
          <cell r="Q782">
            <v>0</v>
          </cell>
        </row>
        <row r="783">
          <cell r="Q783">
            <v>0</v>
          </cell>
        </row>
        <row r="784">
          <cell r="Q784">
            <v>0</v>
          </cell>
        </row>
        <row r="785">
          <cell r="Q785">
            <v>0</v>
          </cell>
        </row>
        <row r="786">
          <cell r="Q786">
            <v>0</v>
          </cell>
        </row>
        <row r="787">
          <cell r="Q787">
            <v>0</v>
          </cell>
        </row>
        <row r="788">
          <cell r="Q788">
            <v>0</v>
          </cell>
        </row>
        <row r="789">
          <cell r="Q789">
            <v>0</v>
          </cell>
        </row>
        <row r="790">
          <cell r="Q790">
            <v>0</v>
          </cell>
        </row>
        <row r="791">
          <cell r="Q791">
            <v>0</v>
          </cell>
        </row>
        <row r="792">
          <cell r="Q792">
            <v>0</v>
          </cell>
        </row>
        <row r="793">
          <cell r="Q793">
            <v>0</v>
          </cell>
        </row>
        <row r="794">
          <cell r="Q794">
            <v>0</v>
          </cell>
        </row>
        <row r="795">
          <cell r="Q795">
            <v>0</v>
          </cell>
        </row>
        <row r="796">
          <cell r="Q796">
            <v>0</v>
          </cell>
        </row>
        <row r="797">
          <cell r="Q797">
            <v>0</v>
          </cell>
        </row>
        <row r="798">
          <cell r="Q798">
            <v>0</v>
          </cell>
        </row>
        <row r="799">
          <cell r="Q799">
            <v>0</v>
          </cell>
        </row>
        <row r="800">
          <cell r="Q800">
            <v>0</v>
          </cell>
        </row>
        <row r="801">
          <cell r="Q801">
            <v>0</v>
          </cell>
        </row>
        <row r="802">
          <cell r="Q802">
            <v>0</v>
          </cell>
        </row>
        <row r="803">
          <cell r="Q803">
            <v>0</v>
          </cell>
        </row>
        <row r="804">
          <cell r="Q804">
            <v>0</v>
          </cell>
        </row>
        <row r="805">
          <cell r="Q805">
            <v>0</v>
          </cell>
        </row>
        <row r="806">
          <cell r="Q806">
            <v>0</v>
          </cell>
        </row>
        <row r="807">
          <cell r="Q807">
            <v>0</v>
          </cell>
        </row>
        <row r="808">
          <cell r="Q808">
            <v>0</v>
          </cell>
        </row>
        <row r="809">
          <cell r="Q809">
            <v>0</v>
          </cell>
        </row>
        <row r="810">
          <cell r="Q810">
            <v>0</v>
          </cell>
        </row>
        <row r="811">
          <cell r="Q811">
            <v>0</v>
          </cell>
        </row>
        <row r="812">
          <cell r="Q812">
            <v>0</v>
          </cell>
        </row>
        <row r="813">
          <cell r="Q813">
            <v>0</v>
          </cell>
        </row>
        <row r="814">
          <cell r="Q814">
            <v>0</v>
          </cell>
        </row>
        <row r="815">
          <cell r="Q815">
            <v>0</v>
          </cell>
        </row>
        <row r="816">
          <cell r="Q816">
            <v>0</v>
          </cell>
        </row>
        <row r="817">
          <cell r="Q817">
            <v>0</v>
          </cell>
        </row>
        <row r="818">
          <cell r="Q818">
            <v>0</v>
          </cell>
        </row>
        <row r="819">
          <cell r="Q819">
            <v>0</v>
          </cell>
        </row>
        <row r="820">
          <cell r="Q820">
            <v>0</v>
          </cell>
        </row>
        <row r="821">
          <cell r="Q821">
            <v>0</v>
          </cell>
        </row>
        <row r="822">
          <cell r="Q822">
            <v>0</v>
          </cell>
        </row>
        <row r="823">
          <cell r="Q823">
            <v>0</v>
          </cell>
        </row>
        <row r="824">
          <cell r="Q824">
            <v>0</v>
          </cell>
        </row>
        <row r="825">
          <cell r="Q825">
            <v>0</v>
          </cell>
        </row>
        <row r="826">
          <cell r="Q826">
            <v>0</v>
          </cell>
        </row>
        <row r="827">
          <cell r="Q827">
            <v>0</v>
          </cell>
        </row>
        <row r="828">
          <cell r="Q828">
            <v>0</v>
          </cell>
        </row>
        <row r="829">
          <cell r="Q829">
            <v>0</v>
          </cell>
        </row>
        <row r="830">
          <cell r="Q830">
            <v>0</v>
          </cell>
        </row>
        <row r="831">
          <cell r="Q831">
            <v>0</v>
          </cell>
        </row>
        <row r="832">
          <cell r="Q832">
            <v>0</v>
          </cell>
        </row>
        <row r="833">
          <cell r="Q833">
            <v>0</v>
          </cell>
        </row>
        <row r="834">
          <cell r="Q834">
            <v>0</v>
          </cell>
        </row>
        <row r="835">
          <cell r="Q835">
            <v>0</v>
          </cell>
        </row>
        <row r="836">
          <cell r="Q836">
            <v>0</v>
          </cell>
        </row>
        <row r="837">
          <cell r="Q837">
            <v>0</v>
          </cell>
        </row>
        <row r="838">
          <cell r="Q838">
            <v>0</v>
          </cell>
        </row>
        <row r="839">
          <cell r="Q839">
            <v>0</v>
          </cell>
        </row>
        <row r="840">
          <cell r="Q840">
            <v>0</v>
          </cell>
        </row>
        <row r="841">
          <cell r="Q841">
            <v>0</v>
          </cell>
        </row>
        <row r="842">
          <cell r="Q842">
            <v>0</v>
          </cell>
        </row>
        <row r="843">
          <cell r="Q843">
            <v>0</v>
          </cell>
        </row>
        <row r="844">
          <cell r="Q844">
            <v>0</v>
          </cell>
        </row>
        <row r="845">
          <cell r="Q845">
            <v>0</v>
          </cell>
        </row>
        <row r="846">
          <cell r="Q846">
            <v>0</v>
          </cell>
        </row>
        <row r="847">
          <cell r="Q847">
            <v>0</v>
          </cell>
        </row>
        <row r="848">
          <cell r="Q848">
            <v>0</v>
          </cell>
        </row>
        <row r="849">
          <cell r="Q849">
            <v>0</v>
          </cell>
        </row>
        <row r="850">
          <cell r="Q850">
            <v>0</v>
          </cell>
        </row>
        <row r="851">
          <cell r="Q851">
            <v>0</v>
          </cell>
        </row>
        <row r="852">
          <cell r="Q852">
            <v>0</v>
          </cell>
        </row>
        <row r="853">
          <cell r="Q853">
            <v>0</v>
          </cell>
        </row>
        <row r="854">
          <cell r="Q854">
            <v>0</v>
          </cell>
        </row>
        <row r="855">
          <cell r="Q855">
            <v>0</v>
          </cell>
        </row>
        <row r="856">
          <cell r="Q856">
            <v>0</v>
          </cell>
        </row>
        <row r="857">
          <cell r="Q857">
            <v>0</v>
          </cell>
        </row>
        <row r="858">
          <cell r="Q858">
            <v>0</v>
          </cell>
        </row>
        <row r="859">
          <cell r="Q859">
            <v>0</v>
          </cell>
        </row>
        <row r="860">
          <cell r="Q860">
            <v>0</v>
          </cell>
        </row>
        <row r="861">
          <cell r="Q861">
            <v>0</v>
          </cell>
        </row>
        <row r="862">
          <cell r="Q862">
            <v>0</v>
          </cell>
        </row>
        <row r="863">
          <cell r="Q863">
            <v>0</v>
          </cell>
        </row>
        <row r="864">
          <cell r="Q864">
            <v>0</v>
          </cell>
        </row>
        <row r="865">
          <cell r="Q865">
            <v>0</v>
          </cell>
        </row>
        <row r="866">
          <cell r="Q866">
            <v>0</v>
          </cell>
        </row>
        <row r="867">
          <cell r="Q867">
            <v>0</v>
          </cell>
        </row>
        <row r="868">
          <cell r="Q868">
            <v>0</v>
          </cell>
        </row>
        <row r="869">
          <cell r="Q869">
            <v>0</v>
          </cell>
        </row>
        <row r="870">
          <cell r="Q870">
            <v>0</v>
          </cell>
        </row>
        <row r="871">
          <cell r="Q871">
            <v>0</v>
          </cell>
        </row>
        <row r="872">
          <cell r="Q872">
            <v>0</v>
          </cell>
        </row>
        <row r="873">
          <cell r="Q873">
            <v>0</v>
          </cell>
        </row>
        <row r="874">
          <cell r="Q874">
            <v>0</v>
          </cell>
        </row>
        <row r="875">
          <cell r="Q875">
            <v>0</v>
          </cell>
        </row>
        <row r="876">
          <cell r="Q876">
            <v>0</v>
          </cell>
        </row>
        <row r="877">
          <cell r="Q877">
            <v>0</v>
          </cell>
        </row>
        <row r="878">
          <cell r="Q878">
            <v>0</v>
          </cell>
        </row>
        <row r="879">
          <cell r="Q879">
            <v>0</v>
          </cell>
        </row>
        <row r="880">
          <cell r="Q880">
            <v>0</v>
          </cell>
        </row>
        <row r="881">
          <cell r="Q881">
            <v>0</v>
          </cell>
        </row>
        <row r="882">
          <cell r="Q882">
            <v>0</v>
          </cell>
        </row>
        <row r="883">
          <cell r="Q883">
            <v>0</v>
          </cell>
        </row>
        <row r="884">
          <cell r="Q884">
            <v>0</v>
          </cell>
        </row>
        <row r="885">
          <cell r="Q885">
            <v>0</v>
          </cell>
        </row>
        <row r="886">
          <cell r="Q886">
            <v>1.7451151463900796</v>
          </cell>
        </row>
        <row r="887">
          <cell r="Q887">
            <v>0</v>
          </cell>
        </row>
        <row r="888">
          <cell r="Q888">
            <v>0</v>
          </cell>
        </row>
        <row r="889">
          <cell r="Q889">
            <v>0</v>
          </cell>
        </row>
        <row r="890">
          <cell r="Q890">
            <v>0</v>
          </cell>
        </row>
        <row r="891">
          <cell r="Q891">
            <v>0</v>
          </cell>
        </row>
        <row r="892">
          <cell r="Q892">
            <v>0</v>
          </cell>
        </row>
        <row r="893">
          <cell r="Q893">
            <v>0</v>
          </cell>
        </row>
        <row r="894">
          <cell r="Q894">
            <v>0</v>
          </cell>
        </row>
        <row r="895">
          <cell r="Q895">
            <v>0</v>
          </cell>
        </row>
        <row r="896">
          <cell r="Q896">
            <v>0</v>
          </cell>
        </row>
        <row r="897">
          <cell r="Q897">
            <v>0</v>
          </cell>
        </row>
        <row r="898">
          <cell r="Q898">
            <v>0</v>
          </cell>
        </row>
        <row r="899">
          <cell r="Q899">
            <v>0</v>
          </cell>
        </row>
        <row r="900">
          <cell r="Q900">
            <v>0</v>
          </cell>
        </row>
        <row r="901">
          <cell r="Q901">
            <v>0</v>
          </cell>
        </row>
        <row r="902">
          <cell r="Q902">
            <v>0</v>
          </cell>
        </row>
        <row r="903">
          <cell r="Q903">
            <v>1.7451151463900796</v>
          </cell>
        </row>
        <row r="904">
          <cell r="Q904">
            <v>0</v>
          </cell>
        </row>
        <row r="905">
          <cell r="Q905">
            <v>0</v>
          </cell>
        </row>
        <row r="906">
          <cell r="Q906">
            <v>0</v>
          </cell>
        </row>
        <row r="907">
          <cell r="Q907">
            <v>0</v>
          </cell>
        </row>
        <row r="908">
          <cell r="Q908">
            <v>0</v>
          </cell>
        </row>
        <row r="909">
          <cell r="Q909">
            <v>0</v>
          </cell>
        </row>
        <row r="910">
          <cell r="Q910">
            <v>0</v>
          </cell>
        </row>
        <row r="911">
          <cell r="Q911">
            <v>0</v>
          </cell>
        </row>
        <row r="912">
          <cell r="Q912">
            <v>0</v>
          </cell>
        </row>
        <row r="913">
          <cell r="Q913">
            <v>0</v>
          </cell>
        </row>
        <row r="914">
          <cell r="Q914">
            <v>4.8277273027871539</v>
          </cell>
        </row>
        <row r="915">
          <cell r="Q915">
            <v>0</v>
          </cell>
        </row>
        <row r="916">
          <cell r="Q916">
            <v>0</v>
          </cell>
        </row>
        <row r="917">
          <cell r="Q917">
            <v>4.3309426990702704</v>
          </cell>
        </row>
        <row r="918">
          <cell r="Q918">
            <v>0</v>
          </cell>
        </row>
        <row r="919">
          <cell r="Q919">
            <v>0</v>
          </cell>
        </row>
        <row r="920">
          <cell r="Q920">
            <v>0</v>
          </cell>
        </row>
        <row r="921">
          <cell r="Q921">
            <v>0</v>
          </cell>
        </row>
        <row r="922">
          <cell r="Q922">
            <v>0</v>
          </cell>
        </row>
        <row r="923">
          <cell r="Q923">
            <v>0</v>
          </cell>
        </row>
        <row r="924">
          <cell r="Q924">
            <v>0</v>
          </cell>
        </row>
        <row r="925">
          <cell r="Q925">
            <v>4.4201091664040701</v>
          </cell>
        </row>
        <row r="926">
          <cell r="Q926">
            <v>0</v>
          </cell>
        </row>
        <row r="927">
          <cell r="Q927">
            <v>4.7130847019294118</v>
          </cell>
        </row>
        <row r="928">
          <cell r="Q928">
            <v>0</v>
          </cell>
        </row>
        <row r="929">
          <cell r="Q929">
            <v>4.738560835453355</v>
          </cell>
        </row>
        <row r="930">
          <cell r="Q930">
            <v>0</v>
          </cell>
        </row>
        <row r="931">
          <cell r="Q931">
            <v>4.8914176365970112</v>
          </cell>
        </row>
        <row r="932">
          <cell r="Q932">
            <v>0</v>
          </cell>
        </row>
        <row r="933">
          <cell r="Q933">
            <v>0</v>
          </cell>
        </row>
        <row r="934">
          <cell r="Q934">
            <v>2.1782094162971064</v>
          </cell>
        </row>
        <row r="935">
          <cell r="Q935">
            <v>1.9361861478196503</v>
          </cell>
        </row>
        <row r="936">
          <cell r="Q936">
            <v>0</v>
          </cell>
        </row>
        <row r="937">
          <cell r="Q937">
            <v>0</v>
          </cell>
        </row>
        <row r="938">
          <cell r="Q938">
            <v>0</v>
          </cell>
        </row>
        <row r="939">
          <cell r="Q939">
            <v>0</v>
          </cell>
        </row>
        <row r="940">
          <cell r="Q940">
            <v>0</v>
          </cell>
        </row>
        <row r="941">
          <cell r="Q941">
            <v>0</v>
          </cell>
        </row>
        <row r="942">
          <cell r="Q942">
            <v>0</v>
          </cell>
        </row>
        <row r="943">
          <cell r="Q943">
            <v>0</v>
          </cell>
        </row>
        <row r="944">
          <cell r="Q944">
            <v>0</v>
          </cell>
        </row>
        <row r="945">
          <cell r="Q945">
            <v>0</v>
          </cell>
        </row>
        <row r="946">
          <cell r="Q946">
            <v>0</v>
          </cell>
        </row>
        <row r="947">
          <cell r="Q947">
            <v>0</v>
          </cell>
        </row>
        <row r="948">
          <cell r="Q948">
            <v>0</v>
          </cell>
        </row>
        <row r="949">
          <cell r="Q949">
            <v>0</v>
          </cell>
        </row>
        <row r="950">
          <cell r="Q950">
            <v>0</v>
          </cell>
        </row>
        <row r="951">
          <cell r="Q951">
            <v>0</v>
          </cell>
        </row>
        <row r="952">
          <cell r="Q952">
            <v>0</v>
          </cell>
        </row>
        <row r="953">
          <cell r="Q953">
            <v>0</v>
          </cell>
        </row>
        <row r="954">
          <cell r="Q954">
            <v>0</v>
          </cell>
        </row>
        <row r="955">
          <cell r="Q955">
            <v>0</v>
          </cell>
        </row>
        <row r="956">
          <cell r="Q956">
            <v>0</v>
          </cell>
        </row>
        <row r="957">
          <cell r="Q957">
            <v>0</v>
          </cell>
        </row>
        <row r="958">
          <cell r="Q958">
            <v>0</v>
          </cell>
        </row>
        <row r="959">
          <cell r="Q959">
            <v>4.6528938556160035</v>
          </cell>
        </row>
        <row r="960">
          <cell r="Q960">
            <v>1.6814248125802227</v>
          </cell>
        </row>
        <row r="961">
          <cell r="Q961">
            <v>1.6814248125802227</v>
          </cell>
        </row>
        <row r="962">
          <cell r="Q962">
            <v>1.6814248125802227</v>
          </cell>
        </row>
        <row r="963">
          <cell r="Q963">
            <v>0</v>
          </cell>
        </row>
        <row r="964">
          <cell r="Q964">
            <v>0</v>
          </cell>
        </row>
        <row r="965">
          <cell r="Q965">
            <v>0</v>
          </cell>
        </row>
        <row r="966">
          <cell r="Q966">
            <v>0</v>
          </cell>
        </row>
        <row r="967">
          <cell r="Q967">
            <v>0</v>
          </cell>
        </row>
        <row r="968">
          <cell r="Q968">
            <v>0</v>
          </cell>
        </row>
        <row r="969">
          <cell r="Q969">
            <v>0</v>
          </cell>
        </row>
        <row r="970">
          <cell r="Q970">
            <v>0</v>
          </cell>
        </row>
        <row r="971">
          <cell r="Q971">
            <v>0</v>
          </cell>
        </row>
        <row r="972">
          <cell r="Q972">
            <v>0</v>
          </cell>
        </row>
        <row r="973">
          <cell r="Q973">
            <v>0</v>
          </cell>
        </row>
        <row r="974">
          <cell r="Q974">
            <v>0</v>
          </cell>
        </row>
        <row r="975">
          <cell r="Q975">
            <v>0</v>
          </cell>
        </row>
        <row r="976">
          <cell r="Q976">
            <v>0</v>
          </cell>
        </row>
        <row r="977">
          <cell r="Q977">
            <v>0</v>
          </cell>
        </row>
        <row r="978">
          <cell r="Q978">
            <v>0</v>
          </cell>
        </row>
        <row r="979">
          <cell r="Q979">
            <v>0</v>
          </cell>
        </row>
        <row r="980">
          <cell r="Q980">
            <v>0</v>
          </cell>
        </row>
        <row r="981">
          <cell r="Q981">
            <v>0</v>
          </cell>
        </row>
        <row r="982">
          <cell r="Q982">
            <v>3.4647541592562163</v>
          </cell>
        </row>
        <row r="983">
          <cell r="Q983">
            <v>0</v>
          </cell>
        </row>
        <row r="984">
          <cell r="Q984">
            <v>0</v>
          </cell>
        </row>
        <row r="985">
          <cell r="Q985">
            <v>0</v>
          </cell>
        </row>
        <row r="986">
          <cell r="Q986">
            <v>3.4647541592562163</v>
          </cell>
        </row>
        <row r="987">
          <cell r="Q987">
            <v>0</v>
          </cell>
        </row>
        <row r="988">
          <cell r="Q988">
            <v>0</v>
          </cell>
        </row>
        <row r="989">
          <cell r="Q989">
            <v>0</v>
          </cell>
        </row>
        <row r="990">
          <cell r="Q990">
            <v>4.0507052303068996</v>
          </cell>
        </row>
        <row r="991">
          <cell r="Q991">
            <v>0</v>
          </cell>
        </row>
        <row r="992">
          <cell r="Q992">
            <v>0</v>
          </cell>
        </row>
        <row r="993">
          <cell r="Q993">
            <v>0</v>
          </cell>
        </row>
        <row r="994">
          <cell r="Q994">
            <v>0</v>
          </cell>
        </row>
        <row r="995">
          <cell r="Q995">
            <v>0</v>
          </cell>
        </row>
        <row r="996">
          <cell r="Q996">
            <v>3.120826356682989</v>
          </cell>
        </row>
        <row r="997">
          <cell r="Q997">
            <v>0</v>
          </cell>
        </row>
        <row r="998">
          <cell r="Q998">
            <v>3.4647541592562163</v>
          </cell>
        </row>
        <row r="999">
          <cell r="Q999">
            <v>0</v>
          </cell>
        </row>
        <row r="1000">
          <cell r="Q1000">
            <v>0</v>
          </cell>
        </row>
        <row r="1001">
          <cell r="Q1001">
            <v>3.9615387629730998</v>
          </cell>
        </row>
        <row r="1002">
          <cell r="Q1002">
            <v>0</v>
          </cell>
        </row>
        <row r="1003">
          <cell r="Q1003">
            <v>0</v>
          </cell>
        </row>
        <row r="1004">
          <cell r="Q1004">
            <v>3.541182559828044</v>
          </cell>
        </row>
        <row r="1005">
          <cell r="Q1005">
            <v>0</v>
          </cell>
        </row>
        <row r="1006">
          <cell r="Q1006">
            <v>0</v>
          </cell>
        </row>
        <row r="1007">
          <cell r="Q1007">
            <v>4.4455852999280125</v>
          </cell>
        </row>
        <row r="1008">
          <cell r="Q1008">
            <v>0</v>
          </cell>
        </row>
        <row r="1009">
          <cell r="Q1009">
            <v>0</v>
          </cell>
        </row>
        <row r="1010">
          <cell r="Q1010">
            <v>3.7322535612576155</v>
          </cell>
        </row>
        <row r="1011">
          <cell r="Q1011">
            <v>0</v>
          </cell>
        </row>
        <row r="1012">
          <cell r="Q1012">
            <v>0</v>
          </cell>
        </row>
        <row r="1013">
          <cell r="Q1013">
            <v>2.7132082202999044</v>
          </cell>
        </row>
        <row r="1014">
          <cell r="Q1014">
            <v>0</v>
          </cell>
        </row>
        <row r="1015">
          <cell r="Q1015">
            <v>0</v>
          </cell>
        </row>
        <row r="1016">
          <cell r="Q1016">
            <v>0</v>
          </cell>
        </row>
        <row r="1017">
          <cell r="Q1017">
            <v>0</v>
          </cell>
        </row>
        <row r="1018">
          <cell r="Q1018">
            <v>0</v>
          </cell>
        </row>
        <row r="1019">
          <cell r="Q1019">
            <v>0</v>
          </cell>
        </row>
        <row r="1020">
          <cell r="Q1020">
            <v>0</v>
          </cell>
        </row>
        <row r="1021">
          <cell r="Q1021">
            <v>0</v>
          </cell>
        </row>
        <row r="1022">
          <cell r="Q1022">
            <v>0</v>
          </cell>
        </row>
        <row r="1023">
          <cell r="Q1023">
            <v>0</v>
          </cell>
        </row>
        <row r="1024">
          <cell r="Q1024">
            <v>0</v>
          </cell>
        </row>
        <row r="1025">
          <cell r="Q1025">
            <v>0</v>
          </cell>
        </row>
        <row r="1026">
          <cell r="Q1026">
            <v>0</v>
          </cell>
        </row>
        <row r="1027">
          <cell r="Q1027">
            <v>0</v>
          </cell>
        </row>
        <row r="1028">
          <cell r="Q1028">
            <v>0</v>
          </cell>
        </row>
        <row r="1029">
          <cell r="Q1029">
            <v>3.9488006962111286</v>
          </cell>
        </row>
        <row r="1030">
          <cell r="Q1030">
            <v>0</v>
          </cell>
        </row>
        <row r="1031">
          <cell r="Q1031">
            <v>0</v>
          </cell>
        </row>
        <row r="1032">
          <cell r="Q1032">
            <v>3.4647541592562163</v>
          </cell>
        </row>
        <row r="1033">
          <cell r="Q1033">
            <v>0</v>
          </cell>
        </row>
        <row r="1034">
          <cell r="Q1034">
            <v>0</v>
          </cell>
        </row>
        <row r="1035">
          <cell r="Q1035">
            <v>0</v>
          </cell>
        </row>
        <row r="1036">
          <cell r="Q1036">
            <v>3.4647541592562163</v>
          </cell>
        </row>
        <row r="1037">
          <cell r="Q1037">
            <v>0</v>
          </cell>
        </row>
        <row r="1038">
          <cell r="Q1038">
            <v>0</v>
          </cell>
        </row>
        <row r="1039">
          <cell r="Q1039">
            <v>0</v>
          </cell>
        </row>
        <row r="1040">
          <cell r="Q1040">
            <v>4.0507052303068996</v>
          </cell>
        </row>
        <row r="1041">
          <cell r="Q1041">
            <v>0</v>
          </cell>
        </row>
        <row r="1042">
          <cell r="Q1042">
            <v>0</v>
          </cell>
        </row>
        <row r="1043">
          <cell r="Q1043">
            <v>0</v>
          </cell>
        </row>
        <row r="1044">
          <cell r="Q1044">
            <v>0</v>
          </cell>
        </row>
        <row r="1045">
          <cell r="Q1045">
            <v>0</v>
          </cell>
        </row>
        <row r="1046">
          <cell r="Q1046">
            <v>3.120826356682989</v>
          </cell>
        </row>
        <row r="1047">
          <cell r="Q1047">
            <v>0</v>
          </cell>
        </row>
        <row r="1048">
          <cell r="Q1048">
            <v>3.4647541592562163</v>
          </cell>
        </row>
        <row r="1049">
          <cell r="Q1049">
            <v>0</v>
          </cell>
        </row>
        <row r="1050">
          <cell r="Q1050">
            <v>0</v>
          </cell>
        </row>
        <row r="1051">
          <cell r="Q1051">
            <v>3.9615387629730998</v>
          </cell>
        </row>
        <row r="1052">
          <cell r="Q1052">
            <v>0</v>
          </cell>
        </row>
        <row r="1053">
          <cell r="Q1053">
            <v>0</v>
          </cell>
        </row>
        <row r="1054">
          <cell r="Q1054">
            <v>3.5793967601139585</v>
          </cell>
        </row>
        <row r="1055">
          <cell r="Q1055">
            <v>0</v>
          </cell>
        </row>
        <row r="1056">
          <cell r="Q1056">
            <v>0</v>
          </cell>
        </row>
        <row r="1057">
          <cell r="Q1057">
            <v>4.4455852999280125</v>
          </cell>
        </row>
        <row r="1058">
          <cell r="Q1058">
            <v>0</v>
          </cell>
        </row>
        <row r="1059">
          <cell r="Q1059">
            <v>0</v>
          </cell>
        </row>
        <row r="1060">
          <cell r="Q1060">
            <v>3.7322535612576155</v>
          </cell>
        </row>
        <row r="1061">
          <cell r="Q1061">
            <v>0</v>
          </cell>
        </row>
        <row r="1062">
          <cell r="Q1062">
            <v>0</v>
          </cell>
        </row>
        <row r="1063">
          <cell r="Q1063">
            <v>3.2227308907787595</v>
          </cell>
        </row>
        <row r="1064">
          <cell r="Q1064">
            <v>0</v>
          </cell>
        </row>
        <row r="1065">
          <cell r="Q1065">
            <v>0</v>
          </cell>
        </row>
        <row r="1066">
          <cell r="Q1066">
            <v>0</v>
          </cell>
        </row>
        <row r="1067">
          <cell r="Q1067">
            <v>0</v>
          </cell>
        </row>
        <row r="1068">
          <cell r="Q1068">
            <v>0</v>
          </cell>
        </row>
        <row r="1069">
          <cell r="Q1069">
            <v>0</v>
          </cell>
        </row>
        <row r="1070">
          <cell r="Q1070">
            <v>0</v>
          </cell>
        </row>
        <row r="1071">
          <cell r="Q1071">
            <v>0</v>
          </cell>
        </row>
        <row r="1072">
          <cell r="Q1072">
            <v>0</v>
          </cell>
        </row>
        <row r="1073">
          <cell r="Q1073">
            <v>0</v>
          </cell>
        </row>
        <row r="1074">
          <cell r="Q1074">
            <v>0</v>
          </cell>
        </row>
        <row r="1075">
          <cell r="Q1075">
            <v>0</v>
          </cell>
        </row>
        <row r="1076">
          <cell r="Q1076">
            <v>0</v>
          </cell>
        </row>
        <row r="1077">
          <cell r="Q1077">
            <v>0</v>
          </cell>
        </row>
        <row r="1078">
          <cell r="Q1078">
            <v>0</v>
          </cell>
        </row>
        <row r="1079">
          <cell r="Q1079">
            <v>21.094238557824607</v>
          </cell>
        </row>
        <row r="1080">
          <cell r="Q1080">
            <v>0</v>
          </cell>
        </row>
        <row r="1081">
          <cell r="Q1081">
            <v>0</v>
          </cell>
        </row>
        <row r="1082">
          <cell r="Q1082">
            <v>10.49616701186442</v>
          </cell>
        </row>
        <row r="1083">
          <cell r="Q1083">
            <v>0</v>
          </cell>
        </row>
        <row r="1084">
          <cell r="Q1084">
            <v>0</v>
          </cell>
        </row>
        <row r="1085">
          <cell r="Q1085">
            <v>0</v>
          </cell>
        </row>
        <row r="1086">
          <cell r="Q1086">
            <v>0</v>
          </cell>
        </row>
        <row r="1087">
          <cell r="Q1087">
            <v>0</v>
          </cell>
        </row>
        <row r="1088">
          <cell r="Q1088">
            <v>6.9295083185124327</v>
          </cell>
        </row>
        <row r="1089">
          <cell r="Q1089">
            <v>0</v>
          </cell>
        </row>
        <row r="1090">
          <cell r="Q1090">
            <v>0</v>
          </cell>
        </row>
        <row r="1091">
          <cell r="Q1091">
            <v>8.1014104606137991</v>
          </cell>
        </row>
        <row r="1092">
          <cell r="Q1092">
            <v>0</v>
          </cell>
        </row>
        <row r="1093">
          <cell r="Q1093">
            <v>0</v>
          </cell>
        </row>
        <row r="1094">
          <cell r="Q1094">
            <v>0</v>
          </cell>
        </row>
        <row r="1095">
          <cell r="Q1095">
            <v>0</v>
          </cell>
        </row>
        <row r="1096">
          <cell r="Q1096">
            <v>0</v>
          </cell>
        </row>
        <row r="1097">
          <cell r="Q1097">
            <v>0</v>
          </cell>
        </row>
        <row r="1098">
          <cell r="Q1098">
            <v>0</v>
          </cell>
        </row>
        <row r="1099">
          <cell r="Q1099">
            <v>0</v>
          </cell>
        </row>
        <row r="1100">
          <cell r="Q1100">
            <v>6.241652713365978</v>
          </cell>
        </row>
        <row r="1101">
          <cell r="Q1101">
            <v>0</v>
          </cell>
        </row>
        <row r="1102">
          <cell r="Q1102">
            <v>6.9295083185124327</v>
          </cell>
        </row>
        <row r="1103">
          <cell r="Q1103">
            <v>0</v>
          </cell>
        </row>
        <row r="1104">
          <cell r="Q1104">
            <v>0</v>
          </cell>
        </row>
        <row r="1105">
          <cell r="Q1105">
            <v>7.9230775259461996</v>
          </cell>
        </row>
        <row r="1106">
          <cell r="Q1106">
            <v>0</v>
          </cell>
        </row>
        <row r="1107">
          <cell r="Q1107">
            <v>0</v>
          </cell>
        </row>
        <row r="1108">
          <cell r="Q1108">
            <v>7.1587935202279169</v>
          </cell>
        </row>
        <row r="1109">
          <cell r="Q1109">
            <v>0</v>
          </cell>
        </row>
        <row r="1110">
          <cell r="Q1110">
            <v>0</v>
          </cell>
        </row>
        <row r="1111">
          <cell r="Q1111">
            <v>8.8911705998560251</v>
          </cell>
        </row>
        <row r="1112">
          <cell r="Q1112">
            <v>0</v>
          </cell>
        </row>
        <row r="1113">
          <cell r="Q1113">
            <v>0</v>
          </cell>
        </row>
        <row r="1114">
          <cell r="Q1114">
            <v>0</v>
          </cell>
        </row>
        <row r="1115">
          <cell r="Q1115">
            <v>7.4645071225152311</v>
          </cell>
        </row>
        <row r="1116">
          <cell r="Q1116">
            <v>0</v>
          </cell>
        </row>
        <row r="1117">
          <cell r="Q1117">
            <v>0</v>
          </cell>
        </row>
        <row r="1118">
          <cell r="Q1118">
            <v>6.445461781557519</v>
          </cell>
        </row>
        <row r="1119">
          <cell r="Q1119">
            <v>0</v>
          </cell>
        </row>
        <row r="1120">
          <cell r="Q1120">
            <v>0</v>
          </cell>
        </row>
        <row r="1121">
          <cell r="Q1121">
            <v>0</v>
          </cell>
        </row>
        <row r="1122">
          <cell r="Q1122">
            <v>0</v>
          </cell>
        </row>
        <row r="1123">
          <cell r="Q1123">
            <v>0</v>
          </cell>
        </row>
        <row r="1124">
          <cell r="Q1124">
            <v>0</v>
          </cell>
        </row>
        <row r="1125">
          <cell r="Q1125">
            <v>0</v>
          </cell>
        </row>
        <row r="1126">
          <cell r="Q1126">
            <v>0</v>
          </cell>
        </row>
        <row r="1127">
          <cell r="Q1127">
            <v>0</v>
          </cell>
        </row>
        <row r="1128">
          <cell r="Q1128">
            <v>0</v>
          </cell>
        </row>
        <row r="1129">
          <cell r="Q1129">
            <v>0</v>
          </cell>
        </row>
        <row r="1130">
          <cell r="Q1130">
            <v>0</v>
          </cell>
        </row>
        <row r="1131">
          <cell r="Q1131">
            <v>0</v>
          </cell>
        </row>
        <row r="1132">
          <cell r="Q1132">
            <v>0</v>
          </cell>
        </row>
        <row r="1133">
          <cell r="Q1133">
            <v>3.9488006962111286</v>
          </cell>
        </row>
        <row r="1134">
          <cell r="Q1134">
            <v>0</v>
          </cell>
        </row>
        <row r="1135">
          <cell r="Q1135">
            <v>0</v>
          </cell>
        </row>
        <row r="1136">
          <cell r="Q1136">
            <v>3.4647541592562163</v>
          </cell>
        </row>
        <row r="1137">
          <cell r="Q1137">
            <v>0</v>
          </cell>
        </row>
        <row r="1138">
          <cell r="Q1138">
            <v>0</v>
          </cell>
        </row>
        <row r="1139">
          <cell r="Q1139">
            <v>0</v>
          </cell>
        </row>
        <row r="1140">
          <cell r="Q1140">
            <v>3.4647541592562163</v>
          </cell>
        </row>
        <row r="1141">
          <cell r="Q1141">
            <v>0</v>
          </cell>
        </row>
        <row r="1142">
          <cell r="Q1142">
            <v>0</v>
          </cell>
        </row>
        <row r="1143">
          <cell r="Q1143">
            <v>0</v>
          </cell>
        </row>
        <row r="1144">
          <cell r="Q1144">
            <v>4.0507052303068996</v>
          </cell>
        </row>
        <row r="1145">
          <cell r="Q1145">
            <v>0</v>
          </cell>
        </row>
        <row r="1146">
          <cell r="Q1146">
            <v>0</v>
          </cell>
        </row>
        <row r="1147">
          <cell r="Q1147">
            <v>0</v>
          </cell>
        </row>
        <row r="1148">
          <cell r="Q1148">
            <v>0</v>
          </cell>
        </row>
        <row r="1149">
          <cell r="Q1149">
            <v>0</v>
          </cell>
        </row>
        <row r="1150">
          <cell r="Q1150">
            <v>3.120826356682989</v>
          </cell>
        </row>
        <row r="1151">
          <cell r="Q1151">
            <v>0</v>
          </cell>
        </row>
        <row r="1152">
          <cell r="Q1152">
            <v>3.4647541592562163</v>
          </cell>
        </row>
        <row r="1153">
          <cell r="Q1153">
            <v>0</v>
          </cell>
        </row>
        <row r="1154">
          <cell r="Q1154">
            <v>0</v>
          </cell>
        </row>
        <row r="1155">
          <cell r="Q1155">
            <v>3.9615387629730998</v>
          </cell>
        </row>
        <row r="1156">
          <cell r="Q1156">
            <v>0</v>
          </cell>
        </row>
        <row r="1157">
          <cell r="Q1157">
            <v>0</v>
          </cell>
        </row>
        <row r="1158">
          <cell r="Q1158">
            <v>3.5793967601139585</v>
          </cell>
        </row>
        <row r="1159">
          <cell r="Q1159">
            <v>0</v>
          </cell>
        </row>
        <row r="1160">
          <cell r="Q1160">
            <v>0</v>
          </cell>
        </row>
        <row r="1161">
          <cell r="Q1161">
            <v>4.4455852999280125</v>
          </cell>
        </row>
        <row r="1162">
          <cell r="Q1162">
            <v>0</v>
          </cell>
        </row>
        <row r="1163">
          <cell r="Q1163">
            <v>0</v>
          </cell>
        </row>
        <row r="1164">
          <cell r="Q1164">
            <v>0</v>
          </cell>
        </row>
        <row r="1165">
          <cell r="Q1165">
            <v>3.7322535612576155</v>
          </cell>
        </row>
        <row r="1166">
          <cell r="Q1166">
            <v>0</v>
          </cell>
        </row>
        <row r="1167">
          <cell r="Q1167">
            <v>0</v>
          </cell>
        </row>
        <row r="1168">
          <cell r="Q1168">
            <v>4.3182046323082988</v>
          </cell>
        </row>
        <row r="1169">
          <cell r="Q1169">
            <v>0</v>
          </cell>
        </row>
        <row r="1170">
          <cell r="Q1170">
            <v>0</v>
          </cell>
        </row>
        <row r="1171">
          <cell r="Q1171">
            <v>0</v>
          </cell>
        </row>
        <row r="1172">
          <cell r="Q1172">
            <v>0</v>
          </cell>
        </row>
        <row r="1173">
          <cell r="Q1173">
            <v>0</v>
          </cell>
        </row>
        <row r="1174">
          <cell r="Q1174">
            <v>0</v>
          </cell>
        </row>
        <row r="1175">
          <cell r="Q1175">
            <v>0</v>
          </cell>
        </row>
        <row r="1176">
          <cell r="Q1176">
            <v>0</v>
          </cell>
        </row>
        <row r="1177">
          <cell r="Q1177">
            <v>0</v>
          </cell>
        </row>
        <row r="1178">
          <cell r="Q1178">
            <v>0</v>
          </cell>
        </row>
        <row r="1179">
          <cell r="Q1179">
            <v>0</v>
          </cell>
        </row>
        <row r="1180">
          <cell r="Q1180">
            <v>0</v>
          </cell>
        </row>
        <row r="1181">
          <cell r="Q1181">
            <v>0</v>
          </cell>
        </row>
        <row r="1182">
          <cell r="Q1182">
            <v>0</v>
          </cell>
        </row>
        <row r="1183">
          <cell r="Q1183">
            <v>0</v>
          </cell>
        </row>
        <row r="1184">
          <cell r="Q1184">
            <v>3.9488006962111286</v>
          </cell>
        </row>
        <row r="1185">
          <cell r="Q1185">
            <v>0</v>
          </cell>
        </row>
        <row r="1186">
          <cell r="Q1186">
            <v>0</v>
          </cell>
        </row>
        <row r="1187">
          <cell r="Q1187">
            <v>3.4647541592562163</v>
          </cell>
        </row>
        <row r="1188">
          <cell r="Q1188">
            <v>0</v>
          </cell>
        </row>
        <row r="1189">
          <cell r="Q1189">
            <v>0</v>
          </cell>
        </row>
        <row r="1190">
          <cell r="Q1190">
            <v>3.4647541592562163</v>
          </cell>
        </row>
        <row r="1191">
          <cell r="Q1191">
            <v>0</v>
          </cell>
        </row>
        <row r="1192">
          <cell r="Q1192">
            <v>0</v>
          </cell>
        </row>
        <row r="1193">
          <cell r="Q1193">
            <v>3.4647541592562163</v>
          </cell>
        </row>
        <row r="1194">
          <cell r="Q1194">
            <v>0</v>
          </cell>
        </row>
        <row r="1195">
          <cell r="Q1195">
            <v>0</v>
          </cell>
        </row>
        <row r="1196">
          <cell r="Q1196">
            <v>0</v>
          </cell>
        </row>
        <row r="1197">
          <cell r="Q1197">
            <v>0</v>
          </cell>
        </row>
        <row r="1198">
          <cell r="Q1198">
            <v>0</v>
          </cell>
        </row>
        <row r="1199">
          <cell r="Q1199">
            <v>0</v>
          </cell>
        </row>
        <row r="1200">
          <cell r="Q1200">
            <v>0</v>
          </cell>
        </row>
        <row r="1201">
          <cell r="Q1201">
            <v>5.2098693056462952</v>
          </cell>
        </row>
        <row r="1202">
          <cell r="Q1202">
            <v>0</v>
          </cell>
        </row>
        <row r="1203">
          <cell r="Q1203">
            <v>4.6748705016434977</v>
          </cell>
        </row>
        <row r="1204">
          <cell r="Q1204">
            <v>0</v>
          </cell>
        </row>
        <row r="1205">
          <cell r="Q1205">
            <v>0</v>
          </cell>
        </row>
        <row r="1206">
          <cell r="Q1206">
            <v>0</v>
          </cell>
        </row>
        <row r="1207">
          <cell r="Q1207">
            <v>4.3818949661181552</v>
          </cell>
        </row>
        <row r="1208">
          <cell r="Q1208">
            <v>0</v>
          </cell>
        </row>
        <row r="1209">
          <cell r="Q1209">
            <v>0</v>
          </cell>
        </row>
        <row r="1210">
          <cell r="Q1210">
            <v>4.4710614334519549</v>
          </cell>
        </row>
        <row r="1211">
          <cell r="Q1211">
            <v>0</v>
          </cell>
        </row>
        <row r="1212">
          <cell r="Q1212">
            <v>0</v>
          </cell>
        </row>
        <row r="1213">
          <cell r="Q1213">
            <v>0</v>
          </cell>
        </row>
        <row r="1214">
          <cell r="Q1214">
            <v>0</v>
          </cell>
        </row>
        <row r="1215">
          <cell r="Q1215">
            <v>4.4073710996420985</v>
          </cell>
        </row>
        <row r="1216">
          <cell r="Q1216">
            <v>0</v>
          </cell>
        </row>
        <row r="1217">
          <cell r="Q1217">
            <v>0</v>
          </cell>
        </row>
        <row r="1218">
          <cell r="Q1218">
            <v>4.4073710996420985</v>
          </cell>
        </row>
        <row r="1219">
          <cell r="Q1219">
            <v>0</v>
          </cell>
        </row>
        <row r="1220">
          <cell r="Q1220">
            <v>0</v>
          </cell>
        </row>
        <row r="1221">
          <cell r="Q1221">
            <v>4.2417762317364707</v>
          </cell>
        </row>
        <row r="1222">
          <cell r="Q1222">
            <v>0</v>
          </cell>
        </row>
        <row r="1223">
          <cell r="Q1223">
            <v>0</v>
          </cell>
        </row>
        <row r="1224">
          <cell r="Q1224">
            <v>0</v>
          </cell>
        </row>
        <row r="1225">
          <cell r="Q1225">
            <v>0</v>
          </cell>
        </row>
        <row r="1226">
          <cell r="Q1226">
            <v>6.4709379150814623</v>
          </cell>
        </row>
        <row r="1227">
          <cell r="Q1227">
            <v>0</v>
          </cell>
        </row>
        <row r="1228">
          <cell r="Q1228">
            <v>0</v>
          </cell>
        </row>
        <row r="1229">
          <cell r="Q1229">
            <v>0</v>
          </cell>
        </row>
        <row r="1230">
          <cell r="Q1230">
            <v>0</v>
          </cell>
        </row>
        <row r="1231">
          <cell r="Q1231">
            <v>0</v>
          </cell>
        </row>
        <row r="1232">
          <cell r="Q1232">
            <v>0</v>
          </cell>
        </row>
        <row r="1233">
          <cell r="Q1233">
            <v>0</v>
          </cell>
        </row>
        <row r="1234">
          <cell r="Q1234">
            <v>0</v>
          </cell>
        </row>
        <row r="1235">
          <cell r="Q1235">
            <v>0</v>
          </cell>
        </row>
        <row r="1236">
          <cell r="Q1236">
            <v>0</v>
          </cell>
        </row>
        <row r="1237">
          <cell r="Q1237">
            <v>0</v>
          </cell>
        </row>
        <row r="1238">
          <cell r="Q1238">
            <v>0</v>
          </cell>
        </row>
        <row r="1239">
          <cell r="Q1239">
            <v>0</v>
          </cell>
        </row>
        <row r="1240">
          <cell r="Q1240">
            <v>0</v>
          </cell>
        </row>
        <row r="1241">
          <cell r="Q1241">
            <v>0</v>
          </cell>
        </row>
        <row r="1242">
          <cell r="Q1242">
            <v>0</v>
          </cell>
        </row>
        <row r="1243">
          <cell r="Q1243">
            <v>0</v>
          </cell>
        </row>
        <row r="1244">
          <cell r="Q1244">
            <v>0</v>
          </cell>
        </row>
        <row r="1245">
          <cell r="Q1245">
            <v>0</v>
          </cell>
        </row>
        <row r="1246">
          <cell r="Q1246">
            <v>0</v>
          </cell>
        </row>
        <row r="1247">
          <cell r="Q1247">
            <v>0</v>
          </cell>
        </row>
        <row r="1248">
          <cell r="Q1248">
            <v>0</v>
          </cell>
        </row>
        <row r="1249">
          <cell r="Q1249">
            <v>0</v>
          </cell>
        </row>
        <row r="1250">
          <cell r="Q1250">
            <v>0</v>
          </cell>
        </row>
        <row r="1251">
          <cell r="Q1251">
            <v>0</v>
          </cell>
        </row>
        <row r="1252">
          <cell r="Q1252">
            <v>0</v>
          </cell>
        </row>
        <row r="1253">
          <cell r="Q1253">
            <v>0</v>
          </cell>
        </row>
        <row r="1254">
          <cell r="Q1254">
            <v>0</v>
          </cell>
        </row>
        <row r="1255">
          <cell r="Q1255">
            <v>0</v>
          </cell>
        </row>
        <row r="1256">
          <cell r="Q1256">
            <v>0</v>
          </cell>
        </row>
        <row r="1257">
          <cell r="Q1257">
            <v>0</v>
          </cell>
        </row>
        <row r="1258">
          <cell r="Q1258">
            <v>0</v>
          </cell>
        </row>
        <row r="1259">
          <cell r="Q1259">
            <v>0</v>
          </cell>
        </row>
        <row r="1260">
          <cell r="Q1260">
            <v>0</v>
          </cell>
        </row>
        <row r="1261">
          <cell r="Q1261">
            <v>0</v>
          </cell>
        </row>
        <row r="1262">
          <cell r="Q1262">
            <v>0</v>
          </cell>
        </row>
        <row r="1263">
          <cell r="Q1263">
            <v>0</v>
          </cell>
        </row>
        <row r="1264">
          <cell r="Q1264">
            <v>0</v>
          </cell>
        </row>
        <row r="1265">
          <cell r="Q1265">
            <v>0</v>
          </cell>
        </row>
        <row r="1266">
          <cell r="Q1266">
            <v>0</v>
          </cell>
        </row>
        <row r="1267">
          <cell r="Q1267">
            <v>0</v>
          </cell>
        </row>
        <row r="1268">
          <cell r="Q1268">
            <v>0</v>
          </cell>
        </row>
        <row r="1269">
          <cell r="Q1269">
            <v>0</v>
          </cell>
        </row>
        <row r="1270">
          <cell r="Q1270">
            <v>0</v>
          </cell>
        </row>
        <row r="1271">
          <cell r="Q1271">
            <v>0</v>
          </cell>
        </row>
        <row r="1272">
          <cell r="Q1272">
            <v>0</v>
          </cell>
        </row>
        <row r="1273">
          <cell r="Q1273">
            <v>0</v>
          </cell>
        </row>
        <row r="1274">
          <cell r="Q1274">
            <v>0</v>
          </cell>
        </row>
        <row r="1275">
          <cell r="Q1275">
            <v>0</v>
          </cell>
        </row>
        <row r="1276">
          <cell r="Q1276">
            <v>0</v>
          </cell>
        </row>
        <row r="1277">
          <cell r="Q1277">
            <v>0</v>
          </cell>
        </row>
        <row r="1278">
          <cell r="Q1278">
            <v>0</v>
          </cell>
        </row>
        <row r="1279">
          <cell r="Q1279">
            <v>0</v>
          </cell>
        </row>
        <row r="1280">
          <cell r="Q1280">
            <v>0</v>
          </cell>
        </row>
        <row r="1281">
          <cell r="Q1281">
            <v>0</v>
          </cell>
        </row>
        <row r="1282">
          <cell r="Q1282">
            <v>0</v>
          </cell>
        </row>
        <row r="1283">
          <cell r="Q1283">
            <v>0</v>
          </cell>
        </row>
        <row r="1284">
          <cell r="Q1284">
            <v>0</v>
          </cell>
        </row>
        <row r="1285">
          <cell r="Q1285">
            <v>0</v>
          </cell>
        </row>
        <row r="1286">
          <cell r="Q1286">
            <v>0</v>
          </cell>
        </row>
        <row r="1287">
          <cell r="Q1287">
            <v>0</v>
          </cell>
        </row>
        <row r="1288">
          <cell r="Q1288">
            <v>0</v>
          </cell>
        </row>
        <row r="1289">
          <cell r="Q1289">
            <v>0</v>
          </cell>
        </row>
        <row r="1290">
          <cell r="Q1290">
            <v>0</v>
          </cell>
        </row>
        <row r="1291">
          <cell r="Q1291">
            <v>0</v>
          </cell>
        </row>
        <row r="1292">
          <cell r="Q1292">
            <v>0</v>
          </cell>
        </row>
        <row r="1293">
          <cell r="Q1293">
            <v>0</v>
          </cell>
        </row>
        <row r="1294">
          <cell r="Q1294">
            <v>0</v>
          </cell>
        </row>
        <row r="1295">
          <cell r="Q1295">
            <v>0</v>
          </cell>
        </row>
        <row r="1296">
          <cell r="Q1296">
            <v>0</v>
          </cell>
        </row>
        <row r="1297">
          <cell r="Q1297">
            <v>0</v>
          </cell>
        </row>
        <row r="1298">
          <cell r="Q1298">
            <v>0</v>
          </cell>
        </row>
        <row r="1299">
          <cell r="Q1299">
            <v>0</v>
          </cell>
        </row>
        <row r="1300">
          <cell r="Q1300">
            <v>0</v>
          </cell>
        </row>
        <row r="1301">
          <cell r="Q1301">
            <v>0</v>
          </cell>
        </row>
        <row r="1302">
          <cell r="Q1302">
            <v>0</v>
          </cell>
        </row>
        <row r="1303">
          <cell r="Q1303">
            <v>0</v>
          </cell>
        </row>
        <row r="1304">
          <cell r="Q1304">
            <v>0</v>
          </cell>
        </row>
        <row r="1305">
          <cell r="Q1305">
            <v>0</v>
          </cell>
        </row>
        <row r="1306">
          <cell r="Q1306">
            <v>0</v>
          </cell>
        </row>
        <row r="1307">
          <cell r="Q1307">
            <v>0</v>
          </cell>
        </row>
        <row r="1308">
          <cell r="Q1308">
            <v>0</v>
          </cell>
        </row>
        <row r="1309">
          <cell r="Q1309">
            <v>0</v>
          </cell>
        </row>
        <row r="1310">
          <cell r="Q1310">
            <v>0</v>
          </cell>
        </row>
        <row r="1311">
          <cell r="Q1311">
            <v>0</v>
          </cell>
        </row>
        <row r="1312">
          <cell r="Q1312">
            <v>0</v>
          </cell>
        </row>
        <row r="1313">
          <cell r="Q1313">
            <v>0</v>
          </cell>
        </row>
        <row r="1314">
          <cell r="Q1314">
            <v>0</v>
          </cell>
        </row>
        <row r="1315">
          <cell r="Q1315">
            <v>0</v>
          </cell>
        </row>
        <row r="1316">
          <cell r="Q1316">
            <v>0</v>
          </cell>
        </row>
        <row r="1317">
          <cell r="Q1317">
            <v>0</v>
          </cell>
        </row>
        <row r="1318">
          <cell r="Q1318">
            <v>0</v>
          </cell>
        </row>
        <row r="1319">
          <cell r="Q1319">
            <v>0</v>
          </cell>
        </row>
        <row r="1320">
          <cell r="Q1320">
            <v>0</v>
          </cell>
        </row>
        <row r="1321">
          <cell r="Q1321">
            <v>0</v>
          </cell>
        </row>
        <row r="1322">
          <cell r="Q1322">
            <v>0</v>
          </cell>
        </row>
        <row r="1323">
          <cell r="Q1323">
            <v>0</v>
          </cell>
        </row>
        <row r="1324">
          <cell r="Q1324">
            <v>0</v>
          </cell>
        </row>
        <row r="1325">
          <cell r="Q1325">
            <v>0</v>
          </cell>
        </row>
        <row r="1326">
          <cell r="Q1326">
            <v>0</v>
          </cell>
        </row>
        <row r="1327">
          <cell r="Q1327">
            <v>0</v>
          </cell>
        </row>
        <row r="1328">
          <cell r="Q1328">
            <v>0</v>
          </cell>
        </row>
        <row r="1329">
          <cell r="Q1329">
            <v>0</v>
          </cell>
        </row>
        <row r="1330">
          <cell r="Q1330">
            <v>0</v>
          </cell>
        </row>
        <row r="1331">
          <cell r="Q1331">
            <v>0</v>
          </cell>
        </row>
        <row r="1332">
          <cell r="Q1332">
            <v>0</v>
          </cell>
        </row>
        <row r="1333">
          <cell r="Q1333">
            <v>0</v>
          </cell>
        </row>
        <row r="1334">
          <cell r="Q1334">
            <v>0</v>
          </cell>
        </row>
        <row r="1335">
          <cell r="Q1335">
            <v>0</v>
          </cell>
        </row>
        <row r="1336">
          <cell r="Q1336">
            <v>0</v>
          </cell>
        </row>
        <row r="1337">
          <cell r="Q1337">
            <v>0</v>
          </cell>
        </row>
        <row r="1338">
          <cell r="Q1338">
            <v>0</v>
          </cell>
        </row>
        <row r="1339">
          <cell r="Q1339">
            <v>0</v>
          </cell>
        </row>
        <row r="1340">
          <cell r="Q1340">
            <v>0</v>
          </cell>
        </row>
        <row r="1341">
          <cell r="Q1341">
            <v>0</v>
          </cell>
        </row>
        <row r="1342">
          <cell r="Q1342">
            <v>0</v>
          </cell>
        </row>
        <row r="1343">
          <cell r="Q1343">
            <v>0</v>
          </cell>
        </row>
        <row r="1344">
          <cell r="Q1344">
            <v>0</v>
          </cell>
        </row>
        <row r="1345">
          <cell r="Q1345">
            <v>0</v>
          </cell>
        </row>
        <row r="1346">
          <cell r="Q1346">
            <v>0</v>
          </cell>
        </row>
        <row r="1347">
          <cell r="Q1347">
            <v>0</v>
          </cell>
        </row>
        <row r="1348">
          <cell r="Q1348">
            <v>0</v>
          </cell>
        </row>
        <row r="1349">
          <cell r="Q1349">
            <v>0</v>
          </cell>
        </row>
        <row r="1350">
          <cell r="Q1350">
            <v>0</v>
          </cell>
        </row>
        <row r="1351">
          <cell r="Q1351">
            <v>0</v>
          </cell>
        </row>
        <row r="1352">
          <cell r="Q1352">
            <v>0</v>
          </cell>
        </row>
        <row r="1353">
          <cell r="Q1353">
            <v>0</v>
          </cell>
        </row>
        <row r="1354">
          <cell r="Q1354">
            <v>0</v>
          </cell>
        </row>
        <row r="1355">
          <cell r="Q1355">
            <v>0</v>
          </cell>
        </row>
        <row r="1356">
          <cell r="Q1356">
            <v>0</v>
          </cell>
        </row>
        <row r="1357">
          <cell r="Q1357">
            <v>0</v>
          </cell>
        </row>
        <row r="1358">
          <cell r="Q1358">
            <v>0</v>
          </cell>
        </row>
        <row r="1359">
          <cell r="Q1359">
            <v>0</v>
          </cell>
        </row>
        <row r="1360">
          <cell r="Q1360">
            <v>0</v>
          </cell>
        </row>
        <row r="1361">
          <cell r="Q1361">
            <v>0</v>
          </cell>
        </row>
        <row r="1362">
          <cell r="Q1362">
            <v>0</v>
          </cell>
        </row>
        <row r="1363">
          <cell r="Q1363">
            <v>0</v>
          </cell>
        </row>
        <row r="1364">
          <cell r="Q1364">
            <v>0</v>
          </cell>
        </row>
        <row r="1365">
          <cell r="Q1365">
            <v>0</v>
          </cell>
        </row>
        <row r="1366">
          <cell r="Q1366">
            <v>0</v>
          </cell>
        </row>
        <row r="1367">
          <cell r="Q1367">
            <v>0</v>
          </cell>
        </row>
        <row r="1368">
          <cell r="Q1368">
            <v>0</v>
          </cell>
        </row>
        <row r="1369">
          <cell r="Q1369">
            <v>0</v>
          </cell>
        </row>
        <row r="1370">
          <cell r="Q1370">
            <v>0</v>
          </cell>
        </row>
        <row r="1371">
          <cell r="Q1371">
            <v>0</v>
          </cell>
        </row>
        <row r="1372">
          <cell r="Q1372">
            <v>0</v>
          </cell>
        </row>
        <row r="1373">
          <cell r="Q1373">
            <v>0</v>
          </cell>
        </row>
        <row r="1374">
          <cell r="Q1374">
            <v>0</v>
          </cell>
        </row>
        <row r="1375">
          <cell r="Q1375">
            <v>0</v>
          </cell>
        </row>
        <row r="1376">
          <cell r="Q1376">
            <v>0</v>
          </cell>
        </row>
        <row r="1377">
          <cell r="Q1377">
            <v>0</v>
          </cell>
        </row>
        <row r="1378">
          <cell r="Q1378">
            <v>0</v>
          </cell>
        </row>
        <row r="1379">
          <cell r="Q1379">
            <v>0</v>
          </cell>
        </row>
        <row r="1380">
          <cell r="Q1380">
            <v>0</v>
          </cell>
        </row>
        <row r="1381">
          <cell r="Q1381">
            <v>0</v>
          </cell>
        </row>
        <row r="1382">
          <cell r="Q1382">
            <v>0</v>
          </cell>
        </row>
        <row r="1383">
          <cell r="Q1383">
            <v>0</v>
          </cell>
        </row>
        <row r="1384">
          <cell r="Q1384">
            <v>0</v>
          </cell>
        </row>
        <row r="1385">
          <cell r="Q1385">
            <v>0</v>
          </cell>
        </row>
        <row r="1386">
          <cell r="Q1386">
            <v>0</v>
          </cell>
        </row>
        <row r="1387">
          <cell r="Q1387">
            <v>0</v>
          </cell>
        </row>
        <row r="1388">
          <cell r="Q1388">
            <v>0</v>
          </cell>
        </row>
        <row r="1389">
          <cell r="Q1389">
            <v>0</v>
          </cell>
        </row>
        <row r="1390">
          <cell r="Q1390">
            <v>0</v>
          </cell>
        </row>
        <row r="1391">
          <cell r="Q1391">
            <v>0</v>
          </cell>
        </row>
        <row r="1392">
          <cell r="Q1392">
            <v>0</v>
          </cell>
        </row>
        <row r="1393">
          <cell r="Q1393">
            <v>0</v>
          </cell>
        </row>
        <row r="1394">
          <cell r="Q1394">
            <v>0</v>
          </cell>
        </row>
        <row r="1395">
          <cell r="Q1395">
            <v>0</v>
          </cell>
        </row>
        <row r="1396">
          <cell r="Q1396">
            <v>0</v>
          </cell>
        </row>
        <row r="1397">
          <cell r="Q1397">
            <v>0</v>
          </cell>
        </row>
        <row r="1398">
          <cell r="Q1398">
            <v>0</v>
          </cell>
        </row>
        <row r="1399">
          <cell r="Q1399">
            <v>0</v>
          </cell>
        </row>
        <row r="1400">
          <cell r="Q1400">
            <v>5.8722487772688075</v>
          </cell>
        </row>
        <row r="1401">
          <cell r="Q1401">
            <v>0</v>
          </cell>
        </row>
        <row r="1402">
          <cell r="Q1402">
            <v>0</v>
          </cell>
        </row>
        <row r="1403">
          <cell r="Q1403">
            <v>0</v>
          </cell>
        </row>
        <row r="1404">
          <cell r="Q1404">
            <v>0</v>
          </cell>
        </row>
        <row r="1405">
          <cell r="Q1405">
            <v>0</v>
          </cell>
        </row>
        <row r="1406">
          <cell r="Q1406">
            <v>0</v>
          </cell>
        </row>
        <row r="1407">
          <cell r="Q1407">
            <v>0</v>
          </cell>
        </row>
        <row r="1408">
          <cell r="Q1408">
            <v>0</v>
          </cell>
        </row>
        <row r="1409">
          <cell r="Q1409">
            <v>0</v>
          </cell>
        </row>
        <row r="1410">
          <cell r="Q1410">
            <v>0</v>
          </cell>
        </row>
        <row r="1411">
          <cell r="Q1411">
            <v>0</v>
          </cell>
        </row>
        <row r="1412">
          <cell r="Q1412">
            <v>0</v>
          </cell>
        </row>
        <row r="1413">
          <cell r="Q1413">
            <v>0</v>
          </cell>
        </row>
        <row r="1414">
          <cell r="Q1414">
            <v>0</v>
          </cell>
        </row>
        <row r="1415">
          <cell r="Q1415">
            <v>0</v>
          </cell>
        </row>
        <row r="1416">
          <cell r="Q1416">
            <v>0</v>
          </cell>
        </row>
        <row r="1417">
          <cell r="Q1417">
            <v>0</v>
          </cell>
        </row>
        <row r="1418">
          <cell r="Q1418">
            <v>0</v>
          </cell>
        </row>
        <row r="1419">
          <cell r="Q1419">
            <v>0</v>
          </cell>
        </row>
        <row r="1420">
          <cell r="Q1420">
            <v>0</v>
          </cell>
        </row>
        <row r="1421">
          <cell r="Q1421">
            <v>0</v>
          </cell>
        </row>
        <row r="1422">
          <cell r="Q1422">
            <v>0</v>
          </cell>
        </row>
        <row r="1423">
          <cell r="Q1423">
            <v>0</v>
          </cell>
        </row>
        <row r="1424">
          <cell r="Q1424">
            <v>0</v>
          </cell>
        </row>
        <row r="1425">
          <cell r="Q1425">
            <v>0</v>
          </cell>
        </row>
        <row r="1426">
          <cell r="Q1426">
            <v>0</v>
          </cell>
        </row>
        <row r="1427">
          <cell r="Q1427">
            <v>0</v>
          </cell>
        </row>
        <row r="1428">
          <cell r="Q1428">
            <v>0</v>
          </cell>
        </row>
        <row r="1429">
          <cell r="Q1429">
            <v>0</v>
          </cell>
        </row>
        <row r="1430">
          <cell r="Q1430">
            <v>0</v>
          </cell>
        </row>
        <row r="1431">
          <cell r="Q1431">
            <v>0</v>
          </cell>
        </row>
        <row r="1432">
          <cell r="Q1432">
            <v>0</v>
          </cell>
        </row>
        <row r="1433">
          <cell r="Q1433">
            <v>0</v>
          </cell>
        </row>
        <row r="1434">
          <cell r="Q1434">
            <v>0</v>
          </cell>
        </row>
        <row r="1435">
          <cell r="Q1435">
            <v>0</v>
          </cell>
        </row>
        <row r="1436">
          <cell r="Q1436">
            <v>0</v>
          </cell>
        </row>
        <row r="1437">
          <cell r="Q1437">
            <v>0</v>
          </cell>
        </row>
        <row r="1438">
          <cell r="Q1438">
            <v>0</v>
          </cell>
        </row>
        <row r="1439">
          <cell r="Q1439">
            <v>0</v>
          </cell>
        </row>
        <row r="1440">
          <cell r="Q1440">
            <v>0</v>
          </cell>
        </row>
        <row r="1441">
          <cell r="Q1441">
            <v>0</v>
          </cell>
        </row>
        <row r="1442">
          <cell r="Q1442">
            <v>0</v>
          </cell>
        </row>
        <row r="1443">
          <cell r="Q1443">
            <v>0</v>
          </cell>
        </row>
        <row r="1444">
          <cell r="Q1444">
            <v>0</v>
          </cell>
        </row>
        <row r="1445">
          <cell r="Q1445">
            <v>0</v>
          </cell>
        </row>
        <row r="1446">
          <cell r="Q1446">
            <v>0</v>
          </cell>
        </row>
        <row r="1447">
          <cell r="Q1447">
            <v>0</v>
          </cell>
        </row>
        <row r="1448">
          <cell r="Q1448">
            <v>0</v>
          </cell>
        </row>
        <row r="1449">
          <cell r="Q1449">
            <v>0</v>
          </cell>
        </row>
        <row r="1450">
          <cell r="Q1450">
            <v>0</v>
          </cell>
        </row>
        <row r="1451">
          <cell r="Q1451">
            <v>0</v>
          </cell>
        </row>
        <row r="1452">
          <cell r="Q1452">
            <v>0</v>
          </cell>
        </row>
        <row r="1453">
          <cell r="Q1453">
            <v>0</v>
          </cell>
        </row>
        <row r="1454">
          <cell r="Q1454">
            <v>0</v>
          </cell>
        </row>
        <row r="1455">
          <cell r="Q1455">
            <v>0</v>
          </cell>
        </row>
        <row r="1456">
          <cell r="Q1456">
            <v>0</v>
          </cell>
        </row>
        <row r="1457">
          <cell r="Q1457">
            <v>0</v>
          </cell>
        </row>
        <row r="1458">
          <cell r="Q1458">
            <v>0</v>
          </cell>
        </row>
        <row r="1459">
          <cell r="Q1459">
            <v>0</v>
          </cell>
        </row>
        <row r="1460">
          <cell r="Q1460">
            <v>0</v>
          </cell>
        </row>
        <row r="1461">
          <cell r="Q1461">
            <v>0</v>
          </cell>
        </row>
        <row r="1462">
          <cell r="Q1462">
            <v>0</v>
          </cell>
        </row>
        <row r="1463">
          <cell r="Q1463">
            <v>0</v>
          </cell>
        </row>
        <row r="1464">
          <cell r="Q1464">
            <v>0</v>
          </cell>
        </row>
        <row r="1465">
          <cell r="Q1465">
            <v>0</v>
          </cell>
        </row>
        <row r="1466">
          <cell r="Q1466">
            <v>0</v>
          </cell>
        </row>
        <row r="1467">
          <cell r="Q1467">
            <v>0</v>
          </cell>
        </row>
        <row r="1468">
          <cell r="Q1468">
            <v>0</v>
          </cell>
        </row>
        <row r="1469">
          <cell r="Q1469">
            <v>0</v>
          </cell>
        </row>
        <row r="1470">
          <cell r="Q1470">
            <v>0</v>
          </cell>
        </row>
        <row r="1471">
          <cell r="Q1471">
            <v>0</v>
          </cell>
        </row>
        <row r="1472">
          <cell r="Q1472">
            <v>0</v>
          </cell>
        </row>
        <row r="1473">
          <cell r="Q1473">
            <v>0</v>
          </cell>
        </row>
        <row r="1474">
          <cell r="Q1474">
            <v>0</v>
          </cell>
        </row>
        <row r="1475">
          <cell r="Q1475">
            <v>0</v>
          </cell>
        </row>
        <row r="1476">
          <cell r="Q1476">
            <v>0</v>
          </cell>
        </row>
        <row r="1477">
          <cell r="Q1477">
            <v>0</v>
          </cell>
        </row>
        <row r="1478">
          <cell r="Q1478">
            <v>0</v>
          </cell>
        </row>
        <row r="1479">
          <cell r="Q1479">
            <v>0</v>
          </cell>
        </row>
        <row r="1480">
          <cell r="Q1480">
            <v>0</v>
          </cell>
        </row>
        <row r="1481">
          <cell r="Q1481">
            <v>0</v>
          </cell>
        </row>
        <row r="1482">
          <cell r="Q1482">
            <v>0</v>
          </cell>
        </row>
        <row r="1483">
          <cell r="Q1483">
            <v>0</v>
          </cell>
        </row>
        <row r="1484">
          <cell r="Q1484">
            <v>0</v>
          </cell>
        </row>
        <row r="1485">
          <cell r="Q1485">
            <v>0</v>
          </cell>
        </row>
        <row r="1486">
          <cell r="Q1486">
            <v>0</v>
          </cell>
        </row>
        <row r="1487">
          <cell r="Q1487">
            <v>0</v>
          </cell>
        </row>
        <row r="1488">
          <cell r="Q1488">
            <v>0</v>
          </cell>
        </row>
        <row r="1489">
          <cell r="Q1489">
            <v>0</v>
          </cell>
        </row>
        <row r="1490">
          <cell r="Q1490">
            <v>0</v>
          </cell>
        </row>
        <row r="1491">
          <cell r="Q1491">
            <v>0</v>
          </cell>
        </row>
        <row r="1492">
          <cell r="Q1492">
            <v>0</v>
          </cell>
        </row>
        <row r="1493">
          <cell r="Q1493">
            <v>0</v>
          </cell>
        </row>
        <row r="1494">
          <cell r="Q1494">
            <v>0</v>
          </cell>
        </row>
        <row r="1495">
          <cell r="Q1495">
            <v>0</v>
          </cell>
        </row>
        <row r="1496">
          <cell r="Q1496">
            <v>0</v>
          </cell>
        </row>
        <row r="1497">
          <cell r="Q1497">
            <v>4.3054665655463271</v>
          </cell>
        </row>
        <row r="1498">
          <cell r="Q1498">
            <v>1.3757112102929094</v>
          </cell>
        </row>
        <row r="1499">
          <cell r="Q1499">
            <v>1.362973143530938</v>
          </cell>
        </row>
        <row r="1500">
          <cell r="Q1500">
            <v>0</v>
          </cell>
        </row>
        <row r="1501">
          <cell r="Q1501">
            <v>0</v>
          </cell>
        </row>
        <row r="1502">
          <cell r="Q1502">
            <v>0</v>
          </cell>
        </row>
        <row r="1503">
          <cell r="Q1503">
            <v>0</v>
          </cell>
        </row>
        <row r="1504">
          <cell r="Q1504">
            <v>0</v>
          </cell>
        </row>
        <row r="1505">
          <cell r="Q1505">
            <v>0</v>
          </cell>
        </row>
        <row r="1506">
          <cell r="Q1506">
            <v>2.9899462321286951</v>
          </cell>
        </row>
        <row r="1507">
          <cell r="Q1507">
            <v>0</v>
          </cell>
        </row>
        <row r="1508">
          <cell r="Q1508">
            <v>0</v>
          </cell>
        </row>
        <row r="1509">
          <cell r="Q1509">
            <v>0</v>
          </cell>
        </row>
        <row r="1510">
          <cell r="Q1510">
            <v>0</v>
          </cell>
        </row>
        <row r="1511">
          <cell r="Q1511">
            <v>0</v>
          </cell>
        </row>
        <row r="1512">
          <cell r="Q1512">
            <v>0</v>
          </cell>
        </row>
        <row r="1513">
          <cell r="Q1513">
            <v>0</v>
          </cell>
        </row>
        <row r="1514">
          <cell r="Q1514">
            <v>0</v>
          </cell>
        </row>
        <row r="1515">
          <cell r="Q1515">
            <v>0</v>
          </cell>
        </row>
        <row r="1516">
          <cell r="Q1516">
            <v>0</v>
          </cell>
        </row>
        <row r="1517">
          <cell r="Q1517">
            <v>2.4839230185844197</v>
          </cell>
        </row>
        <row r="1518">
          <cell r="Q1518">
            <v>0</v>
          </cell>
        </row>
        <row r="1519">
          <cell r="Q1519">
            <v>0</v>
          </cell>
        </row>
        <row r="1520">
          <cell r="Q1520">
            <v>0</v>
          </cell>
        </row>
        <row r="1521">
          <cell r="Q1521">
            <v>0</v>
          </cell>
        </row>
        <row r="1522">
          <cell r="Q1522">
            <v>0</v>
          </cell>
        </row>
        <row r="1523">
          <cell r="Q1523">
            <v>4.5984421010716687</v>
          </cell>
        </row>
        <row r="1524">
          <cell r="Q1524">
            <v>0</v>
          </cell>
        </row>
        <row r="1525">
          <cell r="Q1525">
            <v>0</v>
          </cell>
        </row>
        <row r="1526">
          <cell r="Q1526">
            <v>4.5984421010716687</v>
          </cell>
        </row>
        <row r="1527">
          <cell r="Q1527">
            <v>0</v>
          </cell>
        </row>
        <row r="1528">
          <cell r="Q1528">
            <v>0</v>
          </cell>
        </row>
        <row r="1529">
          <cell r="Q1529">
            <v>0</v>
          </cell>
        </row>
        <row r="1530">
          <cell r="Q1530">
            <v>0</v>
          </cell>
        </row>
        <row r="1531">
          <cell r="Q1531">
            <v>3.9615387629730998</v>
          </cell>
        </row>
        <row r="1532">
          <cell r="Q1532">
            <v>0</v>
          </cell>
        </row>
        <row r="1533">
          <cell r="Q1533">
            <v>0</v>
          </cell>
        </row>
        <row r="1534">
          <cell r="Q1534">
            <v>0</v>
          </cell>
        </row>
        <row r="1535">
          <cell r="Q1535">
            <v>0</v>
          </cell>
        </row>
        <row r="1536">
          <cell r="Q1536">
            <v>6.5473663156532904</v>
          </cell>
        </row>
        <row r="1537">
          <cell r="Q1537">
            <v>0</v>
          </cell>
        </row>
        <row r="1538">
          <cell r="Q1538">
            <v>0</v>
          </cell>
        </row>
        <row r="1539">
          <cell r="Q1539">
            <v>0</v>
          </cell>
        </row>
        <row r="1540">
          <cell r="Q1540">
            <v>0</v>
          </cell>
        </row>
        <row r="1541">
          <cell r="Q1541">
            <v>3.5666586933519868</v>
          </cell>
        </row>
        <row r="1542">
          <cell r="Q1542">
            <v>0</v>
          </cell>
        </row>
        <row r="1543">
          <cell r="Q1543">
            <v>0</v>
          </cell>
        </row>
        <row r="1544">
          <cell r="Q1544">
            <v>0</v>
          </cell>
        </row>
        <row r="1545">
          <cell r="Q1545">
            <v>3.3118973581125597</v>
          </cell>
        </row>
        <row r="1546">
          <cell r="Q1546">
            <v>0</v>
          </cell>
        </row>
        <row r="1547">
          <cell r="Q1547">
            <v>0</v>
          </cell>
        </row>
        <row r="1548">
          <cell r="Q1548">
            <v>0</v>
          </cell>
        </row>
        <row r="1549">
          <cell r="Q1549">
            <v>3.3118973581125597</v>
          </cell>
        </row>
        <row r="1550">
          <cell r="Q1550">
            <v>0</v>
          </cell>
        </row>
        <row r="1551">
          <cell r="Q1551">
            <v>0</v>
          </cell>
        </row>
        <row r="1552">
          <cell r="Q1552">
            <v>3.5666586933519868</v>
          </cell>
        </row>
        <row r="1553">
          <cell r="Q1553">
            <v>0</v>
          </cell>
        </row>
        <row r="1554">
          <cell r="Q1554">
            <v>0</v>
          </cell>
        </row>
        <row r="1555">
          <cell r="Q1555">
            <v>0</v>
          </cell>
        </row>
        <row r="1556">
          <cell r="Q1556">
            <v>3.8802111214703854</v>
          </cell>
        </row>
        <row r="1557">
          <cell r="Q1557">
            <v>2.0253526151534498</v>
          </cell>
        </row>
        <row r="1558">
          <cell r="Q1558">
            <v>0</v>
          </cell>
        </row>
        <row r="1559">
          <cell r="Q1559">
            <v>2.5348752856323054</v>
          </cell>
        </row>
        <row r="1560">
          <cell r="Q1560">
            <v>0</v>
          </cell>
        </row>
        <row r="1561">
          <cell r="Q1561">
            <v>0</v>
          </cell>
        </row>
        <row r="1562">
          <cell r="Q1562">
            <v>0</v>
          </cell>
        </row>
        <row r="1563">
          <cell r="Q1563">
            <v>0</v>
          </cell>
        </row>
        <row r="1564">
          <cell r="Q1564">
            <v>0</v>
          </cell>
        </row>
        <row r="1565">
          <cell r="Q1565">
            <v>0</v>
          </cell>
        </row>
        <row r="1566">
          <cell r="Q1566">
            <v>0</v>
          </cell>
        </row>
        <row r="1567">
          <cell r="Q1567">
            <v>0</v>
          </cell>
        </row>
        <row r="1568">
          <cell r="Q1568">
            <v>0</v>
          </cell>
        </row>
        <row r="1569">
          <cell r="Q1569">
            <v>0</v>
          </cell>
        </row>
        <row r="1570">
          <cell r="Q1570">
            <v>0</v>
          </cell>
        </row>
        <row r="1571">
          <cell r="Q1571">
            <v>0</v>
          </cell>
        </row>
        <row r="1572">
          <cell r="Q1572">
            <v>0</v>
          </cell>
        </row>
        <row r="1573">
          <cell r="Q1573">
            <v>0</v>
          </cell>
        </row>
        <row r="1574">
          <cell r="Q1574">
            <v>0</v>
          </cell>
        </row>
        <row r="1575">
          <cell r="Q1575">
            <v>0</v>
          </cell>
        </row>
        <row r="1576">
          <cell r="Q1576">
            <v>0</v>
          </cell>
        </row>
        <row r="1577">
          <cell r="Q1577">
            <v>0</v>
          </cell>
        </row>
        <row r="1578">
          <cell r="Q1578">
            <v>0</v>
          </cell>
        </row>
        <row r="1579">
          <cell r="Q1579">
            <v>0</v>
          </cell>
        </row>
        <row r="1580">
          <cell r="Q1580">
            <v>0</v>
          </cell>
        </row>
        <row r="1581">
          <cell r="Q1581">
            <v>0</v>
          </cell>
        </row>
        <row r="1582">
          <cell r="Q1582">
            <v>0</v>
          </cell>
        </row>
        <row r="1583">
          <cell r="Q1583">
            <v>0</v>
          </cell>
        </row>
        <row r="1584">
          <cell r="Q1584">
            <v>0</v>
          </cell>
        </row>
        <row r="1585">
          <cell r="Q1585">
            <v>0</v>
          </cell>
        </row>
        <row r="1586">
          <cell r="Q1586">
            <v>0</v>
          </cell>
        </row>
        <row r="1587">
          <cell r="Q1587">
            <v>0</v>
          </cell>
        </row>
        <row r="1588">
          <cell r="Q1588">
            <v>0</v>
          </cell>
        </row>
        <row r="1589">
          <cell r="Q1589">
            <v>0</v>
          </cell>
        </row>
        <row r="1590">
          <cell r="Q1590">
            <v>0</v>
          </cell>
        </row>
        <row r="1591">
          <cell r="Q1591">
            <v>0</v>
          </cell>
        </row>
        <row r="1592">
          <cell r="Q1592">
            <v>0</v>
          </cell>
        </row>
        <row r="1593">
          <cell r="Q1593">
            <v>0</v>
          </cell>
        </row>
        <row r="1594">
          <cell r="Q1594">
            <v>2.4839230185844197</v>
          </cell>
        </row>
        <row r="1595">
          <cell r="Q1595">
            <v>0</v>
          </cell>
        </row>
        <row r="1596">
          <cell r="Q1596">
            <v>0</v>
          </cell>
        </row>
        <row r="1597">
          <cell r="Q1597">
            <v>0</v>
          </cell>
        </row>
        <row r="1598">
          <cell r="Q1598">
            <v>0</v>
          </cell>
        </row>
        <row r="1599">
          <cell r="Q1599">
            <v>0</v>
          </cell>
        </row>
        <row r="1600">
          <cell r="Q1600">
            <v>4.5984421010716687</v>
          </cell>
        </row>
        <row r="1601">
          <cell r="Q1601">
            <v>0</v>
          </cell>
        </row>
        <row r="1602">
          <cell r="Q1602">
            <v>0</v>
          </cell>
        </row>
        <row r="1603">
          <cell r="Q1603">
            <v>4.5602279007857547</v>
          </cell>
        </row>
        <row r="1604">
          <cell r="Q1604">
            <v>0</v>
          </cell>
        </row>
        <row r="1605">
          <cell r="Q1605">
            <v>0</v>
          </cell>
        </row>
        <row r="1606">
          <cell r="Q1606">
            <v>0</v>
          </cell>
        </row>
        <row r="1607">
          <cell r="Q1607">
            <v>0</v>
          </cell>
        </row>
        <row r="1608">
          <cell r="Q1608">
            <v>3.9615387629730998</v>
          </cell>
        </row>
        <row r="1609">
          <cell r="Q1609">
            <v>0</v>
          </cell>
        </row>
        <row r="1610">
          <cell r="Q1610">
            <v>0</v>
          </cell>
        </row>
        <row r="1611">
          <cell r="Q1611">
            <v>0</v>
          </cell>
        </row>
        <row r="1612">
          <cell r="Q1612">
            <v>0</v>
          </cell>
        </row>
        <row r="1613">
          <cell r="Q1613">
            <v>0</v>
          </cell>
        </row>
        <row r="1614">
          <cell r="Q1614">
            <v>6.5473663156532904</v>
          </cell>
        </row>
        <row r="1615">
          <cell r="Q1615">
            <v>0</v>
          </cell>
        </row>
        <row r="1616">
          <cell r="Q1616">
            <v>0</v>
          </cell>
        </row>
        <row r="1617">
          <cell r="Q1617">
            <v>0</v>
          </cell>
        </row>
        <row r="1618">
          <cell r="Q1618">
            <v>0</v>
          </cell>
        </row>
        <row r="1619">
          <cell r="Q1619">
            <v>0</v>
          </cell>
        </row>
        <row r="1620">
          <cell r="Q1620">
            <v>4.4073710996420985</v>
          </cell>
        </row>
        <row r="1621">
          <cell r="Q1621">
            <v>0</v>
          </cell>
        </row>
        <row r="1622">
          <cell r="Q1622">
            <v>0</v>
          </cell>
        </row>
        <row r="1623">
          <cell r="Q1623">
            <v>4.3818949661181552</v>
          </cell>
        </row>
        <row r="1624">
          <cell r="Q1624">
            <v>0</v>
          </cell>
        </row>
        <row r="1625">
          <cell r="Q1625">
            <v>0</v>
          </cell>
        </row>
        <row r="1626">
          <cell r="Q1626">
            <v>0</v>
          </cell>
        </row>
        <row r="1627">
          <cell r="Q1627">
            <v>4.3818949661181552</v>
          </cell>
        </row>
        <row r="1628">
          <cell r="Q1628">
            <v>0</v>
          </cell>
        </row>
        <row r="1629">
          <cell r="Q1629">
            <v>0</v>
          </cell>
        </row>
        <row r="1630">
          <cell r="Q1630">
            <v>4.4073710996420985</v>
          </cell>
        </row>
        <row r="1631">
          <cell r="Q1631">
            <v>0</v>
          </cell>
        </row>
        <row r="1632">
          <cell r="Q1632">
            <v>0</v>
          </cell>
        </row>
        <row r="1633">
          <cell r="Q1633">
            <v>0</v>
          </cell>
        </row>
        <row r="1634">
          <cell r="Q1634">
            <v>0</v>
          </cell>
        </row>
        <row r="1635">
          <cell r="Q1635">
            <v>0</v>
          </cell>
        </row>
        <row r="1636">
          <cell r="Q1636">
            <v>2.4839230185844197</v>
          </cell>
        </row>
        <row r="1637">
          <cell r="Q1637">
            <v>0</v>
          </cell>
        </row>
        <row r="1638">
          <cell r="Q1638">
            <v>0</v>
          </cell>
        </row>
        <row r="1639">
          <cell r="Q1639">
            <v>0</v>
          </cell>
        </row>
        <row r="1640">
          <cell r="Q1640">
            <v>0</v>
          </cell>
        </row>
        <row r="1641">
          <cell r="Q1641">
            <v>0</v>
          </cell>
        </row>
        <row r="1642">
          <cell r="Q1642">
            <v>4.5984421010716687</v>
          </cell>
        </row>
        <row r="1643">
          <cell r="Q1643">
            <v>0</v>
          </cell>
        </row>
        <row r="1644">
          <cell r="Q1644">
            <v>0</v>
          </cell>
        </row>
        <row r="1645">
          <cell r="Q1645">
            <v>4.5602279007857547</v>
          </cell>
        </row>
        <row r="1646">
          <cell r="Q1646">
            <v>0</v>
          </cell>
        </row>
        <row r="1647">
          <cell r="Q1647">
            <v>0</v>
          </cell>
        </row>
        <row r="1648">
          <cell r="Q1648">
            <v>0</v>
          </cell>
        </row>
        <row r="1649">
          <cell r="Q1649">
            <v>0</v>
          </cell>
        </row>
        <row r="1650">
          <cell r="Q1650">
            <v>3.9615387629730998</v>
          </cell>
        </row>
        <row r="1651">
          <cell r="Q1651">
            <v>0</v>
          </cell>
        </row>
        <row r="1652">
          <cell r="Q1652">
            <v>0</v>
          </cell>
        </row>
        <row r="1653">
          <cell r="Q1653">
            <v>0</v>
          </cell>
        </row>
        <row r="1654">
          <cell r="Q1654">
            <v>0</v>
          </cell>
        </row>
        <row r="1655">
          <cell r="Q1655">
            <v>0</v>
          </cell>
        </row>
        <row r="1656">
          <cell r="Q1656">
            <v>0</v>
          </cell>
        </row>
        <row r="1657">
          <cell r="Q1657">
            <v>6.5473663156532904</v>
          </cell>
        </row>
        <row r="1658">
          <cell r="Q1658">
            <v>0</v>
          </cell>
        </row>
        <row r="1659">
          <cell r="Q1659">
            <v>0</v>
          </cell>
        </row>
        <row r="1660">
          <cell r="Q1660">
            <v>0</v>
          </cell>
        </row>
        <row r="1661">
          <cell r="Q1661">
            <v>4.4073710996420985</v>
          </cell>
        </row>
        <row r="1662">
          <cell r="Q1662">
            <v>0</v>
          </cell>
        </row>
        <row r="1663">
          <cell r="Q1663">
            <v>0</v>
          </cell>
        </row>
        <row r="1664">
          <cell r="Q1664">
            <v>0</v>
          </cell>
        </row>
        <row r="1665">
          <cell r="Q1665">
            <v>4.3818949661181552</v>
          </cell>
        </row>
        <row r="1666">
          <cell r="Q1666">
            <v>0</v>
          </cell>
        </row>
        <row r="1667">
          <cell r="Q1667">
            <v>0</v>
          </cell>
        </row>
        <row r="1668">
          <cell r="Q1668">
            <v>0</v>
          </cell>
        </row>
        <row r="1669">
          <cell r="Q1669">
            <v>4.2927284987843564</v>
          </cell>
        </row>
        <row r="1670">
          <cell r="Q1670">
            <v>0</v>
          </cell>
        </row>
        <row r="1671">
          <cell r="Q1671">
            <v>0</v>
          </cell>
        </row>
        <row r="1672">
          <cell r="Q1672">
            <v>4.4073710996420985</v>
          </cell>
        </row>
        <row r="1673">
          <cell r="Q1673">
            <v>0</v>
          </cell>
        </row>
        <row r="1674">
          <cell r="Q1674">
            <v>0</v>
          </cell>
        </row>
        <row r="1675">
          <cell r="Q1675">
            <v>0</v>
          </cell>
        </row>
        <row r="1676">
          <cell r="Q1676">
            <v>0</v>
          </cell>
        </row>
        <row r="1677">
          <cell r="Q1677">
            <v>0</v>
          </cell>
        </row>
        <row r="1678">
          <cell r="Q1678">
            <v>2.4839230185844197</v>
          </cell>
        </row>
        <row r="1679">
          <cell r="Q1679">
            <v>0</v>
          </cell>
        </row>
        <row r="1680">
          <cell r="Q1680">
            <v>0</v>
          </cell>
        </row>
        <row r="1681">
          <cell r="Q1681">
            <v>0</v>
          </cell>
        </row>
        <row r="1682">
          <cell r="Q1682">
            <v>0</v>
          </cell>
        </row>
        <row r="1683">
          <cell r="Q1683">
            <v>0</v>
          </cell>
        </row>
        <row r="1684">
          <cell r="Q1684">
            <v>4.5984421010716687</v>
          </cell>
        </row>
        <row r="1685">
          <cell r="Q1685">
            <v>0</v>
          </cell>
        </row>
        <row r="1686">
          <cell r="Q1686">
            <v>0</v>
          </cell>
        </row>
        <row r="1687">
          <cell r="Q1687">
            <v>4.5602279007857547</v>
          </cell>
        </row>
        <row r="1688">
          <cell r="Q1688">
            <v>0</v>
          </cell>
        </row>
        <row r="1689">
          <cell r="Q1689">
            <v>0</v>
          </cell>
        </row>
        <row r="1690">
          <cell r="Q1690">
            <v>0</v>
          </cell>
        </row>
        <row r="1691">
          <cell r="Q1691">
            <v>0</v>
          </cell>
        </row>
        <row r="1692">
          <cell r="Q1692">
            <v>3.9615387629730998</v>
          </cell>
        </row>
        <row r="1693">
          <cell r="Q1693">
            <v>0</v>
          </cell>
        </row>
        <row r="1694">
          <cell r="Q1694">
            <v>0</v>
          </cell>
        </row>
        <row r="1695">
          <cell r="Q1695">
            <v>0</v>
          </cell>
        </row>
        <row r="1696">
          <cell r="Q1696">
            <v>0</v>
          </cell>
        </row>
        <row r="1697">
          <cell r="Q1697">
            <v>0</v>
          </cell>
        </row>
        <row r="1698">
          <cell r="Q1698">
            <v>0</v>
          </cell>
        </row>
        <row r="1699">
          <cell r="Q1699">
            <v>6.5473663156532904</v>
          </cell>
        </row>
        <row r="1700">
          <cell r="Q1700">
            <v>0</v>
          </cell>
        </row>
        <row r="1701">
          <cell r="Q1701">
            <v>0</v>
          </cell>
        </row>
        <row r="1702">
          <cell r="Q1702">
            <v>0</v>
          </cell>
        </row>
        <row r="1703">
          <cell r="Q1703">
            <v>0</v>
          </cell>
        </row>
        <row r="1704">
          <cell r="Q1704">
            <v>4.4073710996420985</v>
          </cell>
        </row>
        <row r="1705">
          <cell r="Q1705">
            <v>0</v>
          </cell>
        </row>
        <row r="1706">
          <cell r="Q1706">
            <v>0</v>
          </cell>
        </row>
        <row r="1707">
          <cell r="Q1707">
            <v>0</v>
          </cell>
        </row>
        <row r="1708">
          <cell r="Q1708">
            <v>4.3818949661181552</v>
          </cell>
        </row>
        <row r="1709">
          <cell r="Q1709">
            <v>0</v>
          </cell>
        </row>
        <row r="1710">
          <cell r="Q1710">
            <v>0</v>
          </cell>
        </row>
        <row r="1711">
          <cell r="Q1711">
            <v>0</v>
          </cell>
        </row>
        <row r="1712">
          <cell r="Q1712">
            <v>4.2927284987843564</v>
          </cell>
        </row>
        <row r="1713">
          <cell r="Q1713">
            <v>0</v>
          </cell>
        </row>
        <row r="1714">
          <cell r="Q1714">
            <v>0</v>
          </cell>
        </row>
        <row r="1715">
          <cell r="Q1715">
            <v>4.4073710996420985</v>
          </cell>
        </row>
        <row r="1716">
          <cell r="Q1716">
            <v>0</v>
          </cell>
        </row>
        <row r="1717">
          <cell r="Q1717">
            <v>0</v>
          </cell>
        </row>
        <row r="1718">
          <cell r="Q1718">
            <v>0</v>
          </cell>
        </row>
        <row r="1719">
          <cell r="Q1719">
            <v>0</v>
          </cell>
        </row>
        <row r="1720">
          <cell r="Q1720">
            <v>0</v>
          </cell>
        </row>
        <row r="1721">
          <cell r="Q1721">
            <v>0</v>
          </cell>
        </row>
        <row r="1722">
          <cell r="Q1722">
            <v>0</v>
          </cell>
        </row>
        <row r="1723">
          <cell r="Q1723">
            <v>0</v>
          </cell>
        </row>
        <row r="1724">
          <cell r="Q1724">
            <v>0</v>
          </cell>
        </row>
        <row r="1725">
          <cell r="Q1725">
            <v>0</v>
          </cell>
        </row>
        <row r="1726">
          <cell r="Q1726">
            <v>0</v>
          </cell>
        </row>
        <row r="1727">
          <cell r="Q1727">
            <v>0</v>
          </cell>
        </row>
        <row r="1728">
          <cell r="Q1728">
            <v>0</v>
          </cell>
        </row>
        <row r="1729">
          <cell r="Q1729">
            <v>0</v>
          </cell>
        </row>
        <row r="1730">
          <cell r="Q1730">
            <v>0</v>
          </cell>
        </row>
        <row r="1731">
          <cell r="Q1731">
            <v>0</v>
          </cell>
        </row>
        <row r="1732">
          <cell r="Q1732">
            <v>0</v>
          </cell>
        </row>
        <row r="1733">
          <cell r="Q1733">
            <v>0</v>
          </cell>
        </row>
        <row r="1734">
          <cell r="Q1734">
            <v>0</v>
          </cell>
        </row>
        <row r="1735">
          <cell r="Q1735">
            <v>0</v>
          </cell>
        </row>
        <row r="1736">
          <cell r="Q1736">
            <v>0</v>
          </cell>
        </row>
        <row r="1737">
          <cell r="Q1737">
            <v>0</v>
          </cell>
        </row>
        <row r="1738">
          <cell r="Q1738">
            <v>0</v>
          </cell>
        </row>
        <row r="1739">
          <cell r="Q1739">
            <v>0</v>
          </cell>
        </row>
        <row r="1740">
          <cell r="Q1740">
            <v>0</v>
          </cell>
        </row>
        <row r="1741">
          <cell r="Q1741">
            <v>0</v>
          </cell>
        </row>
        <row r="1742">
          <cell r="Q1742">
            <v>0</v>
          </cell>
        </row>
        <row r="1743">
          <cell r="Q1743">
            <v>0</v>
          </cell>
        </row>
        <row r="1744">
          <cell r="Q1744">
            <v>0</v>
          </cell>
        </row>
        <row r="1745">
          <cell r="Q1745">
            <v>0</v>
          </cell>
        </row>
        <row r="1746">
          <cell r="Q1746">
            <v>0</v>
          </cell>
        </row>
        <row r="1747">
          <cell r="Q1747">
            <v>0</v>
          </cell>
        </row>
        <row r="1748">
          <cell r="Q1748">
            <v>0</v>
          </cell>
        </row>
        <row r="1749">
          <cell r="Q1749">
            <v>0</v>
          </cell>
        </row>
        <row r="1750">
          <cell r="Q1750">
            <v>0</v>
          </cell>
        </row>
        <row r="1751">
          <cell r="Q1751">
            <v>0</v>
          </cell>
        </row>
        <row r="1752">
          <cell r="Q1752">
            <v>0</v>
          </cell>
        </row>
        <row r="1753">
          <cell r="Q1753">
            <v>0</v>
          </cell>
        </row>
        <row r="1754">
          <cell r="Q1754">
            <v>0</v>
          </cell>
        </row>
        <row r="1755">
          <cell r="Q1755">
            <v>0</v>
          </cell>
        </row>
        <row r="1756">
          <cell r="Q1756">
            <v>0</v>
          </cell>
        </row>
        <row r="1757">
          <cell r="Q1757">
            <v>0</v>
          </cell>
        </row>
        <row r="1758">
          <cell r="Q1758">
            <v>0</v>
          </cell>
        </row>
        <row r="1759">
          <cell r="Q1759">
            <v>4.2927284987843564</v>
          </cell>
        </row>
        <row r="1760">
          <cell r="Q1760">
            <v>0</v>
          </cell>
        </row>
        <row r="1761">
          <cell r="Q1761">
            <v>0</v>
          </cell>
        </row>
        <row r="1762">
          <cell r="Q1762">
            <v>0</v>
          </cell>
        </row>
        <row r="1763">
          <cell r="Q1763">
            <v>0</v>
          </cell>
        </row>
        <row r="1764">
          <cell r="Q1764">
            <v>0</v>
          </cell>
        </row>
        <row r="1765">
          <cell r="Q1765">
            <v>0</v>
          </cell>
        </row>
        <row r="1766">
          <cell r="Q1766">
            <v>0</v>
          </cell>
        </row>
        <row r="1767">
          <cell r="Q1767">
            <v>6.9677225187983458</v>
          </cell>
        </row>
        <row r="1768">
          <cell r="Q1768">
            <v>0</v>
          </cell>
        </row>
        <row r="1769">
          <cell r="Q1769">
            <v>0</v>
          </cell>
        </row>
        <row r="1770">
          <cell r="Q1770">
            <v>0</v>
          </cell>
        </row>
        <row r="1771">
          <cell r="Q1771">
            <v>0</v>
          </cell>
        </row>
        <row r="1772">
          <cell r="Q1772">
            <v>0</v>
          </cell>
        </row>
        <row r="1773">
          <cell r="Q1773">
            <v>0</v>
          </cell>
        </row>
        <row r="1774">
          <cell r="Q1774">
            <v>4.2417762317364707</v>
          </cell>
        </row>
        <row r="1775">
          <cell r="Q1775">
            <v>0</v>
          </cell>
        </row>
        <row r="1776">
          <cell r="Q1776">
            <v>0</v>
          </cell>
        </row>
        <row r="1777">
          <cell r="Q1777">
            <v>0</v>
          </cell>
        </row>
        <row r="1778">
          <cell r="Q1778">
            <v>0</v>
          </cell>
        </row>
        <row r="1779">
          <cell r="Q1779">
            <v>0</v>
          </cell>
        </row>
        <row r="1780">
          <cell r="Q1780">
            <v>0</v>
          </cell>
        </row>
        <row r="1781">
          <cell r="Q1781">
            <v>0</v>
          </cell>
        </row>
        <row r="1782">
          <cell r="Q1782">
            <v>9.3624790700489662</v>
          </cell>
        </row>
        <row r="1783">
          <cell r="Q1783">
            <v>0</v>
          </cell>
        </row>
        <row r="1784">
          <cell r="Q1784">
            <v>0</v>
          </cell>
        </row>
        <row r="1785">
          <cell r="Q1785">
            <v>0</v>
          </cell>
        </row>
        <row r="1786">
          <cell r="Q1786">
            <v>0</v>
          </cell>
        </row>
        <row r="1787">
          <cell r="Q1787">
            <v>0</v>
          </cell>
        </row>
        <row r="1788">
          <cell r="Q1788">
            <v>0</v>
          </cell>
        </row>
        <row r="1789">
          <cell r="Q1789">
            <v>4.7895131025012398</v>
          </cell>
        </row>
        <row r="1790">
          <cell r="Q1790">
            <v>0</v>
          </cell>
        </row>
        <row r="1791">
          <cell r="Q1791">
            <v>0</v>
          </cell>
        </row>
        <row r="1792">
          <cell r="Q1792">
            <v>0</v>
          </cell>
        </row>
        <row r="1793">
          <cell r="Q1793">
            <v>0</v>
          </cell>
        </row>
        <row r="1794">
          <cell r="Q1794">
            <v>0</v>
          </cell>
        </row>
        <row r="1795">
          <cell r="Q1795">
            <v>6.1015339789842926</v>
          </cell>
        </row>
        <row r="1796">
          <cell r="Q1796">
            <v>4.7895131025012398</v>
          </cell>
        </row>
        <row r="1797">
          <cell r="Q1797">
            <v>0</v>
          </cell>
        </row>
        <row r="1798">
          <cell r="Q1798">
            <v>0</v>
          </cell>
        </row>
        <row r="1799">
          <cell r="Q1799">
            <v>0</v>
          </cell>
        </row>
        <row r="1800">
          <cell r="Q1800">
            <v>0</v>
          </cell>
        </row>
        <row r="1801">
          <cell r="Q1801">
            <v>0</v>
          </cell>
        </row>
        <row r="1802">
          <cell r="Q1802">
            <v>0</v>
          </cell>
        </row>
        <row r="1803">
          <cell r="Q1803">
            <v>0</v>
          </cell>
        </row>
        <row r="1804">
          <cell r="Q1804">
            <v>0</v>
          </cell>
        </row>
        <row r="1805">
          <cell r="Q1805">
            <v>0</v>
          </cell>
        </row>
        <row r="1806">
          <cell r="Q1806">
            <v>0</v>
          </cell>
        </row>
        <row r="1807">
          <cell r="Q1807">
            <v>0</v>
          </cell>
        </row>
        <row r="1808">
          <cell r="Q1808">
            <v>0</v>
          </cell>
        </row>
        <row r="1809">
          <cell r="Q1809">
            <v>0</v>
          </cell>
        </row>
        <row r="1810">
          <cell r="Q1810">
            <v>0</v>
          </cell>
        </row>
        <row r="1811">
          <cell r="Q1811">
            <v>0</v>
          </cell>
        </row>
        <row r="1812">
          <cell r="Q1812">
            <v>0</v>
          </cell>
        </row>
        <row r="1813">
          <cell r="Q1813">
            <v>0</v>
          </cell>
        </row>
        <row r="1814">
          <cell r="Q1814">
            <v>0</v>
          </cell>
        </row>
        <row r="1815">
          <cell r="Q1815">
            <v>0</v>
          </cell>
        </row>
        <row r="1816">
          <cell r="Q1816">
            <v>0</v>
          </cell>
        </row>
        <row r="1817">
          <cell r="Q1817">
            <v>0</v>
          </cell>
        </row>
        <row r="1818">
          <cell r="Q1818">
            <v>0</v>
          </cell>
        </row>
        <row r="1819">
          <cell r="Q1819">
            <v>0</v>
          </cell>
        </row>
        <row r="1820">
          <cell r="Q1820">
            <v>0</v>
          </cell>
        </row>
        <row r="1821">
          <cell r="Q1821">
            <v>0</v>
          </cell>
        </row>
        <row r="1822">
          <cell r="Q1822">
            <v>0</v>
          </cell>
        </row>
        <row r="1823">
          <cell r="Q1823">
            <v>0</v>
          </cell>
        </row>
        <row r="1824">
          <cell r="Q1824">
            <v>0</v>
          </cell>
        </row>
        <row r="1825">
          <cell r="Q1825">
            <v>0</v>
          </cell>
        </row>
        <row r="1826">
          <cell r="Q1826">
            <v>0</v>
          </cell>
        </row>
        <row r="1827">
          <cell r="Q1827">
            <v>0</v>
          </cell>
        </row>
        <row r="1828">
          <cell r="Q1828">
            <v>0</v>
          </cell>
        </row>
        <row r="1829">
          <cell r="Q1829">
            <v>0</v>
          </cell>
        </row>
        <row r="1830">
          <cell r="Q1830">
            <v>0</v>
          </cell>
        </row>
        <row r="1831">
          <cell r="Q1831">
            <v>0</v>
          </cell>
        </row>
        <row r="1832">
          <cell r="Q1832">
            <v>0</v>
          </cell>
        </row>
        <row r="1833">
          <cell r="Q1833">
            <v>0</v>
          </cell>
        </row>
        <row r="1834">
          <cell r="Q1834">
            <v>0</v>
          </cell>
        </row>
        <row r="1835">
          <cell r="Q1835">
            <v>0</v>
          </cell>
        </row>
        <row r="1836">
          <cell r="Q1836">
            <v>0</v>
          </cell>
        </row>
        <row r="1837">
          <cell r="Q1837">
            <v>0</v>
          </cell>
        </row>
        <row r="1838">
          <cell r="Q1838">
            <v>0</v>
          </cell>
        </row>
        <row r="1839">
          <cell r="Q1839">
            <v>0</v>
          </cell>
        </row>
        <row r="1840">
          <cell r="Q1840">
            <v>0</v>
          </cell>
        </row>
        <row r="1841">
          <cell r="Q1841">
            <v>0</v>
          </cell>
        </row>
        <row r="1842">
          <cell r="Q1842">
            <v>0</v>
          </cell>
        </row>
        <row r="1843">
          <cell r="Q1843">
            <v>0</v>
          </cell>
        </row>
        <row r="1844">
          <cell r="Q1844">
            <v>0</v>
          </cell>
        </row>
        <row r="1845">
          <cell r="Q1845">
            <v>0</v>
          </cell>
        </row>
        <row r="1846">
          <cell r="Q1846">
            <v>0</v>
          </cell>
        </row>
        <row r="1847">
          <cell r="Q1847">
            <v>0</v>
          </cell>
        </row>
        <row r="1848">
          <cell r="Q1848">
            <v>0</v>
          </cell>
        </row>
        <row r="1849">
          <cell r="Q1849">
            <v>0</v>
          </cell>
        </row>
        <row r="1850">
          <cell r="Q1850">
            <v>0</v>
          </cell>
        </row>
        <row r="1851">
          <cell r="Q1851">
            <v>0</v>
          </cell>
        </row>
        <row r="1852">
          <cell r="Q1852">
            <v>0</v>
          </cell>
        </row>
        <row r="1853">
          <cell r="Q1853">
            <v>0</v>
          </cell>
        </row>
        <row r="1854">
          <cell r="Q1854">
            <v>0</v>
          </cell>
        </row>
        <row r="1855">
          <cell r="Q1855">
            <v>0</v>
          </cell>
        </row>
        <row r="1856">
          <cell r="Q1856">
            <v>0</v>
          </cell>
        </row>
        <row r="1857">
          <cell r="Q1857">
            <v>0</v>
          </cell>
        </row>
        <row r="1858">
          <cell r="Q1858">
            <v>0</v>
          </cell>
        </row>
        <row r="1859">
          <cell r="Q1859">
            <v>0</v>
          </cell>
        </row>
        <row r="1860">
          <cell r="Q1860">
            <v>0</v>
          </cell>
        </row>
        <row r="1861">
          <cell r="Q1861">
            <v>0</v>
          </cell>
        </row>
        <row r="1862">
          <cell r="Q1862">
            <v>0</v>
          </cell>
        </row>
        <row r="1863">
          <cell r="Q1863">
            <v>0</v>
          </cell>
        </row>
        <row r="1864">
          <cell r="Q1864">
            <v>0</v>
          </cell>
        </row>
        <row r="1865">
          <cell r="Q1865">
            <v>0</v>
          </cell>
        </row>
        <row r="1866">
          <cell r="Q1866">
            <v>0</v>
          </cell>
        </row>
        <row r="1867">
          <cell r="Q1867">
            <v>0</v>
          </cell>
        </row>
        <row r="1868">
          <cell r="Q1868">
            <v>0</v>
          </cell>
        </row>
        <row r="1869">
          <cell r="Q1869">
            <v>0</v>
          </cell>
        </row>
        <row r="1870">
          <cell r="Q1870">
            <v>0</v>
          </cell>
        </row>
        <row r="1871">
          <cell r="Q1871">
            <v>0</v>
          </cell>
        </row>
        <row r="1872">
          <cell r="Q1872">
            <v>0</v>
          </cell>
        </row>
        <row r="1873">
          <cell r="Q1873">
            <v>0</v>
          </cell>
        </row>
        <row r="1874">
          <cell r="Q1874">
            <v>0</v>
          </cell>
        </row>
        <row r="1875">
          <cell r="Q1875">
            <v>0</v>
          </cell>
        </row>
        <row r="1876">
          <cell r="Q1876">
            <v>0</v>
          </cell>
        </row>
        <row r="1877">
          <cell r="Q1877">
            <v>0</v>
          </cell>
        </row>
        <row r="1878">
          <cell r="Q1878">
            <v>0</v>
          </cell>
        </row>
        <row r="1879">
          <cell r="Q1879">
            <v>0</v>
          </cell>
        </row>
        <row r="1880">
          <cell r="Q1880">
            <v>0</v>
          </cell>
        </row>
        <row r="1881">
          <cell r="Q1881">
            <v>0</v>
          </cell>
        </row>
        <row r="1882">
          <cell r="Q1882">
            <v>0</v>
          </cell>
        </row>
        <row r="1883">
          <cell r="Q1883">
            <v>0</v>
          </cell>
        </row>
        <row r="1884">
          <cell r="Q1884">
            <v>0</v>
          </cell>
        </row>
        <row r="1885">
          <cell r="Q1885">
            <v>0</v>
          </cell>
        </row>
        <row r="1886">
          <cell r="Q1886">
            <v>0</v>
          </cell>
        </row>
        <row r="1887">
          <cell r="Q1887">
            <v>0</v>
          </cell>
        </row>
        <row r="1888">
          <cell r="Q1888">
            <v>0</v>
          </cell>
        </row>
        <row r="1889">
          <cell r="Q1889">
            <v>0</v>
          </cell>
        </row>
        <row r="1890">
          <cell r="Q1890">
            <v>0</v>
          </cell>
        </row>
        <row r="1891">
          <cell r="Q1891">
            <v>0</v>
          </cell>
        </row>
        <row r="1892">
          <cell r="Q1892">
            <v>0</v>
          </cell>
        </row>
        <row r="1893">
          <cell r="Q1893">
            <v>0</v>
          </cell>
        </row>
        <row r="1894">
          <cell r="Q1894">
            <v>0</v>
          </cell>
        </row>
        <row r="1895">
          <cell r="Q1895">
            <v>0</v>
          </cell>
        </row>
        <row r="1896">
          <cell r="Q1896">
            <v>0</v>
          </cell>
        </row>
        <row r="1897">
          <cell r="Q1897">
            <v>0</v>
          </cell>
        </row>
        <row r="1898">
          <cell r="Q1898">
            <v>0</v>
          </cell>
        </row>
        <row r="1899">
          <cell r="Q1899">
            <v>0</v>
          </cell>
        </row>
        <row r="1900">
          <cell r="Q1900">
            <v>0</v>
          </cell>
        </row>
        <row r="1901">
          <cell r="Q1901">
            <v>0</v>
          </cell>
        </row>
        <row r="1902">
          <cell r="Q1902">
            <v>0</v>
          </cell>
        </row>
        <row r="1903">
          <cell r="Q1903">
            <v>0</v>
          </cell>
        </row>
        <row r="1904">
          <cell r="Q1904">
            <v>0</v>
          </cell>
        </row>
        <row r="1905">
          <cell r="Q1905">
            <v>0</v>
          </cell>
        </row>
        <row r="1906">
          <cell r="Q1906">
            <v>0</v>
          </cell>
        </row>
        <row r="1907">
          <cell r="Q1907">
            <v>0</v>
          </cell>
        </row>
        <row r="1908">
          <cell r="Q1908">
            <v>0</v>
          </cell>
        </row>
        <row r="1909">
          <cell r="Q1909">
            <v>0</v>
          </cell>
        </row>
        <row r="1910">
          <cell r="Q1910">
            <v>0</v>
          </cell>
        </row>
        <row r="1911">
          <cell r="Q1911">
            <v>0</v>
          </cell>
        </row>
        <row r="1912">
          <cell r="Q1912">
            <v>0</v>
          </cell>
        </row>
        <row r="1913">
          <cell r="Q1913">
            <v>0</v>
          </cell>
        </row>
        <row r="1914">
          <cell r="Q1914">
            <v>0</v>
          </cell>
        </row>
        <row r="1915">
          <cell r="Q1915">
            <v>0</v>
          </cell>
        </row>
        <row r="1916">
          <cell r="Q1916">
            <v>0</v>
          </cell>
        </row>
        <row r="1917">
          <cell r="Q1917">
            <v>0</v>
          </cell>
        </row>
        <row r="1918">
          <cell r="Q1918">
            <v>0</v>
          </cell>
        </row>
        <row r="1919">
          <cell r="Q1919">
            <v>0</v>
          </cell>
        </row>
        <row r="1920">
          <cell r="Q1920">
            <v>0</v>
          </cell>
        </row>
        <row r="1921">
          <cell r="Q1921">
            <v>0</v>
          </cell>
        </row>
        <row r="1922">
          <cell r="Q1922">
            <v>0</v>
          </cell>
        </row>
        <row r="1923">
          <cell r="Q1923">
            <v>0</v>
          </cell>
        </row>
        <row r="1924">
          <cell r="Q1924">
            <v>0</v>
          </cell>
        </row>
        <row r="1925">
          <cell r="Q1925">
            <v>0</v>
          </cell>
        </row>
        <row r="1926">
          <cell r="Q1926">
            <v>0</v>
          </cell>
        </row>
        <row r="1927">
          <cell r="Q1927">
            <v>0</v>
          </cell>
        </row>
        <row r="1928">
          <cell r="Q1928">
            <v>0</v>
          </cell>
        </row>
        <row r="1929">
          <cell r="Q1929">
            <v>0</v>
          </cell>
        </row>
        <row r="1930">
          <cell r="Q1930">
            <v>0</v>
          </cell>
        </row>
        <row r="1931">
          <cell r="Q1931">
            <v>0</v>
          </cell>
        </row>
        <row r="1932">
          <cell r="Q1932">
            <v>0</v>
          </cell>
        </row>
        <row r="1933">
          <cell r="Q1933">
            <v>0</v>
          </cell>
        </row>
        <row r="1934">
          <cell r="Q1934">
            <v>0</v>
          </cell>
        </row>
        <row r="1935">
          <cell r="Q1935">
            <v>0</v>
          </cell>
        </row>
        <row r="1936">
          <cell r="Q1936">
            <v>0</v>
          </cell>
        </row>
        <row r="1937">
          <cell r="Q1937">
            <v>0</v>
          </cell>
        </row>
        <row r="1938">
          <cell r="Q1938">
            <v>0</v>
          </cell>
        </row>
        <row r="1939">
          <cell r="Q1939">
            <v>0</v>
          </cell>
        </row>
        <row r="1940">
          <cell r="Q1940">
            <v>0</v>
          </cell>
        </row>
        <row r="1941">
          <cell r="Q1941">
            <v>0</v>
          </cell>
        </row>
        <row r="1942">
          <cell r="Q1942">
            <v>0</v>
          </cell>
        </row>
        <row r="1943">
          <cell r="Q1943">
            <v>0</v>
          </cell>
        </row>
        <row r="1944">
          <cell r="Q1944">
            <v>0</v>
          </cell>
        </row>
        <row r="1945">
          <cell r="Q1945">
            <v>0</v>
          </cell>
        </row>
        <row r="1946">
          <cell r="Q1946">
            <v>0</v>
          </cell>
        </row>
        <row r="1947">
          <cell r="Q1947">
            <v>0</v>
          </cell>
        </row>
        <row r="1948">
          <cell r="Q1948">
            <v>0</v>
          </cell>
        </row>
        <row r="1949">
          <cell r="Q1949">
            <v>0</v>
          </cell>
        </row>
        <row r="1950">
          <cell r="Q1950">
            <v>0</v>
          </cell>
        </row>
        <row r="1951">
          <cell r="Q1951">
            <v>0</v>
          </cell>
        </row>
        <row r="1952">
          <cell r="Q1952">
            <v>0</v>
          </cell>
        </row>
        <row r="1953">
          <cell r="Q1953">
            <v>0</v>
          </cell>
        </row>
        <row r="1954">
          <cell r="Q1954">
            <v>0</v>
          </cell>
        </row>
        <row r="1955">
          <cell r="Q1955">
            <v>0</v>
          </cell>
        </row>
        <row r="1956">
          <cell r="Q1956">
            <v>0</v>
          </cell>
        </row>
        <row r="1957">
          <cell r="Q1957">
            <v>0</v>
          </cell>
        </row>
        <row r="1958">
          <cell r="Q1958">
            <v>0</v>
          </cell>
        </row>
        <row r="1959">
          <cell r="Q1959">
            <v>0</v>
          </cell>
        </row>
        <row r="1960">
          <cell r="Q1960">
            <v>0</v>
          </cell>
        </row>
        <row r="1961">
          <cell r="Q1961">
            <v>0</v>
          </cell>
        </row>
        <row r="1962">
          <cell r="Q1962">
            <v>0</v>
          </cell>
        </row>
        <row r="1963">
          <cell r="Q1963">
            <v>0</v>
          </cell>
        </row>
        <row r="1964">
          <cell r="Q1964">
            <v>0</v>
          </cell>
        </row>
        <row r="1965">
          <cell r="Q1965">
            <v>0</v>
          </cell>
        </row>
        <row r="1966">
          <cell r="Q1966">
            <v>0</v>
          </cell>
        </row>
        <row r="1967">
          <cell r="Q1967">
            <v>0</v>
          </cell>
        </row>
        <row r="1968">
          <cell r="Q1968">
            <v>0</v>
          </cell>
        </row>
        <row r="1969">
          <cell r="Q1969">
            <v>0</v>
          </cell>
        </row>
        <row r="1970">
          <cell r="Q1970">
            <v>0</v>
          </cell>
        </row>
        <row r="1971">
          <cell r="Q1971">
            <v>0</v>
          </cell>
        </row>
        <row r="1972">
          <cell r="Q1972">
            <v>0</v>
          </cell>
        </row>
        <row r="1973">
          <cell r="Q1973">
            <v>0</v>
          </cell>
        </row>
        <row r="1974">
          <cell r="Q1974">
            <v>0</v>
          </cell>
        </row>
        <row r="1975">
          <cell r="Q1975">
            <v>0</v>
          </cell>
        </row>
        <row r="1976">
          <cell r="Q1976">
            <v>0</v>
          </cell>
        </row>
        <row r="1977">
          <cell r="Q1977">
            <v>0</v>
          </cell>
        </row>
        <row r="1978">
          <cell r="Q1978">
            <v>0</v>
          </cell>
        </row>
        <row r="1979">
          <cell r="Q1979">
            <v>0</v>
          </cell>
        </row>
        <row r="1980">
          <cell r="Q1980">
            <v>0</v>
          </cell>
        </row>
        <row r="1981">
          <cell r="Q1981">
            <v>0</v>
          </cell>
        </row>
        <row r="1982">
          <cell r="Q1982">
            <v>0</v>
          </cell>
        </row>
        <row r="1983">
          <cell r="Q1983">
            <v>0</v>
          </cell>
        </row>
        <row r="1984">
          <cell r="Q1984">
            <v>0</v>
          </cell>
        </row>
        <row r="1985">
          <cell r="Q1985">
            <v>0</v>
          </cell>
        </row>
        <row r="1986">
          <cell r="Q1986">
            <v>0</v>
          </cell>
        </row>
        <row r="1987">
          <cell r="Q1987">
            <v>0</v>
          </cell>
        </row>
        <row r="1988">
          <cell r="Q1988">
            <v>0</v>
          </cell>
        </row>
        <row r="1989">
          <cell r="Q1989">
            <v>0</v>
          </cell>
        </row>
        <row r="1990">
          <cell r="Q1990">
            <v>0</v>
          </cell>
        </row>
        <row r="1991">
          <cell r="Q1991">
            <v>0</v>
          </cell>
        </row>
        <row r="1992">
          <cell r="Q1992">
            <v>0</v>
          </cell>
        </row>
        <row r="1993">
          <cell r="Q1993">
            <v>0</v>
          </cell>
        </row>
        <row r="1994">
          <cell r="Q1994">
            <v>0</v>
          </cell>
        </row>
        <row r="1995">
          <cell r="Q1995">
            <v>0</v>
          </cell>
        </row>
        <row r="1996">
          <cell r="Q1996">
            <v>0</v>
          </cell>
        </row>
        <row r="1997">
          <cell r="Q1997">
            <v>0</v>
          </cell>
        </row>
        <row r="1998">
          <cell r="Q1998">
            <v>0</v>
          </cell>
        </row>
        <row r="1999">
          <cell r="Q1999">
            <v>0</v>
          </cell>
        </row>
        <row r="2000">
          <cell r="Q2000">
            <v>0</v>
          </cell>
        </row>
        <row r="2001">
          <cell r="Q2001">
            <v>0</v>
          </cell>
        </row>
        <row r="2002">
          <cell r="Q2002">
            <v>0</v>
          </cell>
        </row>
        <row r="2003">
          <cell r="Q2003">
            <v>0</v>
          </cell>
        </row>
        <row r="2004">
          <cell r="Q2004">
            <v>0</v>
          </cell>
        </row>
        <row r="2005">
          <cell r="Q2005">
            <v>0</v>
          </cell>
        </row>
        <row r="2006">
          <cell r="Q2006">
            <v>0</v>
          </cell>
        </row>
        <row r="2007">
          <cell r="Q2007">
            <v>0</v>
          </cell>
        </row>
        <row r="2008">
          <cell r="Q2008">
            <v>0</v>
          </cell>
        </row>
        <row r="2009">
          <cell r="Q2009">
            <v>0</v>
          </cell>
        </row>
        <row r="2010">
          <cell r="Q2010">
            <v>0</v>
          </cell>
        </row>
        <row r="2011">
          <cell r="Q2011">
            <v>0</v>
          </cell>
        </row>
        <row r="2012">
          <cell r="Q2012">
            <v>0</v>
          </cell>
        </row>
        <row r="2013">
          <cell r="Q2013">
            <v>0</v>
          </cell>
        </row>
        <row r="2014">
          <cell r="Q2014">
            <v>0</v>
          </cell>
        </row>
        <row r="2015">
          <cell r="Q2015">
            <v>0</v>
          </cell>
        </row>
        <row r="2016">
          <cell r="Q2016">
            <v>0</v>
          </cell>
        </row>
        <row r="2017">
          <cell r="Q2017">
            <v>0</v>
          </cell>
        </row>
        <row r="2018">
          <cell r="Q2018">
            <v>0</v>
          </cell>
        </row>
        <row r="2019">
          <cell r="Q2019">
            <v>0</v>
          </cell>
        </row>
        <row r="2020">
          <cell r="Q2020">
            <v>0</v>
          </cell>
        </row>
        <row r="2021">
          <cell r="Q2021">
            <v>0</v>
          </cell>
        </row>
        <row r="2022">
          <cell r="Q2022">
            <v>0</v>
          </cell>
        </row>
        <row r="2023">
          <cell r="Q2023">
            <v>0</v>
          </cell>
        </row>
        <row r="2024">
          <cell r="Q2024">
            <v>0</v>
          </cell>
        </row>
        <row r="2025">
          <cell r="Q2025">
            <v>0</v>
          </cell>
        </row>
        <row r="2026">
          <cell r="Q2026">
            <v>0</v>
          </cell>
        </row>
        <row r="2027">
          <cell r="Q2027">
            <v>0</v>
          </cell>
        </row>
        <row r="2028">
          <cell r="Q2028">
            <v>0</v>
          </cell>
        </row>
        <row r="2029">
          <cell r="Q2029">
            <v>0</v>
          </cell>
        </row>
        <row r="2030">
          <cell r="Q2030">
            <v>0</v>
          </cell>
        </row>
        <row r="2031">
          <cell r="Q2031">
            <v>0</v>
          </cell>
        </row>
        <row r="2032">
          <cell r="Q2032">
            <v>0</v>
          </cell>
        </row>
        <row r="2033">
          <cell r="Q2033">
            <v>0</v>
          </cell>
        </row>
        <row r="2034">
          <cell r="Q2034">
            <v>0</v>
          </cell>
        </row>
        <row r="2035">
          <cell r="Q2035">
            <v>0</v>
          </cell>
        </row>
        <row r="2036">
          <cell r="Q2036">
            <v>0</v>
          </cell>
        </row>
        <row r="2037">
          <cell r="Q2037">
            <v>0</v>
          </cell>
        </row>
        <row r="2038">
          <cell r="Q2038">
            <v>0</v>
          </cell>
        </row>
        <row r="2039">
          <cell r="Q2039">
            <v>0</v>
          </cell>
        </row>
        <row r="2040">
          <cell r="Q2040">
            <v>0</v>
          </cell>
        </row>
        <row r="2041">
          <cell r="Q2041">
            <v>0</v>
          </cell>
        </row>
        <row r="2042">
          <cell r="Q2042">
            <v>0</v>
          </cell>
        </row>
        <row r="2043">
          <cell r="Q2043">
            <v>0</v>
          </cell>
        </row>
        <row r="2044">
          <cell r="Q2044">
            <v>0</v>
          </cell>
        </row>
        <row r="2045">
          <cell r="Q2045">
            <v>0</v>
          </cell>
        </row>
        <row r="2046">
          <cell r="Q2046">
            <v>0</v>
          </cell>
        </row>
        <row r="2047">
          <cell r="Q2047">
            <v>0</v>
          </cell>
        </row>
        <row r="2048">
          <cell r="Q2048">
            <v>0</v>
          </cell>
        </row>
        <row r="2049">
          <cell r="Q2049">
            <v>0</v>
          </cell>
        </row>
        <row r="2050">
          <cell r="Q2050">
            <v>0</v>
          </cell>
        </row>
        <row r="2051">
          <cell r="Q2051">
            <v>0</v>
          </cell>
        </row>
        <row r="2052">
          <cell r="Q2052">
            <v>0</v>
          </cell>
        </row>
        <row r="2053">
          <cell r="Q2053">
            <v>0</v>
          </cell>
        </row>
        <row r="2054">
          <cell r="Q2054">
            <v>0</v>
          </cell>
        </row>
        <row r="2055">
          <cell r="Q2055">
            <v>0</v>
          </cell>
        </row>
        <row r="2056">
          <cell r="Q2056">
            <v>0</v>
          </cell>
        </row>
        <row r="2057">
          <cell r="Q2057">
            <v>0</v>
          </cell>
        </row>
        <row r="2058">
          <cell r="Q2058">
            <v>0</v>
          </cell>
        </row>
        <row r="2059">
          <cell r="Q2059">
            <v>0</v>
          </cell>
        </row>
        <row r="2060">
          <cell r="Q2060">
            <v>0</v>
          </cell>
        </row>
        <row r="2061">
          <cell r="Q2061">
            <v>0</v>
          </cell>
        </row>
        <row r="2062">
          <cell r="Q2062">
            <v>0</v>
          </cell>
        </row>
        <row r="2063">
          <cell r="Q2063">
            <v>0</v>
          </cell>
        </row>
        <row r="2064">
          <cell r="Q2064">
            <v>0</v>
          </cell>
        </row>
        <row r="2065">
          <cell r="Q2065">
            <v>0</v>
          </cell>
        </row>
        <row r="2066">
          <cell r="Q2066">
            <v>0</v>
          </cell>
        </row>
        <row r="2067">
          <cell r="Q2067">
            <v>0</v>
          </cell>
        </row>
        <row r="2068">
          <cell r="Q2068">
            <v>0</v>
          </cell>
        </row>
        <row r="2069">
          <cell r="Q2069">
            <v>0</v>
          </cell>
        </row>
        <row r="2070">
          <cell r="Q2070">
            <v>0</v>
          </cell>
        </row>
        <row r="2071">
          <cell r="Q2071">
            <v>0</v>
          </cell>
        </row>
        <row r="2072">
          <cell r="Q2072">
            <v>0</v>
          </cell>
        </row>
        <row r="2073">
          <cell r="Q2073">
            <v>0</v>
          </cell>
        </row>
        <row r="2074">
          <cell r="Q2074">
            <v>0</v>
          </cell>
        </row>
        <row r="2075">
          <cell r="Q2075">
            <v>0</v>
          </cell>
        </row>
        <row r="2076">
          <cell r="Q2076">
            <v>0</v>
          </cell>
        </row>
        <row r="2077">
          <cell r="Q2077">
            <v>0</v>
          </cell>
        </row>
        <row r="2078">
          <cell r="Q2078">
            <v>0</v>
          </cell>
        </row>
        <row r="2079">
          <cell r="Q2079">
            <v>0</v>
          </cell>
        </row>
        <row r="2080">
          <cell r="Q2080">
            <v>0</v>
          </cell>
        </row>
        <row r="2081">
          <cell r="Q2081">
            <v>0</v>
          </cell>
        </row>
        <row r="2082">
          <cell r="Q2082">
            <v>0</v>
          </cell>
        </row>
        <row r="2083">
          <cell r="Q2083">
            <v>0</v>
          </cell>
        </row>
        <row r="2084">
          <cell r="Q2084">
            <v>0</v>
          </cell>
        </row>
        <row r="2085">
          <cell r="Q2085">
            <v>0</v>
          </cell>
        </row>
        <row r="2086">
          <cell r="Q2086">
            <v>0</v>
          </cell>
        </row>
        <row r="2087">
          <cell r="Q2087">
            <v>0</v>
          </cell>
        </row>
        <row r="2088">
          <cell r="Q2088">
            <v>0</v>
          </cell>
        </row>
        <row r="2089">
          <cell r="Q2089">
            <v>0</v>
          </cell>
        </row>
        <row r="2090">
          <cell r="Q2090">
            <v>0</v>
          </cell>
        </row>
        <row r="2091">
          <cell r="Q2091">
            <v>0</v>
          </cell>
        </row>
        <row r="2092">
          <cell r="Q2092">
            <v>0</v>
          </cell>
        </row>
        <row r="2093">
          <cell r="Q2093">
            <v>0</v>
          </cell>
        </row>
        <row r="2094">
          <cell r="Q2094">
            <v>0</v>
          </cell>
        </row>
        <row r="2095">
          <cell r="Q2095">
            <v>0</v>
          </cell>
        </row>
        <row r="2096">
          <cell r="Q2096">
            <v>0</v>
          </cell>
        </row>
        <row r="2097">
          <cell r="Q2097">
            <v>0</v>
          </cell>
        </row>
        <row r="2098">
          <cell r="Q2098">
            <v>0</v>
          </cell>
        </row>
        <row r="2099">
          <cell r="Q2099">
            <v>0</v>
          </cell>
        </row>
        <row r="2100">
          <cell r="Q2100">
            <v>0</v>
          </cell>
        </row>
        <row r="2101">
          <cell r="Q2101">
            <v>0</v>
          </cell>
        </row>
        <row r="2102">
          <cell r="Q2102">
            <v>0</v>
          </cell>
        </row>
        <row r="2103">
          <cell r="Q2103">
            <v>0</v>
          </cell>
        </row>
        <row r="2104">
          <cell r="Q2104">
            <v>0</v>
          </cell>
        </row>
        <row r="2105">
          <cell r="Q2105">
            <v>0</v>
          </cell>
        </row>
        <row r="2106">
          <cell r="Q2106">
            <v>0</v>
          </cell>
        </row>
        <row r="2107">
          <cell r="Q2107">
            <v>0</v>
          </cell>
        </row>
        <row r="2108">
          <cell r="Q2108">
            <v>0</v>
          </cell>
        </row>
        <row r="2109">
          <cell r="Q2109">
            <v>0</v>
          </cell>
        </row>
        <row r="2110">
          <cell r="Q2110">
            <v>0</v>
          </cell>
        </row>
        <row r="2111">
          <cell r="Q2111">
            <v>0</v>
          </cell>
        </row>
        <row r="2112">
          <cell r="Q2112">
            <v>0</v>
          </cell>
        </row>
        <row r="2113">
          <cell r="Q2113">
            <v>0</v>
          </cell>
        </row>
        <row r="2114">
          <cell r="Q2114">
            <v>0</v>
          </cell>
        </row>
        <row r="2115">
          <cell r="Q2115">
            <v>0</v>
          </cell>
        </row>
        <row r="2116">
          <cell r="Q2116">
            <v>0</v>
          </cell>
        </row>
        <row r="2117">
          <cell r="Q2117">
            <v>0</v>
          </cell>
        </row>
        <row r="2118">
          <cell r="Q2118">
            <v>0</v>
          </cell>
        </row>
        <row r="2119">
          <cell r="Q2119">
            <v>0</v>
          </cell>
        </row>
        <row r="2120">
          <cell r="Q2120">
            <v>0</v>
          </cell>
        </row>
        <row r="2121">
          <cell r="Q2121">
            <v>0</v>
          </cell>
        </row>
        <row r="2122">
          <cell r="Q2122">
            <v>0</v>
          </cell>
        </row>
        <row r="2123">
          <cell r="Q2123">
            <v>0</v>
          </cell>
        </row>
        <row r="2124">
          <cell r="Q2124">
            <v>0</v>
          </cell>
        </row>
        <row r="2125">
          <cell r="Q2125">
            <v>0</v>
          </cell>
        </row>
        <row r="2126">
          <cell r="Q2126">
            <v>0</v>
          </cell>
        </row>
        <row r="2127">
          <cell r="Q2127">
            <v>0</v>
          </cell>
        </row>
        <row r="2128">
          <cell r="Q2128">
            <v>0</v>
          </cell>
        </row>
        <row r="2129">
          <cell r="Q2129">
            <v>0</v>
          </cell>
        </row>
        <row r="2130">
          <cell r="Q2130">
            <v>0</v>
          </cell>
        </row>
        <row r="2131">
          <cell r="Q2131">
            <v>0</v>
          </cell>
        </row>
        <row r="2132">
          <cell r="Q2132">
            <v>0</v>
          </cell>
        </row>
        <row r="2133">
          <cell r="Q2133">
            <v>0</v>
          </cell>
        </row>
        <row r="2134">
          <cell r="Q2134">
            <v>0</v>
          </cell>
        </row>
        <row r="2135">
          <cell r="Q2135">
            <v>0</v>
          </cell>
        </row>
        <row r="2136">
          <cell r="Q2136">
            <v>0</v>
          </cell>
        </row>
        <row r="2137">
          <cell r="Q2137">
            <v>0</v>
          </cell>
        </row>
        <row r="2138">
          <cell r="Q2138">
            <v>0</v>
          </cell>
        </row>
        <row r="2139">
          <cell r="Q2139">
            <v>0</v>
          </cell>
        </row>
        <row r="2140">
          <cell r="Q2140">
            <v>0</v>
          </cell>
        </row>
        <row r="2141">
          <cell r="Q2141">
            <v>0</v>
          </cell>
        </row>
        <row r="2142">
          <cell r="Q2142">
            <v>0</v>
          </cell>
        </row>
        <row r="2143">
          <cell r="Q2143">
            <v>0</v>
          </cell>
        </row>
        <row r="2144">
          <cell r="Q2144">
            <v>0</v>
          </cell>
        </row>
        <row r="2145">
          <cell r="Q2145">
            <v>0</v>
          </cell>
        </row>
        <row r="2146">
          <cell r="Q2146">
            <v>0</v>
          </cell>
        </row>
        <row r="2147">
          <cell r="Q2147">
            <v>0</v>
          </cell>
        </row>
        <row r="2148">
          <cell r="Q2148">
            <v>0</v>
          </cell>
        </row>
        <row r="2149">
          <cell r="Q2149">
            <v>0</v>
          </cell>
        </row>
        <row r="2150">
          <cell r="Q2150">
            <v>0</v>
          </cell>
        </row>
        <row r="2151">
          <cell r="Q2151">
            <v>0</v>
          </cell>
        </row>
        <row r="2152">
          <cell r="Q2152">
            <v>0</v>
          </cell>
        </row>
        <row r="2153">
          <cell r="Q2153">
            <v>0</v>
          </cell>
        </row>
        <row r="2154">
          <cell r="Q2154">
            <v>0</v>
          </cell>
        </row>
        <row r="2155">
          <cell r="Q2155">
            <v>0</v>
          </cell>
        </row>
        <row r="2156">
          <cell r="Q2156">
            <v>0</v>
          </cell>
        </row>
        <row r="2157">
          <cell r="Q2157">
            <v>0</v>
          </cell>
        </row>
        <row r="2158">
          <cell r="Q2158">
            <v>0</v>
          </cell>
        </row>
        <row r="2159">
          <cell r="Q2159">
            <v>0</v>
          </cell>
        </row>
        <row r="2160">
          <cell r="Q2160">
            <v>0</v>
          </cell>
        </row>
        <row r="2161">
          <cell r="Q2161">
            <v>0</v>
          </cell>
        </row>
        <row r="2162">
          <cell r="Q2162">
            <v>0</v>
          </cell>
        </row>
        <row r="2163">
          <cell r="Q2163">
            <v>0</v>
          </cell>
        </row>
        <row r="2164">
          <cell r="Q2164">
            <v>0</v>
          </cell>
        </row>
        <row r="2165">
          <cell r="Q2165">
            <v>0</v>
          </cell>
        </row>
        <row r="2166">
          <cell r="Q2166">
            <v>0</v>
          </cell>
        </row>
        <row r="2167">
          <cell r="Q2167">
            <v>0</v>
          </cell>
        </row>
        <row r="2168">
          <cell r="Q2168">
            <v>0</v>
          </cell>
        </row>
        <row r="2169">
          <cell r="Q2169">
            <v>0</v>
          </cell>
        </row>
        <row r="2170">
          <cell r="Q2170">
            <v>0</v>
          </cell>
        </row>
        <row r="2171">
          <cell r="Q2171">
            <v>0</v>
          </cell>
        </row>
        <row r="2172">
          <cell r="Q2172">
            <v>0</v>
          </cell>
        </row>
        <row r="2173">
          <cell r="Q2173">
            <v>0</v>
          </cell>
        </row>
        <row r="2174">
          <cell r="Q2174">
            <v>0</v>
          </cell>
        </row>
        <row r="2175">
          <cell r="Q2175">
            <v>0</v>
          </cell>
        </row>
        <row r="2176">
          <cell r="Q2176">
            <v>0</v>
          </cell>
        </row>
        <row r="2177">
          <cell r="Q2177">
            <v>0</v>
          </cell>
        </row>
        <row r="2178">
          <cell r="Q2178">
            <v>0</v>
          </cell>
        </row>
        <row r="2179">
          <cell r="Q2179">
            <v>0</v>
          </cell>
        </row>
        <row r="2180">
          <cell r="Q2180">
            <v>0</v>
          </cell>
        </row>
        <row r="2181">
          <cell r="Q2181">
            <v>0</v>
          </cell>
        </row>
        <row r="2182">
          <cell r="Q2182">
            <v>0</v>
          </cell>
        </row>
        <row r="2183">
          <cell r="Q2183">
            <v>0</v>
          </cell>
        </row>
        <row r="2184">
          <cell r="Q2184">
            <v>0</v>
          </cell>
        </row>
        <row r="2185">
          <cell r="Q2185">
            <v>0</v>
          </cell>
        </row>
        <row r="2186">
          <cell r="Q2186">
            <v>0</v>
          </cell>
        </row>
        <row r="2187">
          <cell r="Q2187">
            <v>0</v>
          </cell>
        </row>
        <row r="2188">
          <cell r="Q2188">
            <v>0</v>
          </cell>
        </row>
        <row r="2189">
          <cell r="Q2189">
            <v>0</v>
          </cell>
        </row>
        <row r="2190">
          <cell r="Q2190">
            <v>0</v>
          </cell>
        </row>
        <row r="2191">
          <cell r="Q2191">
            <v>0</v>
          </cell>
        </row>
        <row r="2192">
          <cell r="Q2192">
            <v>0</v>
          </cell>
        </row>
        <row r="2193">
          <cell r="Q2193">
            <v>0</v>
          </cell>
        </row>
        <row r="2194">
          <cell r="Q2194">
            <v>0</v>
          </cell>
        </row>
        <row r="2195">
          <cell r="Q2195">
            <v>0</v>
          </cell>
        </row>
        <row r="2196">
          <cell r="Q2196">
            <v>0</v>
          </cell>
        </row>
        <row r="2197">
          <cell r="Q2197">
            <v>0</v>
          </cell>
        </row>
        <row r="2198">
          <cell r="Q2198">
            <v>0</v>
          </cell>
        </row>
        <row r="2199">
          <cell r="Q2199">
            <v>0</v>
          </cell>
        </row>
        <row r="2200">
          <cell r="Q2200">
            <v>0</v>
          </cell>
        </row>
        <row r="2201">
          <cell r="Q2201">
            <v>0</v>
          </cell>
        </row>
        <row r="2202">
          <cell r="Q2202">
            <v>0</v>
          </cell>
        </row>
        <row r="2203">
          <cell r="Q2203">
            <v>0</v>
          </cell>
        </row>
        <row r="2204">
          <cell r="Q2204">
            <v>0</v>
          </cell>
        </row>
        <row r="2205">
          <cell r="Q2205">
            <v>0</v>
          </cell>
        </row>
        <row r="2206">
          <cell r="Q2206">
            <v>0</v>
          </cell>
        </row>
        <row r="2207">
          <cell r="Q2207">
            <v>0</v>
          </cell>
        </row>
        <row r="2208">
          <cell r="Q2208">
            <v>0</v>
          </cell>
        </row>
        <row r="2209">
          <cell r="Q2209">
            <v>0</v>
          </cell>
        </row>
        <row r="2210">
          <cell r="Q2210">
            <v>0</v>
          </cell>
        </row>
        <row r="2211">
          <cell r="Q2211">
            <v>0</v>
          </cell>
        </row>
        <row r="2212">
          <cell r="Q2212">
            <v>0</v>
          </cell>
        </row>
        <row r="2213">
          <cell r="Q2213">
            <v>0</v>
          </cell>
        </row>
        <row r="2214">
          <cell r="Q2214">
            <v>0</v>
          </cell>
        </row>
        <row r="2215">
          <cell r="Q2215">
            <v>0</v>
          </cell>
        </row>
        <row r="2216">
          <cell r="Q2216">
            <v>0</v>
          </cell>
        </row>
        <row r="2217">
          <cell r="Q2217">
            <v>0</v>
          </cell>
        </row>
        <row r="2218">
          <cell r="Q2218">
            <v>0</v>
          </cell>
        </row>
        <row r="2219">
          <cell r="Q2219">
            <v>0</v>
          </cell>
        </row>
        <row r="2220">
          <cell r="Q2220">
            <v>0</v>
          </cell>
        </row>
        <row r="2221">
          <cell r="Q2221">
            <v>0</v>
          </cell>
        </row>
        <row r="2222">
          <cell r="Q2222">
            <v>0</v>
          </cell>
        </row>
        <row r="2223">
          <cell r="Q2223">
            <v>0</v>
          </cell>
        </row>
        <row r="2224">
          <cell r="Q2224">
            <v>0</v>
          </cell>
        </row>
        <row r="2225">
          <cell r="Q2225">
            <v>0</v>
          </cell>
        </row>
        <row r="2226">
          <cell r="Q2226">
            <v>0</v>
          </cell>
        </row>
        <row r="2227">
          <cell r="Q2227">
            <v>0</v>
          </cell>
        </row>
        <row r="2228">
          <cell r="Q2228">
            <v>0</v>
          </cell>
        </row>
        <row r="2229">
          <cell r="Q2229">
            <v>0</v>
          </cell>
        </row>
        <row r="2230">
          <cell r="Q2230">
            <v>0</v>
          </cell>
        </row>
        <row r="2231">
          <cell r="Q2231">
            <v>0</v>
          </cell>
        </row>
        <row r="2232">
          <cell r="Q2232">
            <v>0</v>
          </cell>
        </row>
        <row r="2233">
          <cell r="Q2233">
            <v>0</v>
          </cell>
        </row>
        <row r="2234">
          <cell r="Q2234">
            <v>0</v>
          </cell>
        </row>
        <row r="2235">
          <cell r="Q2235">
            <v>0</v>
          </cell>
        </row>
        <row r="2236">
          <cell r="Q2236">
            <v>0</v>
          </cell>
        </row>
        <row r="2237">
          <cell r="Q2237">
            <v>0</v>
          </cell>
        </row>
        <row r="2238">
          <cell r="Q2238">
            <v>0</v>
          </cell>
        </row>
        <row r="2239">
          <cell r="Q2239">
            <v>0</v>
          </cell>
        </row>
        <row r="2240">
          <cell r="Q2240">
            <v>0</v>
          </cell>
        </row>
        <row r="2241">
          <cell r="Q2241">
            <v>0</v>
          </cell>
        </row>
        <row r="2242">
          <cell r="Q2242">
            <v>0</v>
          </cell>
        </row>
        <row r="2243">
          <cell r="Q2243">
            <v>0</v>
          </cell>
        </row>
        <row r="2244">
          <cell r="Q2244">
            <v>0</v>
          </cell>
        </row>
        <row r="2245">
          <cell r="Q2245">
            <v>0</v>
          </cell>
        </row>
        <row r="2246">
          <cell r="Q2246">
            <v>0</v>
          </cell>
        </row>
        <row r="2247">
          <cell r="Q2247">
            <v>0</v>
          </cell>
        </row>
        <row r="2248">
          <cell r="Q2248">
            <v>0</v>
          </cell>
        </row>
        <row r="2249">
          <cell r="Q2249">
            <v>0</v>
          </cell>
        </row>
        <row r="2250">
          <cell r="Q2250">
            <v>0</v>
          </cell>
        </row>
        <row r="2251">
          <cell r="Q2251">
            <v>0</v>
          </cell>
        </row>
        <row r="2252">
          <cell r="Q2252">
            <v>0</v>
          </cell>
        </row>
        <row r="2253">
          <cell r="Q2253">
            <v>0</v>
          </cell>
        </row>
        <row r="2254">
          <cell r="Q2254">
            <v>0</v>
          </cell>
        </row>
        <row r="2255">
          <cell r="Q2255">
            <v>0</v>
          </cell>
        </row>
        <row r="2256">
          <cell r="Q2256">
            <v>0</v>
          </cell>
        </row>
        <row r="2257">
          <cell r="Q2257">
            <v>0</v>
          </cell>
        </row>
        <row r="2258">
          <cell r="Q2258">
            <v>0</v>
          </cell>
        </row>
        <row r="2259">
          <cell r="Q2259">
            <v>0</v>
          </cell>
        </row>
        <row r="2260">
          <cell r="Q2260">
            <v>0</v>
          </cell>
        </row>
        <row r="2261">
          <cell r="Q2261">
            <v>0</v>
          </cell>
        </row>
        <row r="2262">
          <cell r="Q2262">
            <v>0</v>
          </cell>
        </row>
        <row r="2263">
          <cell r="Q2263">
            <v>0</v>
          </cell>
        </row>
        <row r="2264">
          <cell r="Q2264">
            <v>0</v>
          </cell>
        </row>
        <row r="2265">
          <cell r="Q2265">
            <v>0</v>
          </cell>
        </row>
        <row r="2266">
          <cell r="Q2266">
            <v>0</v>
          </cell>
        </row>
        <row r="2267">
          <cell r="Q2267">
            <v>0</v>
          </cell>
        </row>
        <row r="2268">
          <cell r="Q2268">
            <v>0</v>
          </cell>
        </row>
        <row r="2269">
          <cell r="Q2269">
            <v>0</v>
          </cell>
        </row>
        <row r="2270">
          <cell r="Q2270">
            <v>0</v>
          </cell>
        </row>
        <row r="2271">
          <cell r="Q2271">
            <v>0</v>
          </cell>
        </row>
        <row r="2272">
          <cell r="Q2272">
            <v>0</v>
          </cell>
        </row>
        <row r="2273">
          <cell r="Q2273">
            <v>0</v>
          </cell>
        </row>
        <row r="2274">
          <cell r="Q2274">
            <v>0</v>
          </cell>
        </row>
        <row r="2275">
          <cell r="Q2275">
            <v>0</v>
          </cell>
        </row>
        <row r="2276">
          <cell r="Q2276">
            <v>0</v>
          </cell>
        </row>
        <row r="2277">
          <cell r="Q2277">
            <v>0</v>
          </cell>
        </row>
        <row r="2278">
          <cell r="Q2278">
            <v>0</v>
          </cell>
        </row>
        <row r="2279">
          <cell r="Q2279">
            <v>0</v>
          </cell>
        </row>
        <row r="2280">
          <cell r="Q2280">
            <v>0</v>
          </cell>
        </row>
        <row r="2281">
          <cell r="Q2281">
            <v>0</v>
          </cell>
        </row>
        <row r="2282">
          <cell r="Q2282">
            <v>0</v>
          </cell>
        </row>
        <row r="2283">
          <cell r="Q2283">
            <v>0</v>
          </cell>
        </row>
        <row r="2284">
          <cell r="Q2284">
            <v>0</v>
          </cell>
        </row>
        <row r="2285">
          <cell r="Q2285">
            <v>0</v>
          </cell>
        </row>
        <row r="2286">
          <cell r="Q2286">
            <v>0</v>
          </cell>
        </row>
        <row r="2287">
          <cell r="Q2287">
            <v>0</v>
          </cell>
        </row>
        <row r="2288">
          <cell r="Q2288">
            <v>0</v>
          </cell>
        </row>
        <row r="2289">
          <cell r="Q2289">
            <v>0</v>
          </cell>
        </row>
        <row r="2290">
          <cell r="Q2290">
            <v>0</v>
          </cell>
        </row>
        <row r="2291">
          <cell r="Q2291">
            <v>0</v>
          </cell>
        </row>
        <row r="2292">
          <cell r="Q2292">
            <v>0</v>
          </cell>
        </row>
        <row r="2293">
          <cell r="Q2293">
            <v>0</v>
          </cell>
        </row>
        <row r="2294">
          <cell r="Q2294">
            <v>0</v>
          </cell>
        </row>
        <row r="2295">
          <cell r="Q2295">
            <v>0</v>
          </cell>
        </row>
        <row r="2296">
          <cell r="Q2296">
            <v>0</v>
          </cell>
        </row>
        <row r="2297">
          <cell r="Q2297">
            <v>0</v>
          </cell>
        </row>
        <row r="2298">
          <cell r="Q2298">
            <v>0</v>
          </cell>
        </row>
        <row r="2299">
          <cell r="Q2299">
            <v>0</v>
          </cell>
        </row>
        <row r="2300">
          <cell r="Q2300">
            <v>0</v>
          </cell>
        </row>
        <row r="2301">
          <cell r="Q2301">
            <v>0</v>
          </cell>
        </row>
        <row r="2302">
          <cell r="Q2302">
            <v>0</v>
          </cell>
        </row>
        <row r="2303">
          <cell r="Q2303">
            <v>0</v>
          </cell>
        </row>
        <row r="2304">
          <cell r="Q2304">
            <v>0</v>
          </cell>
        </row>
        <row r="2305">
          <cell r="Q2305">
            <v>0</v>
          </cell>
        </row>
        <row r="2306">
          <cell r="Q2306">
            <v>0</v>
          </cell>
        </row>
        <row r="2307">
          <cell r="Q2307">
            <v>1.8342816137238791</v>
          </cell>
        </row>
        <row r="2308">
          <cell r="Q2308">
            <v>2.1836685964984852</v>
          </cell>
        </row>
        <row r="2309">
          <cell r="Q2309">
            <v>1.8342816137238791</v>
          </cell>
        </row>
        <row r="2310">
          <cell r="Q2310">
            <v>0</v>
          </cell>
        </row>
        <row r="2311">
          <cell r="Q2311">
            <v>0</v>
          </cell>
        </row>
        <row r="2312">
          <cell r="Q2312">
            <v>0</v>
          </cell>
        </row>
        <row r="2313">
          <cell r="Q2313">
            <v>0</v>
          </cell>
        </row>
        <row r="2314">
          <cell r="Q2314">
            <v>0</v>
          </cell>
        </row>
        <row r="2315">
          <cell r="Q2315">
            <v>0</v>
          </cell>
        </row>
        <row r="2316">
          <cell r="Q2316">
            <v>0</v>
          </cell>
        </row>
        <row r="2317">
          <cell r="Q2317">
            <v>0</v>
          </cell>
        </row>
        <row r="2318">
          <cell r="Q2318">
            <v>0</v>
          </cell>
        </row>
        <row r="2319">
          <cell r="Q2319">
            <v>0</v>
          </cell>
        </row>
        <row r="2320">
          <cell r="Q2320">
            <v>0</v>
          </cell>
        </row>
        <row r="2321">
          <cell r="Q2321">
            <v>0</v>
          </cell>
        </row>
        <row r="2322">
          <cell r="Q2322">
            <v>0</v>
          </cell>
        </row>
        <row r="2323">
          <cell r="Q2323">
            <v>0</v>
          </cell>
        </row>
        <row r="2324">
          <cell r="Q2324">
            <v>0</v>
          </cell>
        </row>
        <row r="2325">
          <cell r="Q2325">
            <v>0</v>
          </cell>
        </row>
        <row r="2326">
          <cell r="Q2326">
            <v>0</v>
          </cell>
        </row>
        <row r="2327">
          <cell r="Q2327">
            <v>0</v>
          </cell>
        </row>
        <row r="2328">
          <cell r="Q2328">
            <v>0</v>
          </cell>
        </row>
        <row r="2329">
          <cell r="Q2329">
            <v>0</v>
          </cell>
        </row>
        <row r="2330">
          <cell r="Q2330">
            <v>0</v>
          </cell>
        </row>
        <row r="2331">
          <cell r="Q2331">
            <v>0</v>
          </cell>
        </row>
        <row r="2332">
          <cell r="Q2332">
            <v>0</v>
          </cell>
        </row>
        <row r="2333">
          <cell r="Q2333">
            <v>0</v>
          </cell>
        </row>
        <row r="2334">
          <cell r="Q2334">
            <v>0</v>
          </cell>
        </row>
        <row r="2335">
          <cell r="Q2335">
            <v>0</v>
          </cell>
        </row>
        <row r="2336">
          <cell r="Q2336">
            <v>0</v>
          </cell>
        </row>
        <row r="2337">
          <cell r="Q2337">
            <v>0</v>
          </cell>
        </row>
        <row r="2338">
          <cell r="Q2338">
            <v>0</v>
          </cell>
        </row>
        <row r="2339">
          <cell r="Q2339">
            <v>0</v>
          </cell>
        </row>
        <row r="2340">
          <cell r="Q2340">
            <v>0</v>
          </cell>
        </row>
        <row r="2341">
          <cell r="Q2341">
            <v>3.1159271126959154</v>
          </cell>
        </row>
        <row r="2342">
          <cell r="Q2342">
            <v>1.8088054801999363</v>
          </cell>
        </row>
        <row r="2343">
          <cell r="Q2343">
            <v>1.8088054801999363</v>
          </cell>
        </row>
        <row r="2344">
          <cell r="Q2344">
            <v>0</v>
          </cell>
        </row>
        <row r="2345">
          <cell r="Q2345">
            <v>0</v>
          </cell>
        </row>
        <row r="2346">
          <cell r="Q2346">
            <v>0</v>
          </cell>
        </row>
        <row r="2347">
          <cell r="Q2347">
            <v>1.8088054801999363</v>
          </cell>
        </row>
        <row r="2348">
          <cell r="Q2348">
            <v>0</v>
          </cell>
        </row>
        <row r="2349">
          <cell r="Q2349">
            <v>1.8088054801999363</v>
          </cell>
        </row>
        <row r="2350">
          <cell r="Q2350">
            <v>0</v>
          </cell>
        </row>
        <row r="2351">
          <cell r="Q2351">
            <v>0</v>
          </cell>
        </row>
        <row r="2352">
          <cell r="Q2352">
            <v>3.1159271126959154</v>
          </cell>
        </row>
        <row r="2353">
          <cell r="Q2353">
            <v>1.8088054801999363</v>
          </cell>
        </row>
        <row r="2354">
          <cell r="Q2354">
            <v>1.8088054801999363</v>
          </cell>
        </row>
        <row r="2355">
          <cell r="Q2355">
            <v>0</v>
          </cell>
        </row>
        <row r="2356">
          <cell r="Q2356">
            <v>0</v>
          </cell>
        </row>
        <row r="2357">
          <cell r="Q2357">
            <v>0</v>
          </cell>
        </row>
        <row r="2358">
          <cell r="Q2358">
            <v>0</v>
          </cell>
        </row>
        <row r="2359">
          <cell r="Q2359">
            <v>0</v>
          </cell>
        </row>
        <row r="2360">
          <cell r="Q2360">
            <v>0</v>
          </cell>
        </row>
        <row r="2361">
          <cell r="Q2361">
            <v>0</v>
          </cell>
        </row>
        <row r="2362">
          <cell r="Q2362">
            <v>0</v>
          </cell>
        </row>
        <row r="2363">
          <cell r="Q2363">
            <v>0</v>
          </cell>
        </row>
        <row r="2364">
          <cell r="Q2364">
            <v>0</v>
          </cell>
        </row>
        <row r="2365">
          <cell r="Q2365">
            <v>0</v>
          </cell>
        </row>
        <row r="2366">
          <cell r="Q2366">
            <v>0</v>
          </cell>
        </row>
        <row r="2367">
          <cell r="Q2367">
            <v>0</v>
          </cell>
        </row>
        <row r="2368">
          <cell r="Q2368">
            <v>0</v>
          </cell>
        </row>
        <row r="2369">
          <cell r="Q2369">
            <v>0</v>
          </cell>
        </row>
        <row r="2370">
          <cell r="Q2370">
            <v>0</v>
          </cell>
        </row>
        <row r="2371">
          <cell r="Q2371">
            <v>0</v>
          </cell>
        </row>
        <row r="2372">
          <cell r="Q2372">
            <v>0</v>
          </cell>
        </row>
        <row r="2373">
          <cell r="Q2373">
            <v>0</v>
          </cell>
        </row>
        <row r="2374">
          <cell r="Q2374">
            <v>0</v>
          </cell>
        </row>
        <row r="2375">
          <cell r="Q2375">
            <v>0</v>
          </cell>
        </row>
        <row r="2376">
          <cell r="Q2376">
            <v>0</v>
          </cell>
        </row>
        <row r="2377">
          <cell r="Q2377">
            <v>0</v>
          </cell>
        </row>
        <row r="2378">
          <cell r="Q2378">
            <v>0</v>
          </cell>
        </row>
        <row r="2379">
          <cell r="Q2379">
            <v>0</v>
          </cell>
        </row>
        <row r="2380">
          <cell r="Q2380">
            <v>0</v>
          </cell>
        </row>
        <row r="2381">
          <cell r="Q2381">
            <v>0</v>
          </cell>
        </row>
        <row r="2382">
          <cell r="Q2382">
            <v>0</v>
          </cell>
        </row>
        <row r="2383">
          <cell r="Q2383">
            <v>0</v>
          </cell>
        </row>
        <row r="2384">
          <cell r="Q2384">
            <v>0</v>
          </cell>
        </row>
        <row r="2385">
          <cell r="Q2385">
            <v>0</v>
          </cell>
        </row>
        <row r="2386">
          <cell r="Q2386">
            <v>0</v>
          </cell>
        </row>
        <row r="2387">
          <cell r="Q2387">
            <v>0</v>
          </cell>
        </row>
        <row r="2388">
          <cell r="Q2388">
            <v>0</v>
          </cell>
        </row>
        <row r="2389">
          <cell r="Q2389">
            <v>0</v>
          </cell>
        </row>
        <row r="2390">
          <cell r="Q2390">
            <v>0</v>
          </cell>
        </row>
        <row r="2391">
          <cell r="Q2391">
            <v>0</v>
          </cell>
        </row>
        <row r="2392">
          <cell r="Q2392">
            <v>0</v>
          </cell>
        </row>
        <row r="2393">
          <cell r="Q2393">
            <v>0</v>
          </cell>
        </row>
        <row r="2394">
          <cell r="Q2394">
            <v>0</v>
          </cell>
        </row>
        <row r="2395">
          <cell r="Q2395">
            <v>0</v>
          </cell>
        </row>
        <row r="2396">
          <cell r="Q2396">
            <v>0</v>
          </cell>
        </row>
        <row r="2397">
          <cell r="Q2397">
            <v>0</v>
          </cell>
        </row>
        <row r="2398">
          <cell r="Q2398">
            <v>0</v>
          </cell>
        </row>
        <row r="2399">
          <cell r="Q2399">
            <v>0</v>
          </cell>
        </row>
        <row r="2400">
          <cell r="Q2400">
            <v>0</v>
          </cell>
        </row>
        <row r="2401">
          <cell r="Q2401">
            <v>0</v>
          </cell>
        </row>
        <row r="2402">
          <cell r="Q2402">
            <v>0</v>
          </cell>
        </row>
        <row r="2403">
          <cell r="Q2403">
            <v>0</v>
          </cell>
        </row>
        <row r="2404">
          <cell r="Q2404">
            <v>0</v>
          </cell>
        </row>
        <row r="2405">
          <cell r="Q2405">
            <v>0</v>
          </cell>
        </row>
        <row r="2406">
          <cell r="Q2406">
            <v>0</v>
          </cell>
        </row>
        <row r="2407">
          <cell r="Q2407">
            <v>0</v>
          </cell>
        </row>
        <row r="2408">
          <cell r="Q2408">
            <v>0</v>
          </cell>
        </row>
        <row r="2409">
          <cell r="Q2409">
            <v>0</v>
          </cell>
        </row>
        <row r="2410">
          <cell r="Q2410">
            <v>0</v>
          </cell>
        </row>
        <row r="2411">
          <cell r="Q2411">
            <v>0</v>
          </cell>
        </row>
        <row r="2412">
          <cell r="Q2412">
            <v>0</v>
          </cell>
        </row>
        <row r="2413">
          <cell r="Q2413">
            <v>0</v>
          </cell>
        </row>
        <row r="2414">
          <cell r="Q2414">
            <v>0</v>
          </cell>
        </row>
        <row r="2415">
          <cell r="Q2415">
            <v>0</v>
          </cell>
        </row>
        <row r="2416">
          <cell r="Q2416">
            <v>0</v>
          </cell>
        </row>
        <row r="2417">
          <cell r="Q2417">
            <v>0</v>
          </cell>
        </row>
        <row r="2418">
          <cell r="Q2418">
            <v>0</v>
          </cell>
        </row>
        <row r="2419">
          <cell r="Q2419">
            <v>0</v>
          </cell>
        </row>
        <row r="2420">
          <cell r="Q2420">
            <v>0</v>
          </cell>
        </row>
        <row r="2421">
          <cell r="Q2421">
            <v>0</v>
          </cell>
        </row>
        <row r="2422">
          <cell r="Q2422">
            <v>0</v>
          </cell>
        </row>
        <row r="2423">
          <cell r="Q2423">
            <v>0</v>
          </cell>
        </row>
        <row r="2424">
          <cell r="Q2424">
            <v>0</v>
          </cell>
        </row>
        <row r="2425">
          <cell r="Q2425">
            <v>0</v>
          </cell>
        </row>
        <row r="2426">
          <cell r="Q2426">
            <v>0</v>
          </cell>
        </row>
        <row r="2427">
          <cell r="Q2427">
            <v>0</v>
          </cell>
        </row>
        <row r="2428">
          <cell r="Q2428">
            <v>0</v>
          </cell>
        </row>
        <row r="2429">
          <cell r="Q2429">
            <v>0</v>
          </cell>
        </row>
        <row r="2430">
          <cell r="Q2430">
            <v>0</v>
          </cell>
        </row>
        <row r="2431">
          <cell r="Q2431">
            <v>0</v>
          </cell>
        </row>
        <row r="2432">
          <cell r="Q2432">
            <v>0</v>
          </cell>
        </row>
        <row r="2433">
          <cell r="Q2433">
            <v>0</v>
          </cell>
        </row>
        <row r="2434">
          <cell r="Q2434">
            <v>0</v>
          </cell>
        </row>
        <row r="2435">
          <cell r="Q2435">
            <v>15.856793500727461</v>
          </cell>
        </row>
        <row r="2436">
          <cell r="Q2436">
            <v>4.9678460371688393</v>
          </cell>
        </row>
        <row r="2437">
          <cell r="Q2437">
            <v>4.9678460371688393</v>
          </cell>
        </row>
        <row r="2438">
          <cell r="Q2438">
            <v>0</v>
          </cell>
        </row>
        <row r="2439">
          <cell r="Q2439">
            <v>0</v>
          </cell>
        </row>
        <row r="2440">
          <cell r="Q2440">
            <v>0</v>
          </cell>
        </row>
        <row r="2441">
          <cell r="Q2441">
            <v>0</v>
          </cell>
        </row>
        <row r="2442">
          <cell r="Q2442">
            <v>0</v>
          </cell>
        </row>
        <row r="2443">
          <cell r="Q2443">
            <v>0</v>
          </cell>
        </row>
        <row r="2444">
          <cell r="Q2444">
            <v>0</v>
          </cell>
        </row>
        <row r="2445">
          <cell r="Q2445">
            <v>0</v>
          </cell>
        </row>
        <row r="2446">
          <cell r="Q2446">
            <v>0</v>
          </cell>
        </row>
        <row r="2447">
          <cell r="Q2447">
            <v>0</v>
          </cell>
        </row>
        <row r="2448">
          <cell r="Q2448">
            <v>0</v>
          </cell>
        </row>
        <row r="2449">
          <cell r="Q2449">
            <v>0</v>
          </cell>
        </row>
        <row r="2450">
          <cell r="Q2450">
            <v>0</v>
          </cell>
        </row>
        <row r="2451">
          <cell r="Q2451">
            <v>0</v>
          </cell>
        </row>
        <row r="2452">
          <cell r="Q2452">
            <v>0</v>
          </cell>
        </row>
        <row r="2453">
          <cell r="Q2453">
            <v>0</v>
          </cell>
        </row>
        <row r="2454">
          <cell r="Q2454">
            <v>0</v>
          </cell>
        </row>
        <row r="2455">
          <cell r="Q2455">
            <v>0</v>
          </cell>
        </row>
        <row r="2456">
          <cell r="Q2456">
            <v>0</v>
          </cell>
        </row>
        <row r="2457">
          <cell r="Q2457">
            <v>0</v>
          </cell>
        </row>
        <row r="2458">
          <cell r="Q2458">
            <v>0</v>
          </cell>
        </row>
        <row r="2459">
          <cell r="Q2459">
            <v>0</v>
          </cell>
        </row>
        <row r="2460">
          <cell r="Q2460">
            <v>0</v>
          </cell>
        </row>
        <row r="2461">
          <cell r="Q2461">
            <v>0</v>
          </cell>
        </row>
        <row r="2462">
          <cell r="Q2462">
            <v>0</v>
          </cell>
        </row>
        <row r="2463">
          <cell r="Q2463">
            <v>6.0470822672265747</v>
          </cell>
        </row>
        <row r="2464">
          <cell r="Q2464">
            <v>2.7514224205858189</v>
          </cell>
        </row>
        <row r="2465">
          <cell r="Q2465">
            <v>2.6749940200139903</v>
          </cell>
        </row>
        <row r="2466">
          <cell r="Q2466">
            <v>6.0470822672265747</v>
          </cell>
        </row>
        <row r="2467">
          <cell r="Q2467">
            <v>2.6749940200139903</v>
          </cell>
        </row>
        <row r="2468">
          <cell r="Q2468">
            <v>2.7514224205858189</v>
          </cell>
        </row>
        <row r="2469">
          <cell r="Q2469">
            <v>0</v>
          </cell>
        </row>
        <row r="2470">
          <cell r="Q2470">
            <v>0</v>
          </cell>
        </row>
        <row r="2471">
          <cell r="Q2471">
            <v>0</v>
          </cell>
        </row>
        <row r="2472">
          <cell r="Q2472">
            <v>0</v>
          </cell>
        </row>
        <row r="2473">
          <cell r="Q2473">
            <v>0</v>
          </cell>
        </row>
        <row r="2474">
          <cell r="Q2474">
            <v>0</v>
          </cell>
        </row>
        <row r="2475">
          <cell r="Q2475">
            <v>0</v>
          </cell>
        </row>
        <row r="2476">
          <cell r="Q2476">
            <v>0</v>
          </cell>
        </row>
        <row r="2477">
          <cell r="Q2477">
            <v>0</v>
          </cell>
        </row>
        <row r="2478">
          <cell r="Q2478">
            <v>0</v>
          </cell>
        </row>
        <row r="2479">
          <cell r="Q2479">
            <v>0</v>
          </cell>
        </row>
        <row r="2480">
          <cell r="Q2480">
            <v>0</v>
          </cell>
        </row>
        <row r="2481">
          <cell r="Q2481">
            <v>0</v>
          </cell>
        </row>
        <row r="2482">
          <cell r="Q2482">
            <v>0</v>
          </cell>
        </row>
        <row r="2483">
          <cell r="Q2483">
            <v>0</v>
          </cell>
        </row>
        <row r="2484">
          <cell r="Q2484">
            <v>0</v>
          </cell>
        </row>
        <row r="2485">
          <cell r="Q2485">
            <v>0</v>
          </cell>
        </row>
        <row r="2486">
          <cell r="Q2486">
            <v>0</v>
          </cell>
        </row>
        <row r="2487">
          <cell r="Q2487">
            <v>0</v>
          </cell>
        </row>
        <row r="2488">
          <cell r="Q2488">
            <v>0</v>
          </cell>
        </row>
        <row r="2489">
          <cell r="Q2489">
            <v>0</v>
          </cell>
        </row>
        <row r="2490">
          <cell r="Q2490">
            <v>0</v>
          </cell>
        </row>
        <row r="2491">
          <cell r="Q2491">
            <v>0</v>
          </cell>
        </row>
        <row r="2492">
          <cell r="Q2492">
            <v>0</v>
          </cell>
        </row>
        <row r="2493">
          <cell r="Q2493">
            <v>0</v>
          </cell>
        </row>
        <row r="2494">
          <cell r="Q2494">
            <v>0</v>
          </cell>
        </row>
        <row r="2495">
          <cell r="Q2495">
            <v>0</v>
          </cell>
        </row>
        <row r="2496">
          <cell r="Q2496">
            <v>0</v>
          </cell>
        </row>
        <row r="2497">
          <cell r="Q2497">
            <v>0</v>
          </cell>
        </row>
        <row r="2498">
          <cell r="Q2498">
            <v>0</v>
          </cell>
        </row>
        <row r="2499">
          <cell r="Q2499">
            <v>0</v>
          </cell>
        </row>
        <row r="2500">
          <cell r="Q2500">
            <v>0</v>
          </cell>
        </row>
        <row r="2501">
          <cell r="Q2501">
            <v>0</v>
          </cell>
        </row>
        <row r="2502">
          <cell r="Q2502">
            <v>0</v>
          </cell>
        </row>
        <row r="2503">
          <cell r="Q2503">
            <v>0</v>
          </cell>
        </row>
        <row r="2504">
          <cell r="Q2504">
            <v>0</v>
          </cell>
        </row>
        <row r="2505">
          <cell r="Q2505">
            <v>0</v>
          </cell>
        </row>
        <row r="2506">
          <cell r="Q2506">
            <v>0</v>
          </cell>
        </row>
        <row r="2507">
          <cell r="Q2507">
            <v>0</v>
          </cell>
        </row>
        <row r="2508">
          <cell r="Q2508">
            <v>4.5017167989353393</v>
          </cell>
        </row>
        <row r="2509">
          <cell r="Q2509">
            <v>3.3628496251604454</v>
          </cell>
        </row>
        <row r="2510">
          <cell r="Q2510">
            <v>3.3628496251604454</v>
          </cell>
        </row>
        <row r="2511">
          <cell r="Q2511">
            <v>0</v>
          </cell>
        </row>
        <row r="2512">
          <cell r="Q2512">
            <v>0</v>
          </cell>
        </row>
        <row r="2513">
          <cell r="Q2513">
            <v>0</v>
          </cell>
        </row>
        <row r="2514">
          <cell r="Q2514">
            <v>0</v>
          </cell>
        </row>
        <row r="2515">
          <cell r="Q2515">
            <v>0</v>
          </cell>
        </row>
        <row r="2516">
          <cell r="Q2516">
            <v>0</v>
          </cell>
        </row>
        <row r="2517">
          <cell r="Q2517">
            <v>0</v>
          </cell>
        </row>
        <row r="2518">
          <cell r="Q2518">
            <v>0</v>
          </cell>
        </row>
        <row r="2519">
          <cell r="Q2519">
            <v>0</v>
          </cell>
        </row>
        <row r="2520">
          <cell r="Q2520">
            <v>0</v>
          </cell>
        </row>
        <row r="2521">
          <cell r="Q2521">
            <v>0</v>
          </cell>
        </row>
        <row r="2522">
          <cell r="Q2522">
            <v>0</v>
          </cell>
        </row>
        <row r="2523">
          <cell r="Q2523">
            <v>5.2353454391702385</v>
          </cell>
        </row>
        <row r="2524">
          <cell r="Q2524">
            <v>0</v>
          </cell>
        </row>
        <row r="2525">
          <cell r="Q2525">
            <v>0</v>
          </cell>
        </row>
        <row r="2526">
          <cell r="Q2526">
            <v>3.9870148964970427</v>
          </cell>
        </row>
        <row r="2527">
          <cell r="Q2527">
            <v>0</v>
          </cell>
        </row>
        <row r="2528">
          <cell r="Q2528">
            <v>3.9870148964970427</v>
          </cell>
        </row>
        <row r="2529">
          <cell r="Q2529">
            <v>0</v>
          </cell>
        </row>
        <row r="2530">
          <cell r="Q2530">
            <v>0</v>
          </cell>
        </row>
        <row r="2531">
          <cell r="Q2531">
            <v>0</v>
          </cell>
        </row>
        <row r="2532">
          <cell r="Q2532">
            <v>0</v>
          </cell>
        </row>
        <row r="2533">
          <cell r="Q2533">
            <v>5.9798924642573903</v>
          </cell>
        </row>
        <row r="2534">
          <cell r="Q2534">
            <v>3.2099928240167883</v>
          </cell>
        </row>
        <row r="2535">
          <cell r="Q2535">
            <v>3.2099928240167883</v>
          </cell>
        </row>
        <row r="2536">
          <cell r="Q2536">
            <v>5.3627261067899523</v>
          </cell>
        </row>
        <row r="2537">
          <cell r="Q2537">
            <v>0</v>
          </cell>
        </row>
        <row r="2538">
          <cell r="Q2538">
            <v>0</v>
          </cell>
        </row>
        <row r="2539">
          <cell r="Q2539">
            <v>0</v>
          </cell>
        </row>
        <row r="2540">
          <cell r="Q2540">
            <v>0</v>
          </cell>
        </row>
        <row r="2541">
          <cell r="Q2541">
            <v>3.6176109603998725</v>
          </cell>
        </row>
        <row r="2542">
          <cell r="Q2542">
            <v>0</v>
          </cell>
        </row>
        <row r="2543">
          <cell r="Q2543">
            <v>0</v>
          </cell>
        </row>
        <row r="2544">
          <cell r="Q2544">
            <v>0</v>
          </cell>
        </row>
        <row r="2545">
          <cell r="Q2545">
            <v>0</v>
          </cell>
        </row>
        <row r="2546">
          <cell r="Q2546">
            <v>0</v>
          </cell>
        </row>
        <row r="2547">
          <cell r="Q2547">
            <v>0</v>
          </cell>
        </row>
        <row r="2548">
          <cell r="Q2548">
            <v>4.1780858979266133</v>
          </cell>
        </row>
        <row r="2549">
          <cell r="Q2549">
            <v>4.1780858979266133</v>
          </cell>
        </row>
        <row r="2550">
          <cell r="Q2550">
            <v>0</v>
          </cell>
        </row>
        <row r="2551">
          <cell r="Q2551">
            <v>0</v>
          </cell>
        </row>
        <row r="2552">
          <cell r="Q2552">
            <v>0</v>
          </cell>
        </row>
        <row r="2553">
          <cell r="Q2553">
            <v>0</v>
          </cell>
        </row>
        <row r="2554">
          <cell r="Q2554">
            <v>0</v>
          </cell>
        </row>
        <row r="2555">
          <cell r="Q2555">
            <v>0</v>
          </cell>
        </row>
        <row r="2556">
          <cell r="Q2556">
            <v>0</v>
          </cell>
        </row>
        <row r="2557">
          <cell r="Q2557">
            <v>0</v>
          </cell>
        </row>
        <row r="2558">
          <cell r="Q2558">
            <v>0</v>
          </cell>
        </row>
        <row r="2559">
          <cell r="Q2559">
            <v>0</v>
          </cell>
        </row>
        <row r="2560">
          <cell r="Q2560">
            <v>0</v>
          </cell>
        </row>
        <row r="2561">
          <cell r="Q2561">
            <v>0</v>
          </cell>
        </row>
        <row r="2562">
          <cell r="Q2562">
            <v>0</v>
          </cell>
        </row>
        <row r="2563">
          <cell r="Q2563">
            <v>0</v>
          </cell>
        </row>
        <row r="2564">
          <cell r="Q2564">
            <v>0</v>
          </cell>
        </row>
        <row r="2565">
          <cell r="Q2565">
            <v>0</v>
          </cell>
        </row>
        <row r="2566">
          <cell r="Q2566">
            <v>0</v>
          </cell>
        </row>
        <row r="2567">
          <cell r="Q2567">
            <v>0</v>
          </cell>
        </row>
        <row r="2568">
          <cell r="Q2568">
            <v>0</v>
          </cell>
        </row>
        <row r="2569">
          <cell r="Q2569">
            <v>0</v>
          </cell>
        </row>
        <row r="2570">
          <cell r="Q2570">
            <v>0</v>
          </cell>
        </row>
        <row r="2571">
          <cell r="Q2571">
            <v>0</v>
          </cell>
        </row>
        <row r="2572">
          <cell r="Q2572">
            <v>0</v>
          </cell>
        </row>
        <row r="2573">
          <cell r="Q2573">
            <v>0</v>
          </cell>
        </row>
        <row r="2574">
          <cell r="Q2574">
            <v>0</v>
          </cell>
        </row>
        <row r="2575">
          <cell r="Q2575">
            <v>0</v>
          </cell>
        </row>
        <row r="2576">
          <cell r="Q2576">
            <v>0</v>
          </cell>
        </row>
        <row r="2577">
          <cell r="Q2577">
            <v>0</v>
          </cell>
        </row>
        <row r="2578">
          <cell r="Q2578">
            <v>0</v>
          </cell>
        </row>
        <row r="2579">
          <cell r="Q2579">
            <v>0</v>
          </cell>
        </row>
        <row r="2580">
          <cell r="Q2580">
            <v>0</v>
          </cell>
        </row>
        <row r="2581">
          <cell r="Q2581">
            <v>0</v>
          </cell>
        </row>
        <row r="2582">
          <cell r="Q2582">
            <v>0</v>
          </cell>
        </row>
        <row r="2583">
          <cell r="Q2583">
            <v>0</v>
          </cell>
        </row>
        <row r="2584">
          <cell r="Q2584">
            <v>4.314969177585704</v>
          </cell>
        </row>
        <row r="2585">
          <cell r="Q2585">
            <v>0</v>
          </cell>
        </row>
        <row r="2586">
          <cell r="Q2586">
            <v>0</v>
          </cell>
        </row>
        <row r="2587">
          <cell r="Q2587">
            <v>0</v>
          </cell>
        </row>
        <row r="2588">
          <cell r="Q2588">
            <v>0</v>
          </cell>
        </row>
        <row r="2589">
          <cell r="Q2589">
            <v>0</v>
          </cell>
        </row>
        <row r="2590">
          <cell r="Q2590">
            <v>0</v>
          </cell>
        </row>
        <row r="2591">
          <cell r="Q2591">
            <v>0</v>
          </cell>
        </row>
        <row r="2592">
          <cell r="Q2592">
            <v>0</v>
          </cell>
        </row>
        <row r="2593">
          <cell r="Q2593">
            <v>0</v>
          </cell>
        </row>
        <row r="2594">
          <cell r="Q2594">
            <v>0</v>
          </cell>
        </row>
        <row r="2595">
          <cell r="Q2595">
            <v>0</v>
          </cell>
        </row>
        <row r="2596">
          <cell r="Q2596">
            <v>0</v>
          </cell>
        </row>
        <row r="2597">
          <cell r="Q2597">
            <v>0</v>
          </cell>
        </row>
        <row r="2598">
          <cell r="Q2598">
            <v>7.2232179754403232</v>
          </cell>
        </row>
        <row r="2599">
          <cell r="Q2599">
            <v>22.520902035165406</v>
          </cell>
        </row>
        <row r="2600">
          <cell r="Q2600">
            <v>2.9745485689482574</v>
          </cell>
        </row>
        <row r="2601">
          <cell r="Q2601">
            <v>2.713679068783811</v>
          </cell>
        </row>
        <row r="2602">
          <cell r="Q2602">
            <v>20.482811353249982</v>
          </cell>
        </row>
        <row r="2603">
          <cell r="Q2603">
            <v>0</v>
          </cell>
        </row>
        <row r="2604">
          <cell r="Q2604">
            <v>0</v>
          </cell>
        </row>
        <row r="2605">
          <cell r="Q2605">
            <v>0</v>
          </cell>
        </row>
        <row r="2606">
          <cell r="Q2606">
            <v>0</v>
          </cell>
        </row>
        <row r="2607">
          <cell r="Q2607">
            <v>0</v>
          </cell>
        </row>
        <row r="2608">
          <cell r="Q2608">
            <v>16.59588133338849</v>
          </cell>
        </row>
        <row r="2609">
          <cell r="Q2609">
            <v>6.3180811139378061</v>
          </cell>
        </row>
        <row r="2610">
          <cell r="Q2610">
            <v>7.591887790134944</v>
          </cell>
        </row>
        <row r="2611">
          <cell r="Q2611">
            <v>0</v>
          </cell>
        </row>
        <row r="2612">
          <cell r="Q2612">
            <v>0</v>
          </cell>
        </row>
        <row r="2613">
          <cell r="Q2613">
            <v>34.341827990274851</v>
          </cell>
        </row>
        <row r="2614">
          <cell r="Q2614">
            <v>0</v>
          </cell>
        </row>
        <row r="2615">
          <cell r="Q2615">
            <v>0</v>
          </cell>
        </row>
        <row r="2616">
          <cell r="Q2616">
            <v>0</v>
          </cell>
        </row>
        <row r="2617">
          <cell r="Q2617">
            <v>0</v>
          </cell>
        </row>
        <row r="2618">
          <cell r="Q2618">
            <v>0</v>
          </cell>
        </row>
        <row r="2619">
          <cell r="Q2619">
            <v>0</v>
          </cell>
        </row>
        <row r="2620">
          <cell r="Q2620">
            <v>0</v>
          </cell>
        </row>
        <row r="2621">
          <cell r="Q2621">
            <v>0</v>
          </cell>
        </row>
        <row r="2622">
          <cell r="Q2622">
            <v>0</v>
          </cell>
        </row>
        <row r="2623">
          <cell r="Q2623">
            <v>0</v>
          </cell>
        </row>
        <row r="2624">
          <cell r="Q2624">
            <v>0</v>
          </cell>
        </row>
        <row r="2625">
          <cell r="Q2625">
            <v>0</v>
          </cell>
        </row>
        <row r="2626">
          <cell r="Q2626">
            <v>0</v>
          </cell>
        </row>
        <row r="2627">
          <cell r="Q2627">
            <v>0</v>
          </cell>
        </row>
        <row r="2628">
          <cell r="Q2628">
            <v>0</v>
          </cell>
        </row>
        <row r="2629">
          <cell r="Q2629">
            <v>0</v>
          </cell>
        </row>
        <row r="2630">
          <cell r="Q2630">
            <v>0</v>
          </cell>
        </row>
        <row r="2631">
          <cell r="Q2631">
            <v>0</v>
          </cell>
        </row>
        <row r="2632">
          <cell r="Q2632">
            <v>17.368564067534106</v>
          </cell>
        </row>
        <row r="2633">
          <cell r="Q2633">
            <v>8.1523627276616857</v>
          </cell>
        </row>
        <row r="2634">
          <cell r="Q2634">
            <v>8.1523627276616857</v>
          </cell>
        </row>
        <row r="2635">
          <cell r="Q2635">
            <v>0</v>
          </cell>
        </row>
        <row r="2636">
          <cell r="Q2636">
            <v>0</v>
          </cell>
        </row>
        <row r="2637">
          <cell r="Q2637">
            <v>0</v>
          </cell>
        </row>
        <row r="2638">
          <cell r="Q2638">
            <v>0</v>
          </cell>
        </row>
        <row r="2639">
          <cell r="Q2639">
            <v>0</v>
          </cell>
        </row>
        <row r="2640">
          <cell r="Q2640">
            <v>0</v>
          </cell>
        </row>
        <row r="2641">
          <cell r="Q2641">
            <v>0</v>
          </cell>
        </row>
        <row r="2642">
          <cell r="Q2642">
            <v>0</v>
          </cell>
        </row>
        <row r="2643">
          <cell r="Q2643">
            <v>7.6523200333872738</v>
          </cell>
        </row>
        <row r="2644">
          <cell r="Q2644">
            <v>0</v>
          </cell>
        </row>
        <row r="2645">
          <cell r="Q2645">
            <v>0</v>
          </cell>
        </row>
        <row r="2646">
          <cell r="Q2646">
            <v>0</v>
          </cell>
        </row>
        <row r="2647">
          <cell r="Q2647">
            <v>11.338279251049828</v>
          </cell>
        </row>
        <row r="2648">
          <cell r="Q2648">
            <v>0</v>
          </cell>
        </row>
        <row r="2649">
          <cell r="Q2649">
            <v>0</v>
          </cell>
        </row>
        <row r="2650">
          <cell r="Q2650">
            <v>0</v>
          </cell>
        </row>
        <row r="2651">
          <cell r="Q2651">
            <v>0</v>
          </cell>
        </row>
        <row r="2652">
          <cell r="Q2652">
            <v>0</v>
          </cell>
        </row>
        <row r="2653">
          <cell r="Q2653">
            <v>0</v>
          </cell>
        </row>
        <row r="2654">
          <cell r="Q2654">
            <v>0</v>
          </cell>
        </row>
        <row r="2655">
          <cell r="Q2655">
            <v>0</v>
          </cell>
        </row>
        <row r="2656">
          <cell r="Q2656">
            <v>0</v>
          </cell>
        </row>
        <row r="2657">
          <cell r="Q2657">
            <v>0</v>
          </cell>
        </row>
        <row r="2658">
          <cell r="Q2658">
            <v>0</v>
          </cell>
        </row>
        <row r="2659">
          <cell r="Q2659">
            <v>0</v>
          </cell>
        </row>
        <row r="2660">
          <cell r="Q2660">
            <v>0</v>
          </cell>
        </row>
        <row r="2661">
          <cell r="Q2661">
            <v>31.641357836736915</v>
          </cell>
        </row>
        <row r="2662">
          <cell r="Q2662">
            <v>0</v>
          </cell>
        </row>
        <row r="2663">
          <cell r="Q2663">
            <v>0</v>
          </cell>
        </row>
        <row r="2664">
          <cell r="Q2664">
            <v>0</v>
          </cell>
        </row>
        <row r="2665">
          <cell r="Q2665">
            <v>0</v>
          </cell>
        </row>
        <row r="2666">
          <cell r="Q2666">
            <v>0</v>
          </cell>
        </row>
        <row r="2667">
          <cell r="Q2667">
            <v>0</v>
          </cell>
        </row>
        <row r="2668">
          <cell r="Q2668">
            <v>0</v>
          </cell>
        </row>
        <row r="2669">
          <cell r="Q2669">
            <v>0</v>
          </cell>
        </row>
        <row r="2670">
          <cell r="Q2670">
            <v>0</v>
          </cell>
        </row>
        <row r="2671">
          <cell r="Q2671">
            <v>0</v>
          </cell>
        </row>
        <row r="2672">
          <cell r="Q2672">
            <v>23.2342337738358</v>
          </cell>
        </row>
        <row r="2673">
          <cell r="Q2673">
            <v>0</v>
          </cell>
        </row>
        <row r="2674">
          <cell r="Q2674">
            <v>0</v>
          </cell>
        </row>
        <row r="2675">
          <cell r="Q2675">
            <v>0</v>
          </cell>
        </row>
        <row r="2676">
          <cell r="Q2676">
            <v>0</v>
          </cell>
        </row>
        <row r="2677">
          <cell r="Q2677">
            <v>0</v>
          </cell>
        </row>
        <row r="2678">
          <cell r="Q2678">
            <v>0</v>
          </cell>
        </row>
        <row r="2679">
          <cell r="Q2679">
            <v>0</v>
          </cell>
        </row>
        <row r="2680">
          <cell r="Q2680">
            <v>0</v>
          </cell>
        </row>
        <row r="2681">
          <cell r="Q2681">
            <v>0</v>
          </cell>
        </row>
        <row r="2682">
          <cell r="Q2682">
            <v>0</v>
          </cell>
        </row>
        <row r="2683">
          <cell r="Q2683">
            <v>0</v>
          </cell>
        </row>
        <row r="2684">
          <cell r="Q2684">
            <v>0</v>
          </cell>
        </row>
        <row r="2685">
          <cell r="Q2685">
            <v>0</v>
          </cell>
        </row>
        <row r="2686">
          <cell r="Q2686">
            <v>0</v>
          </cell>
        </row>
        <row r="2687">
          <cell r="Q2687">
            <v>0</v>
          </cell>
        </row>
        <row r="2688">
          <cell r="Q2688">
            <v>0</v>
          </cell>
        </row>
        <row r="2689">
          <cell r="Q2689">
            <v>0</v>
          </cell>
        </row>
        <row r="2690">
          <cell r="Q2690">
            <v>0</v>
          </cell>
        </row>
        <row r="2691">
          <cell r="Q2691">
            <v>0</v>
          </cell>
        </row>
        <row r="2692">
          <cell r="Q2692">
            <v>0</v>
          </cell>
        </row>
        <row r="2693">
          <cell r="Q2693">
            <v>0</v>
          </cell>
        </row>
        <row r="2694">
          <cell r="Q2694">
            <v>0</v>
          </cell>
        </row>
        <row r="2695">
          <cell r="Q2695">
            <v>0</v>
          </cell>
        </row>
        <row r="2696">
          <cell r="Q2696">
            <v>0</v>
          </cell>
        </row>
        <row r="2697">
          <cell r="Q2697">
            <v>0</v>
          </cell>
        </row>
        <row r="2698">
          <cell r="Q2698">
            <v>0</v>
          </cell>
        </row>
        <row r="2699">
          <cell r="Q2699">
            <v>0</v>
          </cell>
        </row>
        <row r="2700">
          <cell r="Q2700">
            <v>0</v>
          </cell>
        </row>
        <row r="2701">
          <cell r="Q2701">
            <v>0</v>
          </cell>
        </row>
        <row r="2702">
          <cell r="Q2702">
            <v>0</v>
          </cell>
        </row>
        <row r="2703">
          <cell r="Q2703">
            <v>0</v>
          </cell>
        </row>
        <row r="2704">
          <cell r="Q2704">
            <v>0</v>
          </cell>
        </row>
        <row r="2705">
          <cell r="Q2705">
            <v>0</v>
          </cell>
        </row>
        <row r="2706">
          <cell r="Q2706">
            <v>0</v>
          </cell>
        </row>
        <row r="2707">
          <cell r="Q2707">
            <v>0</v>
          </cell>
        </row>
        <row r="2708">
          <cell r="Q2708">
            <v>0</v>
          </cell>
        </row>
        <row r="2709">
          <cell r="Q2709">
            <v>0</v>
          </cell>
        </row>
        <row r="2710">
          <cell r="Q2710">
            <v>0</v>
          </cell>
        </row>
        <row r="2711">
          <cell r="Q2711">
            <v>0</v>
          </cell>
        </row>
        <row r="2712">
          <cell r="Q2712">
            <v>0</v>
          </cell>
        </row>
        <row r="2713">
          <cell r="Q2713">
            <v>0</v>
          </cell>
        </row>
        <row r="2714">
          <cell r="Q2714">
            <v>0</v>
          </cell>
        </row>
        <row r="2715">
          <cell r="Q2715">
            <v>0</v>
          </cell>
        </row>
        <row r="2716">
          <cell r="Q2716">
            <v>0</v>
          </cell>
        </row>
        <row r="2717">
          <cell r="Q2717">
            <v>0</v>
          </cell>
        </row>
        <row r="2718">
          <cell r="Q2718">
            <v>0</v>
          </cell>
        </row>
        <row r="2719">
          <cell r="Q2719">
            <v>0</v>
          </cell>
        </row>
        <row r="2720">
          <cell r="Q2720">
            <v>0</v>
          </cell>
        </row>
        <row r="2721">
          <cell r="Q2721">
            <v>0</v>
          </cell>
        </row>
        <row r="2722">
          <cell r="Q2722">
            <v>0</v>
          </cell>
        </row>
        <row r="2723">
          <cell r="Q2723">
            <v>0</v>
          </cell>
        </row>
        <row r="2724">
          <cell r="Q2724">
            <v>0</v>
          </cell>
        </row>
        <row r="2725">
          <cell r="Q2725">
            <v>0</v>
          </cell>
        </row>
        <row r="2726">
          <cell r="Q2726">
            <v>0</v>
          </cell>
        </row>
        <row r="2727">
          <cell r="Q2727">
            <v>0</v>
          </cell>
        </row>
        <row r="2728">
          <cell r="Q2728">
            <v>0</v>
          </cell>
        </row>
        <row r="2729">
          <cell r="Q2729">
            <v>0</v>
          </cell>
        </row>
        <row r="2730">
          <cell r="Q2730">
            <v>0</v>
          </cell>
        </row>
        <row r="2731">
          <cell r="Q2731">
            <v>0</v>
          </cell>
        </row>
        <row r="2732">
          <cell r="Q2732">
            <v>0</v>
          </cell>
        </row>
        <row r="2733">
          <cell r="Q2733">
            <v>0</v>
          </cell>
        </row>
        <row r="2734">
          <cell r="Q2734">
            <v>0</v>
          </cell>
        </row>
        <row r="2735">
          <cell r="Q2735">
            <v>0</v>
          </cell>
        </row>
        <row r="2736">
          <cell r="Q2736">
            <v>0</v>
          </cell>
        </row>
        <row r="2737">
          <cell r="Q2737">
            <v>0</v>
          </cell>
        </row>
        <row r="2738">
          <cell r="Q2738">
            <v>0</v>
          </cell>
        </row>
        <row r="2739">
          <cell r="Q2739">
            <v>0</v>
          </cell>
        </row>
        <row r="2740">
          <cell r="Q2740">
            <v>0</v>
          </cell>
        </row>
        <row r="2741">
          <cell r="Q2741">
            <v>0</v>
          </cell>
        </row>
        <row r="2742">
          <cell r="Q2742">
            <v>0</v>
          </cell>
        </row>
        <row r="2743">
          <cell r="Q2743">
            <v>0</v>
          </cell>
        </row>
        <row r="2744">
          <cell r="Q2744">
            <v>0</v>
          </cell>
        </row>
        <row r="2745">
          <cell r="Q2745">
            <v>0</v>
          </cell>
        </row>
        <row r="2746">
          <cell r="Q2746">
            <v>0</v>
          </cell>
        </row>
        <row r="2747">
          <cell r="Q2747">
            <v>0</v>
          </cell>
        </row>
        <row r="2748">
          <cell r="Q2748">
            <v>0</v>
          </cell>
        </row>
        <row r="2749">
          <cell r="Q2749">
            <v>0</v>
          </cell>
        </row>
        <row r="2750">
          <cell r="Q2750">
            <v>0</v>
          </cell>
        </row>
        <row r="2751">
          <cell r="Q2751">
            <v>0</v>
          </cell>
        </row>
        <row r="2752">
          <cell r="Q2752">
            <v>0</v>
          </cell>
        </row>
        <row r="2753">
          <cell r="Q2753">
            <v>0</v>
          </cell>
        </row>
        <row r="2754">
          <cell r="Q2754">
            <v>0</v>
          </cell>
        </row>
        <row r="2755">
          <cell r="Q2755">
            <v>0</v>
          </cell>
        </row>
        <row r="2756">
          <cell r="Q2756">
            <v>0</v>
          </cell>
        </row>
        <row r="2757">
          <cell r="Q2757">
            <v>0</v>
          </cell>
        </row>
        <row r="2758">
          <cell r="Q2758">
            <v>0</v>
          </cell>
        </row>
        <row r="2759">
          <cell r="Q2759">
            <v>0</v>
          </cell>
        </row>
        <row r="2760">
          <cell r="Q2760">
            <v>0</v>
          </cell>
        </row>
        <row r="2761">
          <cell r="Q2761">
            <v>0</v>
          </cell>
        </row>
        <row r="2762">
          <cell r="Q2762">
            <v>0</v>
          </cell>
        </row>
        <row r="2763">
          <cell r="Q2763">
            <v>0</v>
          </cell>
        </row>
        <row r="2764">
          <cell r="Q2764">
            <v>0</v>
          </cell>
        </row>
        <row r="2765">
          <cell r="Q2765">
            <v>0</v>
          </cell>
        </row>
        <row r="2766">
          <cell r="Q2766">
            <v>0</v>
          </cell>
        </row>
        <row r="2767">
          <cell r="Q2767">
            <v>0</v>
          </cell>
        </row>
        <row r="2768">
          <cell r="Q2768">
            <v>0</v>
          </cell>
        </row>
        <row r="2769">
          <cell r="Q2769">
            <v>0</v>
          </cell>
        </row>
        <row r="2770">
          <cell r="Q2770">
            <v>0</v>
          </cell>
        </row>
        <row r="2771">
          <cell r="Q2771">
            <v>0</v>
          </cell>
        </row>
        <row r="2772">
          <cell r="Q2772">
            <v>0</v>
          </cell>
        </row>
        <row r="2773">
          <cell r="Q2773">
            <v>0</v>
          </cell>
        </row>
        <row r="2774">
          <cell r="Q2774">
            <v>0</v>
          </cell>
        </row>
        <row r="2775">
          <cell r="Q2775">
            <v>0</v>
          </cell>
        </row>
        <row r="2776">
          <cell r="Q2776">
            <v>0</v>
          </cell>
        </row>
        <row r="2777">
          <cell r="Q2777">
            <v>0</v>
          </cell>
        </row>
        <row r="2778">
          <cell r="Q2778">
            <v>0</v>
          </cell>
        </row>
        <row r="2779">
          <cell r="Q2779">
            <v>0</v>
          </cell>
        </row>
        <row r="2780">
          <cell r="Q2780">
            <v>0</v>
          </cell>
        </row>
        <row r="2781">
          <cell r="Q2781">
            <v>0</v>
          </cell>
        </row>
        <row r="2782">
          <cell r="Q2782">
            <v>0</v>
          </cell>
        </row>
        <row r="2783">
          <cell r="Q2783">
            <v>0</v>
          </cell>
        </row>
        <row r="2784">
          <cell r="Q2784">
            <v>0</v>
          </cell>
        </row>
        <row r="2785">
          <cell r="Q2785">
            <v>0</v>
          </cell>
        </row>
        <row r="2786">
          <cell r="Q2786">
            <v>0</v>
          </cell>
        </row>
        <row r="2787">
          <cell r="Q2787">
            <v>0</v>
          </cell>
        </row>
        <row r="2788">
          <cell r="Q2788">
            <v>0</v>
          </cell>
        </row>
        <row r="2789">
          <cell r="Q2789">
            <v>0</v>
          </cell>
        </row>
        <row r="2790">
          <cell r="Q2790">
            <v>0</v>
          </cell>
        </row>
        <row r="2791">
          <cell r="Q2791">
            <v>0</v>
          </cell>
        </row>
        <row r="2792">
          <cell r="Q2792">
            <v>0</v>
          </cell>
        </row>
        <row r="2793">
          <cell r="Q2793">
            <v>0</v>
          </cell>
        </row>
        <row r="2794">
          <cell r="Q2794">
            <v>0</v>
          </cell>
        </row>
        <row r="2795">
          <cell r="Q2795">
            <v>0</v>
          </cell>
        </row>
        <row r="2796">
          <cell r="Q2796">
            <v>0</v>
          </cell>
        </row>
        <row r="2797">
          <cell r="Q2797">
            <v>0</v>
          </cell>
        </row>
        <row r="2798">
          <cell r="Q2798">
            <v>0</v>
          </cell>
        </row>
        <row r="2799">
          <cell r="Q2799">
            <v>0</v>
          </cell>
        </row>
        <row r="2800">
          <cell r="Q2800">
            <v>0</v>
          </cell>
        </row>
        <row r="2801">
          <cell r="Q2801">
            <v>0</v>
          </cell>
        </row>
        <row r="2802">
          <cell r="Q2802">
            <v>0</v>
          </cell>
        </row>
        <row r="2803">
          <cell r="Q2803">
            <v>0</v>
          </cell>
        </row>
        <row r="2804">
          <cell r="Q2804">
            <v>0</v>
          </cell>
        </row>
        <row r="2805">
          <cell r="Q2805">
            <v>0</v>
          </cell>
        </row>
        <row r="2806">
          <cell r="Q2806">
            <v>0</v>
          </cell>
        </row>
        <row r="2807">
          <cell r="Q2807">
            <v>0</v>
          </cell>
        </row>
        <row r="2808">
          <cell r="Q2808">
            <v>0</v>
          </cell>
        </row>
        <row r="2809">
          <cell r="Q2809">
            <v>0</v>
          </cell>
        </row>
        <row r="2810">
          <cell r="Q2810">
            <v>0</v>
          </cell>
        </row>
        <row r="2811">
          <cell r="Q2811">
            <v>0</v>
          </cell>
        </row>
        <row r="2812">
          <cell r="Q2812">
            <v>0</v>
          </cell>
        </row>
        <row r="2813">
          <cell r="Q2813">
            <v>0</v>
          </cell>
        </row>
        <row r="2814">
          <cell r="Q2814">
            <v>0</v>
          </cell>
        </row>
        <row r="2815">
          <cell r="Q2815">
            <v>0</v>
          </cell>
        </row>
        <row r="2816">
          <cell r="Q2816">
            <v>0</v>
          </cell>
        </row>
        <row r="2817">
          <cell r="Q2817">
            <v>0</v>
          </cell>
        </row>
        <row r="2818">
          <cell r="Q2818">
            <v>0</v>
          </cell>
        </row>
        <row r="2819">
          <cell r="Q2819">
            <v>0</v>
          </cell>
        </row>
        <row r="2820">
          <cell r="Q2820">
            <v>0</v>
          </cell>
        </row>
        <row r="2821">
          <cell r="Q2821">
            <v>0</v>
          </cell>
        </row>
        <row r="2822">
          <cell r="Q2822">
            <v>0</v>
          </cell>
        </row>
        <row r="2823">
          <cell r="Q2823">
            <v>0</v>
          </cell>
        </row>
        <row r="2824">
          <cell r="Q2824">
            <v>0</v>
          </cell>
        </row>
        <row r="2825">
          <cell r="Q2825">
            <v>0</v>
          </cell>
        </row>
        <row r="2826">
          <cell r="Q2826">
            <v>0</v>
          </cell>
        </row>
        <row r="2827">
          <cell r="Q2827">
            <v>0</v>
          </cell>
        </row>
        <row r="2828">
          <cell r="Q2828">
            <v>0</v>
          </cell>
        </row>
        <row r="2829">
          <cell r="Q2829">
            <v>0</v>
          </cell>
        </row>
        <row r="2830">
          <cell r="Q2830">
            <v>0</v>
          </cell>
        </row>
        <row r="2831">
          <cell r="Q2831">
            <v>0</v>
          </cell>
        </row>
        <row r="2832">
          <cell r="Q2832">
            <v>0</v>
          </cell>
        </row>
        <row r="2833">
          <cell r="Q2833">
            <v>0</v>
          </cell>
        </row>
        <row r="2834">
          <cell r="Q2834">
            <v>0</v>
          </cell>
        </row>
        <row r="2835">
          <cell r="Q2835">
            <v>0</v>
          </cell>
        </row>
        <row r="2836">
          <cell r="Q2836">
            <v>0</v>
          </cell>
        </row>
        <row r="2837">
          <cell r="Q2837">
            <v>0</v>
          </cell>
        </row>
        <row r="2838">
          <cell r="Q2838">
            <v>0</v>
          </cell>
        </row>
        <row r="2839">
          <cell r="Q2839">
            <v>0</v>
          </cell>
        </row>
        <row r="2840">
          <cell r="Q2840">
            <v>0</v>
          </cell>
        </row>
        <row r="2841">
          <cell r="Q2841">
            <v>0</v>
          </cell>
        </row>
        <row r="2842">
          <cell r="Q2842">
            <v>0</v>
          </cell>
        </row>
        <row r="2843">
          <cell r="Q2843">
            <v>0</v>
          </cell>
        </row>
        <row r="2844">
          <cell r="Q2844">
            <v>0</v>
          </cell>
        </row>
        <row r="2845">
          <cell r="Q2845">
            <v>0</v>
          </cell>
        </row>
        <row r="2846">
          <cell r="Q2846">
            <v>0</v>
          </cell>
        </row>
        <row r="2847">
          <cell r="Q2847">
            <v>0</v>
          </cell>
        </row>
        <row r="2848">
          <cell r="Q2848">
            <v>0</v>
          </cell>
        </row>
        <row r="2849">
          <cell r="Q2849">
            <v>0</v>
          </cell>
        </row>
        <row r="2850">
          <cell r="Q2850">
            <v>0</v>
          </cell>
        </row>
        <row r="2851">
          <cell r="Q2851">
            <v>0</v>
          </cell>
        </row>
        <row r="2852">
          <cell r="Q2852">
            <v>0</v>
          </cell>
        </row>
        <row r="2853">
          <cell r="Q2853">
            <v>0</v>
          </cell>
        </row>
        <row r="2854">
          <cell r="Q2854">
            <v>0</v>
          </cell>
        </row>
        <row r="2855">
          <cell r="Q2855">
            <v>0</v>
          </cell>
        </row>
        <row r="2856">
          <cell r="Q2856">
            <v>0</v>
          </cell>
        </row>
        <row r="2857">
          <cell r="Q2857">
            <v>0</v>
          </cell>
        </row>
        <row r="2858">
          <cell r="Q2858">
            <v>0</v>
          </cell>
        </row>
        <row r="2859">
          <cell r="Q2859">
            <v>0</v>
          </cell>
        </row>
        <row r="2860">
          <cell r="Q2860">
            <v>0</v>
          </cell>
        </row>
        <row r="2861">
          <cell r="Q2861">
            <v>0</v>
          </cell>
        </row>
        <row r="2862">
          <cell r="Q2862">
            <v>0</v>
          </cell>
        </row>
        <row r="2863">
          <cell r="Q2863">
            <v>0</v>
          </cell>
        </row>
        <row r="2864">
          <cell r="Q2864">
            <v>0</v>
          </cell>
        </row>
        <row r="2865">
          <cell r="Q2865">
            <v>0</v>
          </cell>
        </row>
        <row r="2866">
          <cell r="Q2866">
            <v>0</v>
          </cell>
        </row>
        <row r="2867">
          <cell r="Q2867">
            <v>0</v>
          </cell>
        </row>
        <row r="2868">
          <cell r="Q2868">
            <v>0</v>
          </cell>
        </row>
        <row r="2869">
          <cell r="Q2869">
            <v>0</v>
          </cell>
        </row>
        <row r="2870">
          <cell r="Q2870">
            <v>0</v>
          </cell>
        </row>
        <row r="2871">
          <cell r="Q2871">
            <v>0</v>
          </cell>
        </row>
        <row r="2872">
          <cell r="Q2872">
            <v>0</v>
          </cell>
        </row>
        <row r="2873">
          <cell r="Q2873">
            <v>0</v>
          </cell>
        </row>
        <row r="2874">
          <cell r="Q2874">
            <v>0</v>
          </cell>
        </row>
        <row r="2875">
          <cell r="Q2875">
            <v>0</v>
          </cell>
        </row>
        <row r="2876">
          <cell r="Q2876">
            <v>0</v>
          </cell>
        </row>
        <row r="2877">
          <cell r="Q2877">
            <v>0</v>
          </cell>
        </row>
        <row r="2878">
          <cell r="Q2878">
            <v>0</v>
          </cell>
        </row>
        <row r="2879">
          <cell r="Q2879">
            <v>0</v>
          </cell>
        </row>
        <row r="2880">
          <cell r="Q2880">
            <v>0</v>
          </cell>
        </row>
        <row r="2881">
          <cell r="Q2881">
            <v>0</v>
          </cell>
        </row>
        <row r="2882">
          <cell r="Q2882">
            <v>0</v>
          </cell>
        </row>
        <row r="2883">
          <cell r="Q2883">
            <v>0</v>
          </cell>
        </row>
        <row r="2884">
          <cell r="Q2884">
            <v>0</v>
          </cell>
        </row>
        <row r="2885">
          <cell r="Q2885">
            <v>0</v>
          </cell>
        </row>
        <row r="2886">
          <cell r="Q2886">
            <v>0</v>
          </cell>
        </row>
        <row r="2887">
          <cell r="Q2887">
            <v>0</v>
          </cell>
        </row>
        <row r="2888">
          <cell r="Q2888">
            <v>0</v>
          </cell>
        </row>
        <row r="2889">
          <cell r="Q2889">
            <v>0</v>
          </cell>
        </row>
        <row r="2890">
          <cell r="Q2890">
            <v>0</v>
          </cell>
        </row>
        <row r="2891">
          <cell r="Q2891">
            <v>0</v>
          </cell>
        </row>
        <row r="2892">
          <cell r="Q2892">
            <v>0</v>
          </cell>
        </row>
        <row r="2893">
          <cell r="Q2893">
            <v>0</v>
          </cell>
        </row>
        <row r="2894">
          <cell r="Q2894">
            <v>0</v>
          </cell>
        </row>
        <row r="2895">
          <cell r="Q2895">
            <v>0</v>
          </cell>
        </row>
        <row r="2896">
          <cell r="Q2896">
            <v>0</v>
          </cell>
        </row>
        <row r="2897">
          <cell r="Q2897">
            <v>0</v>
          </cell>
        </row>
        <row r="2898">
          <cell r="Q2898">
            <v>0</v>
          </cell>
        </row>
        <row r="2899">
          <cell r="Q2899">
            <v>0</v>
          </cell>
        </row>
        <row r="2900">
          <cell r="Q2900">
            <v>0</v>
          </cell>
        </row>
        <row r="2901">
          <cell r="Q2901">
            <v>0</v>
          </cell>
        </row>
        <row r="2902">
          <cell r="Q2902">
            <v>0</v>
          </cell>
        </row>
        <row r="2903">
          <cell r="Q2903">
            <v>0</v>
          </cell>
        </row>
        <row r="2904">
          <cell r="Q2904">
            <v>0</v>
          </cell>
        </row>
        <row r="2905">
          <cell r="Q2905">
            <v>0</v>
          </cell>
        </row>
        <row r="2906">
          <cell r="Q2906">
            <v>0</v>
          </cell>
        </row>
        <row r="2907">
          <cell r="Q2907">
            <v>0</v>
          </cell>
        </row>
        <row r="2908">
          <cell r="Q2908">
            <v>0</v>
          </cell>
        </row>
        <row r="2909">
          <cell r="Q2909">
            <v>0</v>
          </cell>
        </row>
        <row r="2910">
          <cell r="Q2910">
            <v>0</v>
          </cell>
        </row>
        <row r="2911">
          <cell r="Q2911">
            <v>0</v>
          </cell>
        </row>
        <row r="2912">
          <cell r="Q2912">
            <v>0</v>
          </cell>
        </row>
        <row r="2913">
          <cell r="Q2913">
            <v>0</v>
          </cell>
        </row>
        <row r="2914">
          <cell r="Q2914">
            <v>0</v>
          </cell>
        </row>
        <row r="2915">
          <cell r="Q2915">
            <v>0</v>
          </cell>
        </row>
        <row r="2916">
          <cell r="Q2916">
            <v>0</v>
          </cell>
        </row>
        <row r="2917">
          <cell r="Q2917">
            <v>0</v>
          </cell>
        </row>
        <row r="2918">
          <cell r="Q2918">
            <v>0</v>
          </cell>
        </row>
        <row r="2919">
          <cell r="Q2919">
            <v>0</v>
          </cell>
        </row>
        <row r="2920">
          <cell r="Q2920">
            <v>0</v>
          </cell>
        </row>
        <row r="2921">
          <cell r="Q2921">
            <v>0</v>
          </cell>
        </row>
        <row r="2922">
          <cell r="Q2922">
            <v>0</v>
          </cell>
        </row>
        <row r="2923">
          <cell r="Q2923">
            <v>0</v>
          </cell>
        </row>
        <row r="2924">
          <cell r="Q2924">
            <v>0</v>
          </cell>
        </row>
        <row r="2925">
          <cell r="Q2925">
            <v>0</v>
          </cell>
        </row>
        <row r="2926">
          <cell r="Q2926">
            <v>0</v>
          </cell>
        </row>
        <row r="2927">
          <cell r="Q2927">
            <v>0</v>
          </cell>
        </row>
        <row r="2928">
          <cell r="Q2928">
            <v>0</v>
          </cell>
        </row>
        <row r="2929">
          <cell r="Q2929">
            <v>0</v>
          </cell>
        </row>
        <row r="2930">
          <cell r="Q2930">
            <v>0</v>
          </cell>
        </row>
        <row r="2931">
          <cell r="Q2931">
            <v>0</v>
          </cell>
        </row>
        <row r="2932">
          <cell r="Q2932">
            <v>0</v>
          </cell>
        </row>
        <row r="2933">
          <cell r="Q2933">
            <v>0</v>
          </cell>
        </row>
        <row r="2934">
          <cell r="Q2934">
            <v>0</v>
          </cell>
        </row>
        <row r="2935">
          <cell r="Q2935">
            <v>0</v>
          </cell>
        </row>
        <row r="2936">
          <cell r="Q2936">
            <v>0</v>
          </cell>
        </row>
        <row r="2937">
          <cell r="Q2937">
            <v>0</v>
          </cell>
        </row>
        <row r="2938">
          <cell r="Q2938">
            <v>0</v>
          </cell>
        </row>
        <row r="2939">
          <cell r="Q2939">
            <v>0</v>
          </cell>
        </row>
        <row r="2940">
          <cell r="Q2940">
            <v>0</v>
          </cell>
        </row>
        <row r="2941">
          <cell r="Q2941">
            <v>0</v>
          </cell>
        </row>
        <row r="2942">
          <cell r="Q2942">
            <v>0</v>
          </cell>
        </row>
        <row r="2943">
          <cell r="Q2943">
            <v>0</v>
          </cell>
        </row>
        <row r="2944">
          <cell r="Q2944">
            <v>0</v>
          </cell>
        </row>
        <row r="2945">
          <cell r="Q2945">
            <v>0</v>
          </cell>
        </row>
        <row r="2946">
          <cell r="Q2946">
            <v>0</v>
          </cell>
        </row>
        <row r="2947">
          <cell r="Q2947">
            <v>0</v>
          </cell>
        </row>
        <row r="2948">
          <cell r="Q2948">
            <v>0</v>
          </cell>
        </row>
        <row r="2949">
          <cell r="Q2949">
            <v>0</v>
          </cell>
        </row>
        <row r="2950">
          <cell r="Q2950">
            <v>0</v>
          </cell>
        </row>
        <row r="2951">
          <cell r="Q2951">
            <v>0</v>
          </cell>
        </row>
        <row r="2952">
          <cell r="Q2952">
            <v>0</v>
          </cell>
        </row>
        <row r="2953">
          <cell r="Q2953">
            <v>0</v>
          </cell>
        </row>
        <row r="2954">
          <cell r="Q2954">
            <v>0</v>
          </cell>
        </row>
        <row r="2955">
          <cell r="Q2955">
            <v>0</v>
          </cell>
        </row>
        <row r="2956">
          <cell r="Q2956">
            <v>0</v>
          </cell>
        </row>
        <row r="2957">
          <cell r="Q2957">
            <v>0</v>
          </cell>
        </row>
        <row r="2958">
          <cell r="Q2958">
            <v>0</v>
          </cell>
        </row>
        <row r="2959">
          <cell r="Q2959">
            <v>0</v>
          </cell>
        </row>
        <row r="2960">
          <cell r="Q2960">
            <v>0</v>
          </cell>
        </row>
        <row r="2961">
          <cell r="Q2961">
            <v>0</v>
          </cell>
        </row>
        <row r="2962">
          <cell r="Q2962">
            <v>0</v>
          </cell>
        </row>
        <row r="2963">
          <cell r="Q2963">
            <v>0</v>
          </cell>
        </row>
        <row r="2964">
          <cell r="Q2964">
            <v>0</v>
          </cell>
        </row>
        <row r="2965">
          <cell r="Q2965">
            <v>0</v>
          </cell>
        </row>
        <row r="2966">
          <cell r="Q2966">
            <v>0</v>
          </cell>
        </row>
        <row r="2967">
          <cell r="Q2967">
            <v>0</v>
          </cell>
        </row>
        <row r="2968">
          <cell r="Q2968">
            <v>0</v>
          </cell>
        </row>
        <row r="2969">
          <cell r="Q2969">
            <v>0</v>
          </cell>
        </row>
        <row r="2970">
          <cell r="Q2970">
            <v>0</v>
          </cell>
        </row>
        <row r="2971">
          <cell r="Q2971">
            <v>0</v>
          </cell>
        </row>
        <row r="2972">
          <cell r="Q2972">
            <v>0</v>
          </cell>
        </row>
        <row r="2973">
          <cell r="Q2973">
            <v>0</v>
          </cell>
        </row>
        <row r="2974">
          <cell r="Q2974">
            <v>0</v>
          </cell>
        </row>
        <row r="2975">
          <cell r="Q2975">
            <v>0</v>
          </cell>
        </row>
        <row r="2976">
          <cell r="Q2976">
            <v>0</v>
          </cell>
        </row>
        <row r="2977">
          <cell r="Q2977">
            <v>0</v>
          </cell>
        </row>
        <row r="2978">
          <cell r="Q2978">
            <v>0</v>
          </cell>
        </row>
        <row r="2979">
          <cell r="Q2979">
            <v>0</v>
          </cell>
        </row>
        <row r="2980">
          <cell r="Q2980">
            <v>0</v>
          </cell>
        </row>
        <row r="2981">
          <cell r="Q2981">
            <v>0</v>
          </cell>
        </row>
        <row r="2982">
          <cell r="Q2982">
            <v>0</v>
          </cell>
        </row>
        <row r="2983">
          <cell r="Q2983">
            <v>0</v>
          </cell>
        </row>
        <row r="2984">
          <cell r="Q2984">
            <v>0</v>
          </cell>
        </row>
        <row r="2985">
          <cell r="Q2985">
            <v>0</v>
          </cell>
        </row>
        <row r="2986">
          <cell r="Q2986">
            <v>0</v>
          </cell>
        </row>
        <row r="2987">
          <cell r="Q2987">
            <v>0</v>
          </cell>
        </row>
        <row r="2988">
          <cell r="Q2988">
            <v>0</v>
          </cell>
        </row>
        <row r="2989">
          <cell r="Q2989">
            <v>0</v>
          </cell>
        </row>
        <row r="2990">
          <cell r="Q2990">
            <v>0</v>
          </cell>
        </row>
        <row r="2991">
          <cell r="Q2991">
            <v>0</v>
          </cell>
        </row>
        <row r="2992">
          <cell r="Q2992">
            <v>0</v>
          </cell>
        </row>
        <row r="2993">
          <cell r="Q2993">
            <v>0</v>
          </cell>
        </row>
        <row r="2994">
          <cell r="Q2994">
            <v>0</v>
          </cell>
        </row>
        <row r="2995">
          <cell r="Q2995">
            <v>0</v>
          </cell>
        </row>
        <row r="2996">
          <cell r="Q2996">
            <v>0</v>
          </cell>
        </row>
        <row r="2997">
          <cell r="Q2997">
            <v>0</v>
          </cell>
        </row>
        <row r="2998">
          <cell r="Q2998">
            <v>0</v>
          </cell>
        </row>
        <row r="2999">
          <cell r="Q2999">
            <v>0</v>
          </cell>
        </row>
        <row r="3000">
          <cell r="Q3000">
            <v>0</v>
          </cell>
        </row>
        <row r="3001">
          <cell r="Q3001">
            <v>0</v>
          </cell>
        </row>
        <row r="3002">
          <cell r="Q3002">
            <v>0</v>
          </cell>
        </row>
        <row r="3003">
          <cell r="Q3003">
            <v>0</v>
          </cell>
        </row>
        <row r="3004">
          <cell r="Q3004">
            <v>0</v>
          </cell>
        </row>
        <row r="3005">
          <cell r="Q3005">
            <v>0</v>
          </cell>
        </row>
        <row r="3006">
          <cell r="Q3006">
            <v>0</v>
          </cell>
        </row>
        <row r="3007">
          <cell r="Q3007">
            <v>0</v>
          </cell>
        </row>
        <row r="3008">
          <cell r="Q3008">
            <v>0</v>
          </cell>
        </row>
        <row r="3009">
          <cell r="Q3009">
            <v>0</v>
          </cell>
        </row>
        <row r="3010">
          <cell r="Q3010">
            <v>0</v>
          </cell>
        </row>
        <row r="3011">
          <cell r="Q3011">
            <v>0</v>
          </cell>
        </row>
        <row r="3012">
          <cell r="Q3012">
            <v>0</v>
          </cell>
        </row>
        <row r="3013">
          <cell r="Q3013">
            <v>0</v>
          </cell>
        </row>
        <row r="3014">
          <cell r="Q3014">
            <v>0</v>
          </cell>
        </row>
        <row r="3015">
          <cell r="Q3015">
            <v>0</v>
          </cell>
        </row>
        <row r="3016">
          <cell r="Q3016">
            <v>0</v>
          </cell>
        </row>
        <row r="3017">
          <cell r="Q3017">
            <v>0</v>
          </cell>
        </row>
        <row r="3018">
          <cell r="Q3018">
            <v>0</v>
          </cell>
        </row>
        <row r="3019">
          <cell r="Q3019">
            <v>0</v>
          </cell>
        </row>
        <row r="3020">
          <cell r="Q3020">
            <v>0</v>
          </cell>
        </row>
        <row r="3021">
          <cell r="Q3021">
            <v>0</v>
          </cell>
        </row>
        <row r="3022">
          <cell r="Q3022">
            <v>0</v>
          </cell>
        </row>
        <row r="3023">
          <cell r="Q3023">
            <v>0</v>
          </cell>
        </row>
        <row r="3024">
          <cell r="Q3024">
            <v>0</v>
          </cell>
        </row>
        <row r="3025">
          <cell r="Q3025">
            <v>0</v>
          </cell>
        </row>
        <row r="3026">
          <cell r="Q3026">
            <v>0</v>
          </cell>
        </row>
        <row r="3027">
          <cell r="Q3027">
            <v>0</v>
          </cell>
        </row>
        <row r="3028">
          <cell r="Q3028">
            <v>0</v>
          </cell>
        </row>
        <row r="3029">
          <cell r="Q3029">
            <v>0</v>
          </cell>
        </row>
        <row r="3030">
          <cell r="Q3030">
            <v>0</v>
          </cell>
        </row>
        <row r="3031">
          <cell r="Q3031">
            <v>0</v>
          </cell>
        </row>
        <row r="3032">
          <cell r="Q3032">
            <v>0</v>
          </cell>
        </row>
        <row r="3033">
          <cell r="Q3033">
            <v>0</v>
          </cell>
        </row>
        <row r="3034">
          <cell r="Q3034">
            <v>0</v>
          </cell>
        </row>
        <row r="3035">
          <cell r="Q3035">
            <v>0</v>
          </cell>
        </row>
        <row r="3036">
          <cell r="Q3036">
            <v>0</v>
          </cell>
        </row>
        <row r="3037">
          <cell r="Q3037">
            <v>0</v>
          </cell>
        </row>
        <row r="3038">
          <cell r="Q3038">
            <v>0</v>
          </cell>
        </row>
        <row r="3039">
          <cell r="Q3039">
            <v>0</v>
          </cell>
        </row>
        <row r="3040">
          <cell r="Q3040">
            <v>0</v>
          </cell>
        </row>
        <row r="3041">
          <cell r="Q3041">
            <v>0</v>
          </cell>
        </row>
        <row r="3042">
          <cell r="Q3042">
            <v>0</v>
          </cell>
        </row>
        <row r="3043">
          <cell r="Q3043">
            <v>0</v>
          </cell>
        </row>
        <row r="3044">
          <cell r="Q3044">
            <v>0</v>
          </cell>
        </row>
        <row r="3045">
          <cell r="Q3045">
            <v>0</v>
          </cell>
        </row>
        <row r="3046">
          <cell r="Q3046">
            <v>0</v>
          </cell>
        </row>
        <row r="3047">
          <cell r="Q3047">
            <v>0</v>
          </cell>
        </row>
        <row r="3048">
          <cell r="Q3048">
            <v>0</v>
          </cell>
        </row>
        <row r="3049">
          <cell r="Q3049">
            <v>0</v>
          </cell>
        </row>
        <row r="3050">
          <cell r="Q3050">
            <v>0</v>
          </cell>
        </row>
        <row r="3051">
          <cell r="Q3051">
            <v>0</v>
          </cell>
        </row>
        <row r="3052">
          <cell r="Q3052">
            <v>0</v>
          </cell>
        </row>
        <row r="3053">
          <cell r="Q3053">
            <v>0</v>
          </cell>
        </row>
        <row r="3054">
          <cell r="Q3054">
            <v>0</v>
          </cell>
        </row>
        <row r="3055">
          <cell r="Q3055">
            <v>0</v>
          </cell>
        </row>
        <row r="3056">
          <cell r="Q3056">
            <v>0</v>
          </cell>
        </row>
        <row r="3057">
          <cell r="Q3057">
            <v>0</v>
          </cell>
        </row>
        <row r="3058">
          <cell r="Q3058">
            <v>0</v>
          </cell>
        </row>
        <row r="3059">
          <cell r="Q3059">
            <v>0</v>
          </cell>
        </row>
        <row r="3060">
          <cell r="Q3060">
            <v>0</v>
          </cell>
        </row>
        <row r="3061">
          <cell r="Q3061">
            <v>0</v>
          </cell>
        </row>
        <row r="3062">
          <cell r="Q3062">
            <v>0</v>
          </cell>
        </row>
        <row r="3063">
          <cell r="Q3063">
            <v>0</v>
          </cell>
        </row>
        <row r="3064">
          <cell r="Q3064">
            <v>0</v>
          </cell>
        </row>
        <row r="3065">
          <cell r="Q3065">
            <v>0</v>
          </cell>
        </row>
        <row r="3066">
          <cell r="Q3066">
            <v>0</v>
          </cell>
        </row>
        <row r="3067">
          <cell r="Q3067">
            <v>0</v>
          </cell>
        </row>
        <row r="3068">
          <cell r="Q3068">
            <v>0</v>
          </cell>
        </row>
        <row r="3069">
          <cell r="Q3069">
            <v>0</v>
          </cell>
        </row>
        <row r="3070">
          <cell r="Q3070">
            <v>0</v>
          </cell>
        </row>
        <row r="3071">
          <cell r="Q3071">
            <v>0</v>
          </cell>
        </row>
        <row r="3072">
          <cell r="Q3072">
            <v>0</v>
          </cell>
        </row>
        <row r="3073">
          <cell r="Q3073">
            <v>0</v>
          </cell>
        </row>
        <row r="3074">
          <cell r="Q3074">
            <v>0</v>
          </cell>
        </row>
        <row r="3075">
          <cell r="Q3075">
            <v>0</v>
          </cell>
        </row>
        <row r="3076">
          <cell r="Q3076">
            <v>0</v>
          </cell>
        </row>
        <row r="3077">
          <cell r="Q3077">
            <v>0</v>
          </cell>
        </row>
        <row r="3078">
          <cell r="Q3078">
            <v>0</v>
          </cell>
        </row>
        <row r="3079">
          <cell r="Q3079">
            <v>0</v>
          </cell>
        </row>
        <row r="3080">
          <cell r="Q3080">
            <v>0</v>
          </cell>
        </row>
        <row r="3081">
          <cell r="Q3081">
            <v>0</v>
          </cell>
        </row>
        <row r="3082">
          <cell r="Q3082">
            <v>0</v>
          </cell>
        </row>
        <row r="3083">
          <cell r="Q3083">
            <v>0</v>
          </cell>
        </row>
        <row r="3084">
          <cell r="Q3084">
            <v>0</v>
          </cell>
        </row>
        <row r="3085">
          <cell r="Q3085">
            <v>0</v>
          </cell>
        </row>
        <row r="3086">
          <cell r="Q3086">
            <v>0</v>
          </cell>
        </row>
        <row r="3087">
          <cell r="Q3087">
            <v>0</v>
          </cell>
        </row>
        <row r="3088">
          <cell r="Q3088">
            <v>0</v>
          </cell>
        </row>
        <row r="3089">
          <cell r="Q3089">
            <v>0</v>
          </cell>
        </row>
        <row r="3090">
          <cell r="Q3090">
            <v>0</v>
          </cell>
        </row>
        <row r="3091">
          <cell r="Q3091">
            <v>0</v>
          </cell>
        </row>
        <row r="3092">
          <cell r="Q3092">
            <v>0</v>
          </cell>
        </row>
        <row r="3093">
          <cell r="Q3093">
            <v>0</v>
          </cell>
        </row>
        <row r="3094">
          <cell r="Q3094">
            <v>0</v>
          </cell>
        </row>
        <row r="3095">
          <cell r="Q3095">
            <v>0</v>
          </cell>
        </row>
        <row r="3096">
          <cell r="Q3096">
            <v>0</v>
          </cell>
        </row>
        <row r="3097">
          <cell r="Q3097">
            <v>0</v>
          </cell>
        </row>
        <row r="3098">
          <cell r="Q3098">
            <v>0</v>
          </cell>
        </row>
        <row r="3099">
          <cell r="Q3099">
            <v>0</v>
          </cell>
        </row>
        <row r="3100">
          <cell r="Q3100">
            <v>0</v>
          </cell>
        </row>
        <row r="3101">
          <cell r="Q3101">
            <v>0</v>
          </cell>
        </row>
        <row r="3102">
          <cell r="Q3102">
            <v>0</v>
          </cell>
        </row>
        <row r="3103">
          <cell r="Q3103">
            <v>0</v>
          </cell>
        </row>
        <row r="3104">
          <cell r="Q3104">
            <v>0</v>
          </cell>
        </row>
        <row r="3105">
          <cell r="Q3105">
            <v>0</v>
          </cell>
        </row>
        <row r="3106">
          <cell r="Q3106">
            <v>0</v>
          </cell>
        </row>
        <row r="3107">
          <cell r="Q3107">
            <v>0</v>
          </cell>
        </row>
        <row r="3108">
          <cell r="Q3108">
            <v>0</v>
          </cell>
        </row>
        <row r="3109">
          <cell r="Q3109">
            <v>0</v>
          </cell>
        </row>
        <row r="3110">
          <cell r="Q3110">
            <v>0</v>
          </cell>
        </row>
        <row r="3111">
          <cell r="Q3111">
            <v>0</v>
          </cell>
        </row>
        <row r="3112">
          <cell r="Q3112">
            <v>0</v>
          </cell>
        </row>
        <row r="3113">
          <cell r="Q3113">
            <v>0</v>
          </cell>
        </row>
        <row r="3114">
          <cell r="Q3114">
            <v>0</v>
          </cell>
        </row>
        <row r="3115">
          <cell r="Q3115">
            <v>0</v>
          </cell>
        </row>
        <row r="3116">
          <cell r="Q3116">
            <v>0</v>
          </cell>
        </row>
        <row r="3117">
          <cell r="Q3117">
            <v>0</v>
          </cell>
        </row>
        <row r="3118">
          <cell r="Q3118">
            <v>0</v>
          </cell>
        </row>
        <row r="3119">
          <cell r="Q3119">
            <v>0</v>
          </cell>
        </row>
        <row r="3120">
          <cell r="Q3120">
            <v>0</v>
          </cell>
        </row>
        <row r="3121">
          <cell r="Q3121">
            <v>0</v>
          </cell>
        </row>
        <row r="3122">
          <cell r="Q3122">
            <v>0</v>
          </cell>
        </row>
        <row r="3123">
          <cell r="Q3123">
            <v>0</v>
          </cell>
        </row>
        <row r="3124">
          <cell r="Q3124">
            <v>0</v>
          </cell>
        </row>
        <row r="3125">
          <cell r="Q3125">
            <v>0</v>
          </cell>
        </row>
        <row r="3126">
          <cell r="Q3126">
            <v>0</v>
          </cell>
        </row>
        <row r="3127">
          <cell r="Q3127">
            <v>0</v>
          </cell>
        </row>
        <row r="3128">
          <cell r="Q3128">
            <v>0</v>
          </cell>
        </row>
        <row r="3129">
          <cell r="Q3129">
            <v>0</v>
          </cell>
        </row>
        <row r="3130">
          <cell r="Q3130">
            <v>0</v>
          </cell>
        </row>
        <row r="3131">
          <cell r="Q3131">
            <v>0</v>
          </cell>
        </row>
        <row r="3132">
          <cell r="Q3132">
            <v>0</v>
          </cell>
        </row>
        <row r="3133">
          <cell r="Q3133">
            <v>0</v>
          </cell>
        </row>
        <row r="3134">
          <cell r="Q3134">
            <v>0</v>
          </cell>
        </row>
        <row r="3135">
          <cell r="Q3135">
            <v>0</v>
          </cell>
        </row>
        <row r="3136">
          <cell r="Q3136">
            <v>0</v>
          </cell>
        </row>
        <row r="3137">
          <cell r="Q3137">
            <v>0</v>
          </cell>
        </row>
        <row r="3138">
          <cell r="Q3138">
            <v>0</v>
          </cell>
        </row>
        <row r="3139">
          <cell r="Q3139">
            <v>0</v>
          </cell>
        </row>
        <row r="3140">
          <cell r="Q3140">
            <v>0</v>
          </cell>
        </row>
        <row r="3141">
          <cell r="Q3141">
            <v>0</v>
          </cell>
        </row>
        <row r="3142">
          <cell r="Q3142">
            <v>0</v>
          </cell>
        </row>
        <row r="3143">
          <cell r="Q3143">
            <v>0</v>
          </cell>
        </row>
        <row r="3144">
          <cell r="Q3144">
            <v>0</v>
          </cell>
        </row>
        <row r="3145">
          <cell r="Q3145">
            <v>0</v>
          </cell>
        </row>
        <row r="3146">
          <cell r="Q3146">
            <v>0</v>
          </cell>
        </row>
        <row r="3147">
          <cell r="Q3147">
            <v>0</v>
          </cell>
        </row>
        <row r="3148">
          <cell r="Q3148">
            <v>0</v>
          </cell>
        </row>
        <row r="3149">
          <cell r="Q3149">
            <v>0</v>
          </cell>
        </row>
        <row r="3150">
          <cell r="Q3150">
            <v>0</v>
          </cell>
        </row>
        <row r="3151">
          <cell r="Q3151">
            <v>0</v>
          </cell>
        </row>
        <row r="3152">
          <cell r="Q3152">
            <v>0</v>
          </cell>
        </row>
        <row r="3153">
          <cell r="Q3153">
            <v>0</v>
          </cell>
        </row>
        <row r="3154">
          <cell r="Q3154">
            <v>0</v>
          </cell>
        </row>
        <row r="3155">
          <cell r="Q3155">
            <v>0</v>
          </cell>
        </row>
        <row r="3156">
          <cell r="Q3156">
            <v>0</v>
          </cell>
        </row>
        <row r="3157">
          <cell r="Q3157">
            <v>0</v>
          </cell>
        </row>
        <row r="3158">
          <cell r="Q3158">
            <v>0</v>
          </cell>
        </row>
        <row r="3159">
          <cell r="Q3159">
            <v>0</v>
          </cell>
        </row>
        <row r="3160">
          <cell r="Q3160">
            <v>0</v>
          </cell>
        </row>
        <row r="3161">
          <cell r="Q3161">
            <v>0</v>
          </cell>
        </row>
        <row r="3162">
          <cell r="Q3162">
            <v>0</v>
          </cell>
        </row>
        <row r="3163">
          <cell r="Q3163">
            <v>0</v>
          </cell>
        </row>
        <row r="3164">
          <cell r="Q3164">
            <v>0</v>
          </cell>
        </row>
        <row r="3165">
          <cell r="Q3165">
            <v>0</v>
          </cell>
        </row>
        <row r="3166">
          <cell r="Q3166">
            <v>0</v>
          </cell>
        </row>
        <row r="3167">
          <cell r="Q3167">
            <v>0</v>
          </cell>
        </row>
        <row r="3168">
          <cell r="Q3168">
            <v>0</v>
          </cell>
        </row>
        <row r="3169">
          <cell r="Q3169">
            <v>0</v>
          </cell>
        </row>
        <row r="3170">
          <cell r="Q3170">
            <v>0</v>
          </cell>
        </row>
        <row r="3171">
          <cell r="Q3171">
            <v>0</v>
          </cell>
        </row>
        <row r="3172">
          <cell r="Q3172">
            <v>0</v>
          </cell>
        </row>
        <row r="3173">
          <cell r="Q3173">
            <v>0</v>
          </cell>
        </row>
        <row r="3174">
          <cell r="Q3174">
            <v>0</v>
          </cell>
        </row>
        <row r="3175">
          <cell r="Q3175">
            <v>0</v>
          </cell>
        </row>
        <row r="3176">
          <cell r="Q3176">
            <v>0</v>
          </cell>
        </row>
        <row r="3177">
          <cell r="Q3177">
            <v>0</v>
          </cell>
        </row>
        <row r="3178">
          <cell r="Q3178">
            <v>0</v>
          </cell>
        </row>
        <row r="3179">
          <cell r="Q3179">
            <v>0</v>
          </cell>
        </row>
        <row r="3180">
          <cell r="Q3180">
            <v>0</v>
          </cell>
        </row>
        <row r="3181">
          <cell r="Q3181">
            <v>0</v>
          </cell>
        </row>
        <row r="3182">
          <cell r="Q3182">
            <v>0</v>
          </cell>
        </row>
        <row r="3183">
          <cell r="Q3183">
            <v>0</v>
          </cell>
        </row>
        <row r="3184">
          <cell r="Q3184">
            <v>0</v>
          </cell>
        </row>
        <row r="3185">
          <cell r="Q3185">
            <v>0</v>
          </cell>
        </row>
        <row r="3186">
          <cell r="Q3186">
            <v>0</v>
          </cell>
        </row>
        <row r="3187">
          <cell r="Q3187">
            <v>0</v>
          </cell>
        </row>
        <row r="3188">
          <cell r="Q3188">
            <v>0</v>
          </cell>
        </row>
        <row r="3189">
          <cell r="Q3189">
            <v>0</v>
          </cell>
        </row>
        <row r="3190">
          <cell r="Q3190">
            <v>0</v>
          </cell>
        </row>
        <row r="3191">
          <cell r="Q3191">
            <v>0</v>
          </cell>
        </row>
        <row r="3192">
          <cell r="Q3192">
            <v>0</v>
          </cell>
        </row>
        <row r="3193">
          <cell r="Q3193">
            <v>0</v>
          </cell>
        </row>
        <row r="3194">
          <cell r="Q3194">
            <v>0</v>
          </cell>
        </row>
        <row r="3195">
          <cell r="Q3195">
            <v>0</v>
          </cell>
        </row>
        <row r="3196">
          <cell r="Q3196">
            <v>0</v>
          </cell>
        </row>
        <row r="3197">
          <cell r="Q3197">
            <v>0</v>
          </cell>
        </row>
        <row r="3198">
          <cell r="Q3198">
            <v>0</v>
          </cell>
        </row>
        <row r="3199">
          <cell r="Q3199">
            <v>0</v>
          </cell>
        </row>
        <row r="3200">
          <cell r="Q3200">
            <v>0</v>
          </cell>
        </row>
        <row r="3201">
          <cell r="Q3201">
            <v>0</v>
          </cell>
        </row>
        <row r="3202">
          <cell r="Q3202">
            <v>0</v>
          </cell>
        </row>
        <row r="3203">
          <cell r="Q3203">
            <v>0</v>
          </cell>
        </row>
        <row r="3204">
          <cell r="Q3204">
            <v>0</v>
          </cell>
        </row>
        <row r="3205">
          <cell r="Q3205">
            <v>0</v>
          </cell>
        </row>
        <row r="3206">
          <cell r="Q3206">
            <v>0</v>
          </cell>
        </row>
        <row r="3207">
          <cell r="Q3207">
            <v>0</v>
          </cell>
        </row>
        <row r="3208">
          <cell r="Q3208">
            <v>0</v>
          </cell>
        </row>
        <row r="3209">
          <cell r="Q3209">
            <v>0</v>
          </cell>
        </row>
        <row r="3210">
          <cell r="Q3210">
            <v>0</v>
          </cell>
        </row>
        <row r="3211">
          <cell r="Q3211">
            <v>0</v>
          </cell>
        </row>
        <row r="3212">
          <cell r="Q3212">
            <v>0</v>
          </cell>
        </row>
        <row r="3213">
          <cell r="Q3213">
            <v>0</v>
          </cell>
        </row>
        <row r="3214">
          <cell r="Q3214">
            <v>0</v>
          </cell>
        </row>
        <row r="3215">
          <cell r="Q3215">
            <v>0</v>
          </cell>
        </row>
        <row r="3216">
          <cell r="Q3216">
            <v>0</v>
          </cell>
        </row>
        <row r="3217">
          <cell r="Q3217">
            <v>0</v>
          </cell>
        </row>
        <row r="3218">
          <cell r="Q3218">
            <v>0</v>
          </cell>
        </row>
        <row r="3219">
          <cell r="Q3219">
            <v>0</v>
          </cell>
        </row>
        <row r="3220">
          <cell r="Q3220">
            <v>0</v>
          </cell>
        </row>
        <row r="3221">
          <cell r="Q3221">
            <v>0</v>
          </cell>
        </row>
        <row r="3222">
          <cell r="Q3222">
            <v>0</v>
          </cell>
        </row>
        <row r="3223">
          <cell r="Q3223">
            <v>0</v>
          </cell>
        </row>
        <row r="3224">
          <cell r="Q3224">
            <v>0</v>
          </cell>
        </row>
        <row r="3225">
          <cell r="Q3225">
            <v>0</v>
          </cell>
        </row>
        <row r="3226">
          <cell r="Q3226">
            <v>0</v>
          </cell>
        </row>
        <row r="3227">
          <cell r="Q3227">
            <v>0</v>
          </cell>
        </row>
        <row r="3228">
          <cell r="Q3228">
            <v>0</v>
          </cell>
        </row>
        <row r="3229">
          <cell r="Q3229">
            <v>0</v>
          </cell>
        </row>
        <row r="3230">
          <cell r="Q3230">
            <v>0</v>
          </cell>
        </row>
        <row r="3231">
          <cell r="Q3231">
            <v>0</v>
          </cell>
        </row>
        <row r="3232">
          <cell r="Q3232">
            <v>0</v>
          </cell>
        </row>
        <row r="3233">
          <cell r="Q3233">
            <v>0</v>
          </cell>
        </row>
        <row r="3234">
          <cell r="Q3234">
            <v>0</v>
          </cell>
        </row>
        <row r="3235">
          <cell r="Q3235">
            <v>0</v>
          </cell>
        </row>
        <row r="3236">
          <cell r="Q3236">
            <v>0</v>
          </cell>
        </row>
        <row r="3237">
          <cell r="Q3237">
            <v>0</v>
          </cell>
        </row>
        <row r="3238">
          <cell r="Q3238">
            <v>0</v>
          </cell>
        </row>
        <row r="3239">
          <cell r="Q3239">
            <v>0</v>
          </cell>
        </row>
        <row r="3240">
          <cell r="Q3240">
            <v>0</v>
          </cell>
        </row>
        <row r="3241">
          <cell r="Q3241">
            <v>0</v>
          </cell>
        </row>
        <row r="3242">
          <cell r="Q3242">
            <v>0</v>
          </cell>
        </row>
        <row r="3243">
          <cell r="Q3243">
            <v>0</v>
          </cell>
        </row>
        <row r="3244">
          <cell r="Q3244">
            <v>0</v>
          </cell>
        </row>
        <row r="3245">
          <cell r="Q3245">
            <v>0</v>
          </cell>
        </row>
        <row r="3246">
          <cell r="Q3246">
            <v>0</v>
          </cell>
        </row>
        <row r="3247">
          <cell r="Q3247">
            <v>0</v>
          </cell>
        </row>
        <row r="3248">
          <cell r="Q3248">
            <v>0</v>
          </cell>
        </row>
        <row r="3249">
          <cell r="Q3249">
            <v>0</v>
          </cell>
        </row>
        <row r="3250">
          <cell r="Q3250">
            <v>0</v>
          </cell>
        </row>
        <row r="3251">
          <cell r="Q3251">
            <v>0</v>
          </cell>
        </row>
        <row r="3252">
          <cell r="Q3252">
            <v>0</v>
          </cell>
        </row>
        <row r="3253">
          <cell r="Q3253">
            <v>0</v>
          </cell>
        </row>
        <row r="3254">
          <cell r="Q3254">
            <v>0</v>
          </cell>
        </row>
        <row r="3255">
          <cell r="Q3255">
            <v>0</v>
          </cell>
        </row>
        <row r="3256">
          <cell r="Q3256">
            <v>0</v>
          </cell>
        </row>
        <row r="3257">
          <cell r="Q3257">
            <v>0</v>
          </cell>
        </row>
        <row r="3258">
          <cell r="Q3258">
            <v>0</v>
          </cell>
        </row>
        <row r="3259">
          <cell r="Q3259">
            <v>0</v>
          </cell>
        </row>
        <row r="3260">
          <cell r="Q3260">
            <v>0</v>
          </cell>
        </row>
        <row r="3261">
          <cell r="Q3261">
            <v>0</v>
          </cell>
        </row>
        <row r="3262">
          <cell r="Q3262">
            <v>0</v>
          </cell>
        </row>
        <row r="3263">
          <cell r="Q3263">
            <v>0</v>
          </cell>
        </row>
        <row r="3264">
          <cell r="Q3264">
            <v>0</v>
          </cell>
        </row>
        <row r="3265">
          <cell r="Q3265">
            <v>0</v>
          </cell>
        </row>
        <row r="3266">
          <cell r="Q3266">
            <v>23.835582603318084</v>
          </cell>
        </row>
        <row r="3267">
          <cell r="Q3267">
            <v>9.7064068726221944</v>
          </cell>
        </row>
        <row r="3268">
          <cell r="Q3268">
            <v>9.7064068726221944</v>
          </cell>
        </row>
        <row r="3269">
          <cell r="Q3269">
            <v>20.459295004116573</v>
          </cell>
        </row>
        <row r="3270">
          <cell r="Q3270">
            <v>9.7064068726221944</v>
          </cell>
        </row>
        <row r="3271">
          <cell r="Q3271">
            <v>7.1078412531800321</v>
          </cell>
        </row>
        <row r="3272">
          <cell r="Q3272">
            <v>0</v>
          </cell>
        </row>
        <row r="3273">
          <cell r="Q3273">
            <v>0</v>
          </cell>
        </row>
        <row r="3274">
          <cell r="Q3274">
            <v>0</v>
          </cell>
        </row>
        <row r="3275">
          <cell r="Q3275">
            <v>0</v>
          </cell>
        </row>
        <row r="3276">
          <cell r="Q3276">
            <v>0</v>
          </cell>
        </row>
        <row r="3277">
          <cell r="Q3277">
            <v>0</v>
          </cell>
        </row>
        <row r="3278">
          <cell r="Q3278">
            <v>0</v>
          </cell>
        </row>
        <row r="3279">
          <cell r="Q3279">
            <v>0</v>
          </cell>
        </row>
        <row r="3280">
          <cell r="Q3280">
            <v>0</v>
          </cell>
        </row>
        <row r="3281">
          <cell r="Q3281">
            <v>0</v>
          </cell>
        </row>
        <row r="3282">
          <cell r="Q3282">
            <v>0</v>
          </cell>
        </row>
        <row r="3283">
          <cell r="Q3283">
            <v>0</v>
          </cell>
        </row>
        <row r="3284">
          <cell r="Q3284">
            <v>0</v>
          </cell>
        </row>
        <row r="3285">
          <cell r="Q3285">
            <v>0</v>
          </cell>
        </row>
        <row r="3286">
          <cell r="Q3286">
            <v>0</v>
          </cell>
        </row>
        <row r="3287">
          <cell r="Q3287">
            <v>0</v>
          </cell>
        </row>
        <row r="3288">
          <cell r="Q3288">
            <v>0</v>
          </cell>
        </row>
        <row r="3289">
          <cell r="Q3289">
            <v>0</v>
          </cell>
        </row>
        <row r="3290">
          <cell r="Q3290">
            <v>0</v>
          </cell>
        </row>
        <row r="3291">
          <cell r="Q3291">
            <v>0</v>
          </cell>
        </row>
        <row r="3292">
          <cell r="Q3292">
            <v>0</v>
          </cell>
        </row>
        <row r="3293">
          <cell r="Q3293">
            <v>0</v>
          </cell>
        </row>
        <row r="3294">
          <cell r="Q3294">
            <v>0</v>
          </cell>
        </row>
        <row r="3295">
          <cell r="Q3295">
            <v>0</v>
          </cell>
        </row>
        <row r="3296">
          <cell r="Q3296">
            <v>0</v>
          </cell>
        </row>
        <row r="3297">
          <cell r="Q3297">
            <v>0</v>
          </cell>
        </row>
        <row r="3298">
          <cell r="Q3298">
            <v>0</v>
          </cell>
        </row>
        <row r="3299">
          <cell r="Q3299">
            <v>0</v>
          </cell>
        </row>
        <row r="3300">
          <cell r="Q3300">
            <v>0</v>
          </cell>
        </row>
        <row r="3301">
          <cell r="Q3301">
            <v>0</v>
          </cell>
        </row>
        <row r="3302">
          <cell r="Q3302">
            <v>0</v>
          </cell>
        </row>
        <row r="3303">
          <cell r="Q3303">
            <v>0</v>
          </cell>
        </row>
        <row r="3304">
          <cell r="Q3304">
            <v>0</v>
          </cell>
        </row>
        <row r="3305">
          <cell r="Q3305">
            <v>0</v>
          </cell>
        </row>
        <row r="3306">
          <cell r="Q3306">
            <v>0</v>
          </cell>
        </row>
        <row r="3307">
          <cell r="Q3307">
            <v>0</v>
          </cell>
        </row>
        <row r="3308">
          <cell r="Q3308">
            <v>0</v>
          </cell>
        </row>
        <row r="3309">
          <cell r="Q3309">
            <v>0</v>
          </cell>
        </row>
        <row r="3310">
          <cell r="Q3310">
            <v>0</v>
          </cell>
        </row>
        <row r="3311">
          <cell r="Q3311">
            <v>0</v>
          </cell>
        </row>
        <row r="3312">
          <cell r="Q3312">
            <v>0</v>
          </cell>
        </row>
        <row r="3313">
          <cell r="Q3313">
            <v>0</v>
          </cell>
        </row>
        <row r="3314">
          <cell r="Q3314">
            <v>0</v>
          </cell>
        </row>
        <row r="3315">
          <cell r="Q3315">
            <v>0</v>
          </cell>
        </row>
        <row r="3316">
          <cell r="Q3316">
            <v>0</v>
          </cell>
        </row>
        <row r="3317">
          <cell r="Q3317">
            <v>0</v>
          </cell>
        </row>
        <row r="3318">
          <cell r="Q3318">
            <v>0</v>
          </cell>
        </row>
        <row r="3319">
          <cell r="Q3319">
            <v>0</v>
          </cell>
        </row>
        <row r="3320">
          <cell r="Q3320">
            <v>0</v>
          </cell>
        </row>
        <row r="3321">
          <cell r="Q3321">
            <v>0</v>
          </cell>
        </row>
        <row r="3322">
          <cell r="Q3322">
            <v>0</v>
          </cell>
        </row>
        <row r="3323">
          <cell r="Q3323">
            <v>0</v>
          </cell>
        </row>
        <row r="3324">
          <cell r="Q3324">
            <v>0</v>
          </cell>
        </row>
        <row r="3325">
          <cell r="Q3325">
            <v>0</v>
          </cell>
        </row>
        <row r="3326">
          <cell r="Q3326">
            <v>0</v>
          </cell>
        </row>
        <row r="3327">
          <cell r="Q3327">
            <v>0</v>
          </cell>
        </row>
        <row r="3328">
          <cell r="Q3328">
            <v>0</v>
          </cell>
        </row>
        <row r="3329">
          <cell r="Q3329">
            <v>0</v>
          </cell>
        </row>
        <row r="3330">
          <cell r="Q3330">
            <v>0</v>
          </cell>
        </row>
        <row r="3331">
          <cell r="Q3331">
            <v>0</v>
          </cell>
        </row>
        <row r="3332">
          <cell r="Q3332">
            <v>0</v>
          </cell>
        </row>
        <row r="3333">
          <cell r="Q3333">
            <v>0</v>
          </cell>
        </row>
        <row r="3334">
          <cell r="Q3334">
            <v>0</v>
          </cell>
        </row>
        <row r="3335">
          <cell r="Q3335">
            <v>0</v>
          </cell>
        </row>
        <row r="3336">
          <cell r="Q3336">
            <v>0</v>
          </cell>
        </row>
        <row r="3337">
          <cell r="Q3337">
            <v>0</v>
          </cell>
        </row>
        <row r="3338">
          <cell r="Q3338">
            <v>0</v>
          </cell>
        </row>
        <row r="3339">
          <cell r="Q3339">
            <v>0</v>
          </cell>
        </row>
        <row r="3340">
          <cell r="Q3340">
            <v>0</v>
          </cell>
        </row>
        <row r="3341">
          <cell r="Q3341">
            <v>0</v>
          </cell>
        </row>
        <row r="3342">
          <cell r="Q3342">
            <v>0</v>
          </cell>
        </row>
        <row r="3343">
          <cell r="Q3343">
            <v>0</v>
          </cell>
        </row>
        <row r="3344">
          <cell r="Q3344">
            <v>0</v>
          </cell>
        </row>
        <row r="3345">
          <cell r="Q3345">
            <v>0</v>
          </cell>
        </row>
        <row r="3346">
          <cell r="Q3346">
            <v>0</v>
          </cell>
        </row>
        <row r="3347">
          <cell r="Q3347">
            <v>0</v>
          </cell>
        </row>
        <row r="3348">
          <cell r="Q3348">
            <v>0</v>
          </cell>
        </row>
        <row r="3349">
          <cell r="Q3349">
            <v>0</v>
          </cell>
        </row>
        <row r="3350">
          <cell r="Q3350">
            <v>0</v>
          </cell>
        </row>
        <row r="3351">
          <cell r="Q3351">
            <v>0</v>
          </cell>
        </row>
        <row r="3352">
          <cell r="Q3352">
            <v>0</v>
          </cell>
        </row>
        <row r="3353">
          <cell r="Q3353">
            <v>0</v>
          </cell>
        </row>
        <row r="3354">
          <cell r="Q3354">
            <v>0</v>
          </cell>
        </row>
        <row r="3355">
          <cell r="Q3355">
            <v>0</v>
          </cell>
        </row>
        <row r="3356">
          <cell r="Q3356">
            <v>0</v>
          </cell>
        </row>
        <row r="3357">
          <cell r="Q3357">
            <v>0</v>
          </cell>
        </row>
        <row r="3358">
          <cell r="Q3358">
            <v>0</v>
          </cell>
        </row>
        <row r="3359">
          <cell r="Q3359">
            <v>0</v>
          </cell>
        </row>
        <row r="3360">
          <cell r="Q3360">
            <v>0</v>
          </cell>
        </row>
        <row r="3361">
          <cell r="Q3361">
            <v>0</v>
          </cell>
        </row>
        <row r="3362">
          <cell r="Q3362">
            <v>0</v>
          </cell>
        </row>
        <row r="3363">
          <cell r="Q3363">
            <v>0</v>
          </cell>
        </row>
        <row r="3364">
          <cell r="Q3364">
            <v>0</v>
          </cell>
        </row>
        <row r="3365">
          <cell r="Q3365">
            <v>0</v>
          </cell>
        </row>
        <row r="3366">
          <cell r="Q3366">
            <v>0</v>
          </cell>
        </row>
        <row r="3367">
          <cell r="Q3367">
            <v>0</v>
          </cell>
        </row>
        <row r="3368">
          <cell r="Q3368">
            <v>0</v>
          </cell>
        </row>
        <row r="3369">
          <cell r="Q3369">
            <v>0</v>
          </cell>
        </row>
        <row r="3370">
          <cell r="Q3370">
            <v>0</v>
          </cell>
        </row>
        <row r="3371">
          <cell r="Q3371">
            <v>0</v>
          </cell>
        </row>
        <row r="3372">
          <cell r="Q3372">
            <v>0</v>
          </cell>
        </row>
        <row r="3373">
          <cell r="Q3373">
            <v>0</v>
          </cell>
        </row>
        <row r="3374">
          <cell r="Q3374">
            <v>0</v>
          </cell>
        </row>
        <row r="3375">
          <cell r="Q3375">
            <v>0</v>
          </cell>
        </row>
        <row r="3376">
          <cell r="Q3376">
            <v>0</v>
          </cell>
        </row>
        <row r="3377">
          <cell r="Q3377">
            <v>0</v>
          </cell>
        </row>
        <row r="3378">
          <cell r="Q3378">
            <v>0</v>
          </cell>
        </row>
        <row r="3379">
          <cell r="Q3379">
            <v>0</v>
          </cell>
        </row>
        <row r="3380">
          <cell r="Q3380">
            <v>0</v>
          </cell>
        </row>
        <row r="3381">
          <cell r="Q3381">
            <v>0</v>
          </cell>
        </row>
        <row r="3382">
          <cell r="Q3382">
            <v>0</v>
          </cell>
        </row>
        <row r="3383">
          <cell r="Q3383">
            <v>0</v>
          </cell>
        </row>
        <row r="3384">
          <cell r="Q3384">
            <v>0</v>
          </cell>
        </row>
        <row r="3385">
          <cell r="Q3385">
            <v>0</v>
          </cell>
        </row>
        <row r="3386">
          <cell r="Q3386">
            <v>0</v>
          </cell>
        </row>
        <row r="3387">
          <cell r="Q3387">
            <v>0</v>
          </cell>
        </row>
        <row r="3388">
          <cell r="Q3388">
            <v>0</v>
          </cell>
        </row>
        <row r="3389">
          <cell r="Q3389">
            <v>0</v>
          </cell>
        </row>
        <row r="3390">
          <cell r="Q3390">
            <v>0</v>
          </cell>
        </row>
        <row r="3391">
          <cell r="Q3391">
            <v>0</v>
          </cell>
        </row>
        <row r="3392">
          <cell r="Q3392">
            <v>0</v>
          </cell>
        </row>
        <row r="3393">
          <cell r="Q3393">
            <v>0</v>
          </cell>
        </row>
        <row r="3394">
          <cell r="Q3394">
            <v>0</v>
          </cell>
        </row>
        <row r="3395">
          <cell r="Q3395">
            <v>0</v>
          </cell>
        </row>
        <row r="3396">
          <cell r="Q3396">
            <v>0</v>
          </cell>
        </row>
        <row r="3397">
          <cell r="Q3397">
            <v>0</v>
          </cell>
        </row>
        <row r="3398">
          <cell r="Q3398">
            <v>0</v>
          </cell>
        </row>
        <row r="3399">
          <cell r="Q3399">
            <v>0</v>
          </cell>
        </row>
        <row r="3400">
          <cell r="Q3400">
            <v>0</v>
          </cell>
        </row>
        <row r="3401">
          <cell r="Q3401">
            <v>0</v>
          </cell>
        </row>
        <row r="3402">
          <cell r="Q3402">
            <v>0</v>
          </cell>
        </row>
        <row r="3403">
          <cell r="Q3403">
            <v>0</v>
          </cell>
        </row>
        <row r="3404">
          <cell r="Q3404">
            <v>0</v>
          </cell>
        </row>
        <row r="3405">
          <cell r="Q3405">
            <v>0</v>
          </cell>
        </row>
        <row r="3406">
          <cell r="Q3406">
            <v>0</v>
          </cell>
        </row>
        <row r="3407">
          <cell r="Q3407">
            <v>0</v>
          </cell>
        </row>
        <row r="3408">
          <cell r="Q3408">
            <v>0</v>
          </cell>
        </row>
        <row r="3409">
          <cell r="Q3409">
            <v>0</v>
          </cell>
        </row>
        <row r="3410">
          <cell r="Q3410">
            <v>0</v>
          </cell>
        </row>
        <row r="3411">
          <cell r="Q3411">
            <v>0</v>
          </cell>
        </row>
        <row r="3412">
          <cell r="Q3412">
            <v>0</v>
          </cell>
        </row>
        <row r="3413">
          <cell r="Q3413">
            <v>0</v>
          </cell>
        </row>
        <row r="3414">
          <cell r="Q3414">
            <v>0</v>
          </cell>
        </row>
        <row r="3415">
          <cell r="Q3415">
            <v>0</v>
          </cell>
        </row>
        <row r="3416">
          <cell r="Q3416">
            <v>0</v>
          </cell>
        </row>
        <row r="3417">
          <cell r="Q3417">
            <v>0</v>
          </cell>
        </row>
        <row r="3418">
          <cell r="Q3418">
            <v>0</v>
          </cell>
        </row>
        <row r="3419">
          <cell r="Q3419">
            <v>0</v>
          </cell>
        </row>
        <row r="3420">
          <cell r="Q3420">
            <v>0</v>
          </cell>
        </row>
        <row r="3421">
          <cell r="Q3421">
            <v>0</v>
          </cell>
        </row>
        <row r="3422">
          <cell r="Q3422">
            <v>0</v>
          </cell>
        </row>
        <row r="3423">
          <cell r="Q3423">
            <v>0</v>
          </cell>
        </row>
        <row r="3424">
          <cell r="Q3424">
            <v>0</v>
          </cell>
        </row>
        <row r="3425">
          <cell r="Q3425">
            <v>0</v>
          </cell>
        </row>
        <row r="3426">
          <cell r="Q3426">
            <v>0</v>
          </cell>
        </row>
        <row r="3427">
          <cell r="Q3427">
            <v>0</v>
          </cell>
        </row>
        <row r="3428">
          <cell r="Q3428">
            <v>0</v>
          </cell>
        </row>
        <row r="3429">
          <cell r="Q3429">
            <v>0</v>
          </cell>
        </row>
        <row r="3430">
          <cell r="Q3430">
            <v>0</v>
          </cell>
        </row>
        <row r="3431">
          <cell r="Q3431">
            <v>0</v>
          </cell>
        </row>
        <row r="3432">
          <cell r="Q3432">
            <v>0</v>
          </cell>
        </row>
        <row r="3433">
          <cell r="Q3433">
            <v>0</v>
          </cell>
        </row>
        <row r="3434">
          <cell r="Q3434">
            <v>0</v>
          </cell>
        </row>
        <row r="3435">
          <cell r="Q3435">
            <v>0</v>
          </cell>
        </row>
        <row r="3436">
          <cell r="Q3436">
            <v>0</v>
          </cell>
        </row>
        <row r="3437">
          <cell r="Q3437">
            <v>0</v>
          </cell>
        </row>
        <row r="3438">
          <cell r="Q3438">
            <v>0</v>
          </cell>
        </row>
        <row r="3439">
          <cell r="Q3439">
            <v>0</v>
          </cell>
        </row>
        <row r="3440">
          <cell r="Q3440">
            <v>0</v>
          </cell>
        </row>
        <row r="3441">
          <cell r="Q3441">
            <v>0</v>
          </cell>
        </row>
        <row r="3442">
          <cell r="Q3442">
            <v>0</v>
          </cell>
        </row>
        <row r="3443">
          <cell r="Q3443">
            <v>0</v>
          </cell>
        </row>
        <row r="3444">
          <cell r="Q3444">
            <v>0</v>
          </cell>
        </row>
        <row r="3445">
          <cell r="Q3445">
            <v>0</v>
          </cell>
        </row>
        <row r="3446">
          <cell r="Q3446">
            <v>0</v>
          </cell>
        </row>
        <row r="3447">
          <cell r="Q3447">
            <v>0</v>
          </cell>
        </row>
        <row r="3448">
          <cell r="Q3448">
            <v>0</v>
          </cell>
        </row>
        <row r="3449">
          <cell r="Q3449">
            <v>0</v>
          </cell>
        </row>
        <row r="3450">
          <cell r="Q3450">
            <v>0</v>
          </cell>
        </row>
        <row r="3451">
          <cell r="Q3451">
            <v>0</v>
          </cell>
        </row>
        <row r="3452">
          <cell r="Q3452">
            <v>0</v>
          </cell>
        </row>
        <row r="3453">
          <cell r="Q3453">
            <v>0</v>
          </cell>
        </row>
        <row r="3454">
          <cell r="Q3454">
            <v>0</v>
          </cell>
        </row>
        <row r="3455">
          <cell r="Q3455">
            <v>0</v>
          </cell>
        </row>
        <row r="3456">
          <cell r="Q3456">
            <v>0</v>
          </cell>
        </row>
        <row r="3457">
          <cell r="Q3457">
            <v>0</v>
          </cell>
        </row>
        <row r="3458">
          <cell r="Q3458">
            <v>0</v>
          </cell>
        </row>
        <row r="3459">
          <cell r="Q3459">
            <v>0</v>
          </cell>
        </row>
        <row r="3460">
          <cell r="Q3460">
            <v>0</v>
          </cell>
        </row>
        <row r="3461">
          <cell r="Q3461">
            <v>0</v>
          </cell>
        </row>
        <row r="3462">
          <cell r="Q3462">
            <v>0</v>
          </cell>
        </row>
        <row r="3463">
          <cell r="Q3463">
            <v>0</v>
          </cell>
        </row>
        <row r="3464">
          <cell r="Q3464">
            <v>0</v>
          </cell>
        </row>
        <row r="3465">
          <cell r="Q3465">
            <v>0</v>
          </cell>
        </row>
        <row r="3466">
          <cell r="Q3466">
            <v>0</v>
          </cell>
        </row>
        <row r="3467">
          <cell r="Q3467">
            <v>0</v>
          </cell>
        </row>
        <row r="3468">
          <cell r="Q3468">
            <v>0</v>
          </cell>
        </row>
        <row r="3469">
          <cell r="Q3469">
            <v>0</v>
          </cell>
        </row>
        <row r="3470">
          <cell r="Q3470">
            <v>0</v>
          </cell>
        </row>
        <row r="3471">
          <cell r="Q3471">
            <v>0</v>
          </cell>
        </row>
        <row r="3472">
          <cell r="Q3472">
            <v>0</v>
          </cell>
        </row>
        <row r="3473">
          <cell r="Q3473">
            <v>0</v>
          </cell>
        </row>
        <row r="3474">
          <cell r="Q3474">
            <v>0</v>
          </cell>
        </row>
        <row r="3475">
          <cell r="Q3475">
            <v>0</v>
          </cell>
        </row>
        <row r="3476">
          <cell r="Q3476">
            <v>0</v>
          </cell>
        </row>
        <row r="3477">
          <cell r="Q3477">
            <v>0</v>
          </cell>
        </row>
        <row r="3478">
          <cell r="Q3478">
            <v>0</v>
          </cell>
        </row>
        <row r="3479">
          <cell r="Q3479">
            <v>0</v>
          </cell>
        </row>
        <row r="3480">
          <cell r="Q3480">
            <v>0</v>
          </cell>
        </row>
        <row r="3481">
          <cell r="Q3481">
            <v>0</v>
          </cell>
        </row>
        <row r="3482">
          <cell r="Q3482">
            <v>0</v>
          </cell>
        </row>
        <row r="3483">
          <cell r="Q3483">
            <v>0</v>
          </cell>
        </row>
        <row r="3484">
          <cell r="Q3484">
            <v>0</v>
          </cell>
        </row>
        <row r="3485">
          <cell r="Q3485">
            <v>0</v>
          </cell>
        </row>
        <row r="3486">
          <cell r="Q3486">
            <v>0</v>
          </cell>
        </row>
        <row r="3487">
          <cell r="Q3487">
            <v>0</v>
          </cell>
        </row>
        <row r="3488">
          <cell r="Q3488">
            <v>0</v>
          </cell>
        </row>
        <row r="3489">
          <cell r="Q3489">
            <v>0</v>
          </cell>
        </row>
        <row r="3490">
          <cell r="Q3490">
            <v>0</v>
          </cell>
        </row>
        <row r="3491">
          <cell r="Q3491">
            <v>0</v>
          </cell>
        </row>
        <row r="3492">
          <cell r="Q3492">
            <v>0</v>
          </cell>
        </row>
        <row r="3493">
          <cell r="Q3493">
            <v>0</v>
          </cell>
        </row>
        <row r="3494">
          <cell r="Q3494">
            <v>0</v>
          </cell>
        </row>
        <row r="3495">
          <cell r="Q3495">
            <v>0</v>
          </cell>
        </row>
        <row r="3496">
          <cell r="Q3496">
            <v>0</v>
          </cell>
        </row>
        <row r="3497">
          <cell r="Q3497">
            <v>0</v>
          </cell>
        </row>
        <row r="3498">
          <cell r="Q3498">
            <v>0</v>
          </cell>
        </row>
        <row r="3499">
          <cell r="Q3499">
            <v>0</v>
          </cell>
        </row>
        <row r="3500">
          <cell r="Q3500">
            <v>0</v>
          </cell>
        </row>
        <row r="3501">
          <cell r="Q3501">
            <v>0</v>
          </cell>
        </row>
        <row r="3502">
          <cell r="Q3502">
            <v>0</v>
          </cell>
        </row>
        <row r="3503">
          <cell r="Q3503">
            <v>0</v>
          </cell>
        </row>
        <row r="3504">
          <cell r="Q3504">
            <v>0</v>
          </cell>
        </row>
        <row r="3505">
          <cell r="Q3505">
            <v>0</v>
          </cell>
        </row>
        <row r="3506">
          <cell r="Q3506">
            <v>0</v>
          </cell>
        </row>
        <row r="3507">
          <cell r="Q3507">
            <v>0</v>
          </cell>
        </row>
        <row r="3508">
          <cell r="Q3508">
            <v>0</v>
          </cell>
        </row>
        <row r="3509">
          <cell r="Q3509">
            <v>0</v>
          </cell>
        </row>
        <row r="3510">
          <cell r="Q3510">
            <v>0</v>
          </cell>
        </row>
        <row r="3511">
          <cell r="Q3511">
            <v>0</v>
          </cell>
        </row>
        <row r="3512">
          <cell r="Q3512">
            <v>0</v>
          </cell>
        </row>
        <row r="3513">
          <cell r="Q3513">
            <v>0</v>
          </cell>
        </row>
        <row r="3514">
          <cell r="Q3514">
            <v>0</v>
          </cell>
        </row>
        <row r="3515">
          <cell r="Q3515">
            <v>0</v>
          </cell>
        </row>
        <row r="3516">
          <cell r="Q3516">
            <v>0</v>
          </cell>
        </row>
        <row r="3517">
          <cell r="Q3517">
            <v>0</v>
          </cell>
        </row>
        <row r="3518">
          <cell r="Q3518">
            <v>0</v>
          </cell>
        </row>
        <row r="3519">
          <cell r="Q3519">
            <v>0</v>
          </cell>
        </row>
        <row r="3520">
          <cell r="Q3520">
            <v>0</v>
          </cell>
        </row>
        <row r="3521">
          <cell r="Q3521">
            <v>0</v>
          </cell>
        </row>
        <row r="3522">
          <cell r="Q3522">
            <v>0</v>
          </cell>
        </row>
        <row r="3523">
          <cell r="Q3523">
            <v>0</v>
          </cell>
        </row>
        <row r="3524">
          <cell r="Q3524">
            <v>0</v>
          </cell>
        </row>
        <row r="3525">
          <cell r="Q3525">
            <v>0</v>
          </cell>
        </row>
        <row r="3526">
          <cell r="Q3526">
            <v>0</v>
          </cell>
        </row>
        <row r="3527">
          <cell r="Q3527">
            <v>0</v>
          </cell>
        </row>
        <row r="3528">
          <cell r="Q3528">
            <v>0</v>
          </cell>
        </row>
        <row r="3529">
          <cell r="Q3529">
            <v>0</v>
          </cell>
        </row>
        <row r="3530">
          <cell r="Q3530">
            <v>0</v>
          </cell>
        </row>
        <row r="3531">
          <cell r="Q3531">
            <v>0</v>
          </cell>
        </row>
        <row r="3532">
          <cell r="Q3532">
            <v>0</v>
          </cell>
        </row>
        <row r="3533">
          <cell r="Q3533">
            <v>0</v>
          </cell>
        </row>
        <row r="3534">
          <cell r="Q3534">
            <v>0</v>
          </cell>
        </row>
        <row r="3535">
          <cell r="Q3535">
            <v>0</v>
          </cell>
        </row>
        <row r="3536">
          <cell r="Q3536">
            <v>0</v>
          </cell>
        </row>
        <row r="3537">
          <cell r="Q3537">
            <v>0</v>
          </cell>
        </row>
        <row r="3538">
          <cell r="Q3538">
            <v>0</v>
          </cell>
        </row>
        <row r="3539">
          <cell r="Q3539">
            <v>0</v>
          </cell>
        </row>
        <row r="3540">
          <cell r="Q3540">
            <v>0</v>
          </cell>
        </row>
        <row r="3541">
          <cell r="Q3541">
            <v>0</v>
          </cell>
        </row>
        <row r="3542">
          <cell r="Q3542">
            <v>0</v>
          </cell>
        </row>
        <row r="3543">
          <cell r="Q3543">
            <v>0</v>
          </cell>
        </row>
        <row r="3544">
          <cell r="Q3544">
            <v>0</v>
          </cell>
        </row>
        <row r="3545">
          <cell r="Q3545">
            <v>0</v>
          </cell>
        </row>
        <row r="3546">
          <cell r="Q3546">
            <v>0</v>
          </cell>
        </row>
        <row r="3547">
          <cell r="Q3547">
            <v>0</v>
          </cell>
        </row>
        <row r="3548">
          <cell r="Q3548">
            <v>0</v>
          </cell>
        </row>
        <row r="3549">
          <cell r="Q3549">
            <v>0</v>
          </cell>
        </row>
        <row r="3550">
          <cell r="Q3550">
            <v>0</v>
          </cell>
        </row>
        <row r="3551">
          <cell r="Q3551">
            <v>0</v>
          </cell>
        </row>
        <row r="3552">
          <cell r="Q3552">
            <v>0</v>
          </cell>
        </row>
        <row r="3553">
          <cell r="Q3553">
            <v>0</v>
          </cell>
        </row>
        <row r="3554">
          <cell r="Q3554">
            <v>0</v>
          </cell>
        </row>
        <row r="3555">
          <cell r="Q3555">
            <v>0</v>
          </cell>
        </row>
        <row r="3556">
          <cell r="Q3556">
            <v>0</v>
          </cell>
        </row>
        <row r="3557">
          <cell r="Q3557">
            <v>0</v>
          </cell>
        </row>
        <row r="3558">
          <cell r="Q3558">
            <v>0</v>
          </cell>
        </row>
        <row r="3559">
          <cell r="Q3559">
            <v>0</v>
          </cell>
        </row>
        <row r="3560">
          <cell r="Q3560">
            <v>0</v>
          </cell>
        </row>
        <row r="3561">
          <cell r="Q3561">
            <v>0</v>
          </cell>
        </row>
        <row r="3562">
          <cell r="Q3562">
            <v>0</v>
          </cell>
        </row>
        <row r="3563">
          <cell r="Q3563">
            <v>0</v>
          </cell>
        </row>
        <row r="3564">
          <cell r="Q3564">
            <v>0</v>
          </cell>
        </row>
        <row r="3565">
          <cell r="Q3565">
            <v>0</v>
          </cell>
        </row>
        <row r="3566">
          <cell r="Q3566">
            <v>0</v>
          </cell>
        </row>
        <row r="3567">
          <cell r="Q3567">
            <v>0</v>
          </cell>
        </row>
        <row r="3568">
          <cell r="Q3568">
            <v>0</v>
          </cell>
        </row>
        <row r="3569">
          <cell r="Q3569">
            <v>0</v>
          </cell>
        </row>
        <row r="3570">
          <cell r="Q3570">
            <v>0</v>
          </cell>
        </row>
        <row r="3571">
          <cell r="Q3571">
            <v>0</v>
          </cell>
        </row>
        <row r="3572">
          <cell r="Q3572">
            <v>0</v>
          </cell>
        </row>
        <row r="3573">
          <cell r="Q3573">
            <v>0</v>
          </cell>
        </row>
        <row r="3574">
          <cell r="Q3574">
            <v>0</v>
          </cell>
        </row>
        <row r="3575">
          <cell r="Q3575">
            <v>0</v>
          </cell>
        </row>
        <row r="3576">
          <cell r="Q3576">
            <v>0</v>
          </cell>
        </row>
        <row r="3577">
          <cell r="Q3577">
            <v>0</v>
          </cell>
        </row>
        <row r="3578">
          <cell r="Q3578">
            <v>0</v>
          </cell>
        </row>
        <row r="3579">
          <cell r="Q3579">
            <v>0</v>
          </cell>
        </row>
        <row r="3580">
          <cell r="Q3580">
            <v>0</v>
          </cell>
        </row>
        <row r="3581">
          <cell r="Q3581">
            <v>0</v>
          </cell>
        </row>
        <row r="3582">
          <cell r="Q3582">
            <v>0</v>
          </cell>
        </row>
        <row r="3583">
          <cell r="Q3583">
            <v>0</v>
          </cell>
        </row>
        <row r="3584">
          <cell r="Q3584">
            <v>0</v>
          </cell>
        </row>
        <row r="3585">
          <cell r="Q3585">
            <v>0</v>
          </cell>
        </row>
        <row r="3586">
          <cell r="Q3586">
            <v>0</v>
          </cell>
        </row>
        <row r="3587">
          <cell r="Q3587">
            <v>0</v>
          </cell>
        </row>
        <row r="3588">
          <cell r="Q3588">
            <v>0</v>
          </cell>
        </row>
        <row r="3589">
          <cell r="Q3589">
            <v>0</v>
          </cell>
        </row>
        <row r="3590">
          <cell r="Q3590">
            <v>0</v>
          </cell>
        </row>
        <row r="3591">
          <cell r="Q3591">
            <v>0</v>
          </cell>
        </row>
        <row r="3592">
          <cell r="Q3592">
            <v>0</v>
          </cell>
        </row>
        <row r="3593">
          <cell r="Q3593">
            <v>0</v>
          </cell>
        </row>
        <row r="3594">
          <cell r="Q3594">
            <v>0</v>
          </cell>
        </row>
        <row r="3595">
          <cell r="Q3595">
            <v>0</v>
          </cell>
        </row>
        <row r="3596">
          <cell r="Q3596">
            <v>0</v>
          </cell>
        </row>
        <row r="3597">
          <cell r="Q3597">
            <v>0</v>
          </cell>
        </row>
        <row r="3598">
          <cell r="Q3598">
            <v>0</v>
          </cell>
        </row>
        <row r="3599">
          <cell r="Q3599">
            <v>0</v>
          </cell>
        </row>
        <row r="3600">
          <cell r="Q3600">
            <v>0</v>
          </cell>
        </row>
        <row r="3601">
          <cell r="Q3601">
            <v>0</v>
          </cell>
        </row>
        <row r="3602">
          <cell r="Q3602">
            <v>0</v>
          </cell>
        </row>
        <row r="3603">
          <cell r="Q3603">
            <v>0</v>
          </cell>
        </row>
        <row r="3604">
          <cell r="Q3604">
            <v>0</v>
          </cell>
        </row>
        <row r="3605">
          <cell r="Q3605">
            <v>0</v>
          </cell>
        </row>
        <row r="3606">
          <cell r="Q3606">
            <v>0</v>
          </cell>
        </row>
        <row r="3607">
          <cell r="Q3607">
            <v>0</v>
          </cell>
        </row>
        <row r="3608">
          <cell r="Q3608">
            <v>0</v>
          </cell>
        </row>
        <row r="3609">
          <cell r="Q3609">
            <v>0</v>
          </cell>
        </row>
        <row r="3610">
          <cell r="Q3610">
            <v>0</v>
          </cell>
        </row>
        <row r="3611">
          <cell r="Q3611">
            <v>0</v>
          </cell>
        </row>
        <row r="3612">
          <cell r="Q3612">
            <v>0</v>
          </cell>
        </row>
        <row r="3613">
          <cell r="Q3613">
            <v>0</v>
          </cell>
        </row>
        <row r="3614">
          <cell r="Q3614">
            <v>0</v>
          </cell>
        </row>
        <row r="3615">
          <cell r="Q3615">
            <v>0</v>
          </cell>
        </row>
        <row r="3616">
          <cell r="Q3616">
            <v>0</v>
          </cell>
        </row>
        <row r="3617">
          <cell r="Q3617">
            <v>0</v>
          </cell>
        </row>
        <row r="3618">
          <cell r="Q3618">
            <v>0</v>
          </cell>
        </row>
        <row r="3619">
          <cell r="Q3619">
            <v>0</v>
          </cell>
        </row>
        <row r="3620">
          <cell r="Q3620">
            <v>0</v>
          </cell>
        </row>
        <row r="3621">
          <cell r="Q3621">
            <v>0</v>
          </cell>
        </row>
        <row r="3622">
          <cell r="Q3622">
            <v>0</v>
          </cell>
        </row>
        <row r="3623">
          <cell r="Q3623">
            <v>0</v>
          </cell>
        </row>
        <row r="3624">
          <cell r="Q3624">
            <v>0</v>
          </cell>
        </row>
        <row r="3625">
          <cell r="Q3625">
            <v>0</v>
          </cell>
        </row>
        <row r="3626">
          <cell r="Q3626">
            <v>0</v>
          </cell>
        </row>
        <row r="3627">
          <cell r="Q3627">
            <v>0</v>
          </cell>
        </row>
        <row r="3628">
          <cell r="Q3628">
            <v>0</v>
          </cell>
        </row>
        <row r="3629">
          <cell r="Q3629">
            <v>0</v>
          </cell>
        </row>
        <row r="3630">
          <cell r="Q3630">
            <v>0</v>
          </cell>
        </row>
        <row r="3631">
          <cell r="Q3631">
            <v>0</v>
          </cell>
        </row>
        <row r="3632">
          <cell r="Q3632">
            <v>0</v>
          </cell>
        </row>
        <row r="3633">
          <cell r="Q3633">
            <v>0</v>
          </cell>
        </row>
        <row r="3634">
          <cell r="Q3634">
            <v>0</v>
          </cell>
        </row>
        <row r="3635">
          <cell r="Q3635">
            <v>0</v>
          </cell>
        </row>
        <row r="3636">
          <cell r="Q3636">
            <v>0</v>
          </cell>
        </row>
        <row r="3637">
          <cell r="Q3637">
            <v>0</v>
          </cell>
        </row>
        <row r="3638">
          <cell r="Q3638">
            <v>0</v>
          </cell>
        </row>
        <row r="3639">
          <cell r="Q3639">
            <v>0</v>
          </cell>
        </row>
        <row r="3640">
          <cell r="Q3640">
            <v>0</v>
          </cell>
        </row>
        <row r="3641">
          <cell r="Q3641">
            <v>0</v>
          </cell>
        </row>
        <row r="3642">
          <cell r="Q3642">
            <v>0</v>
          </cell>
        </row>
        <row r="3643">
          <cell r="Q3643">
            <v>0</v>
          </cell>
        </row>
        <row r="3644">
          <cell r="Q3644">
            <v>0</v>
          </cell>
        </row>
        <row r="3645">
          <cell r="Q3645">
            <v>0</v>
          </cell>
        </row>
        <row r="3646">
          <cell r="Q3646">
            <v>0</v>
          </cell>
        </row>
        <row r="3647">
          <cell r="Q3647">
            <v>0</v>
          </cell>
        </row>
        <row r="3648">
          <cell r="Q3648">
            <v>0</v>
          </cell>
        </row>
        <row r="3649">
          <cell r="Q3649">
            <v>0</v>
          </cell>
        </row>
        <row r="3650">
          <cell r="Q3650">
            <v>0</v>
          </cell>
        </row>
        <row r="3651">
          <cell r="Q3651">
            <v>0</v>
          </cell>
        </row>
        <row r="3652">
          <cell r="Q3652">
            <v>0</v>
          </cell>
        </row>
        <row r="3653">
          <cell r="Q3653">
            <v>0</v>
          </cell>
        </row>
        <row r="3654">
          <cell r="Q3654">
            <v>0</v>
          </cell>
        </row>
        <row r="3655">
          <cell r="Q3655">
            <v>0</v>
          </cell>
        </row>
        <row r="3656">
          <cell r="Q3656">
            <v>0</v>
          </cell>
        </row>
        <row r="3657">
          <cell r="Q3657">
            <v>0</v>
          </cell>
        </row>
        <row r="3658">
          <cell r="Q3658">
            <v>0</v>
          </cell>
        </row>
        <row r="3659">
          <cell r="Q3659">
            <v>0</v>
          </cell>
        </row>
        <row r="3660">
          <cell r="Q3660">
            <v>0</v>
          </cell>
        </row>
        <row r="3661">
          <cell r="Q3661">
            <v>0</v>
          </cell>
        </row>
        <row r="3662">
          <cell r="Q3662">
            <v>0</v>
          </cell>
        </row>
        <row r="3663">
          <cell r="Q3663">
            <v>0</v>
          </cell>
        </row>
        <row r="3664">
          <cell r="Q3664">
            <v>0</v>
          </cell>
        </row>
        <row r="3665">
          <cell r="Q3665">
            <v>0</v>
          </cell>
        </row>
        <row r="3666">
          <cell r="Q3666">
            <v>0</v>
          </cell>
        </row>
        <row r="3667">
          <cell r="Q3667">
            <v>0</v>
          </cell>
        </row>
        <row r="3668">
          <cell r="Q3668">
            <v>0</v>
          </cell>
        </row>
        <row r="3669">
          <cell r="Q3669">
            <v>0</v>
          </cell>
        </row>
        <row r="3670">
          <cell r="Q3670">
            <v>0</v>
          </cell>
        </row>
        <row r="3671">
          <cell r="Q3671">
            <v>0</v>
          </cell>
        </row>
        <row r="3672">
          <cell r="Q3672">
            <v>0</v>
          </cell>
        </row>
        <row r="3673">
          <cell r="Q3673">
            <v>0</v>
          </cell>
        </row>
        <row r="3674">
          <cell r="Q3674">
            <v>0</v>
          </cell>
        </row>
        <row r="3675">
          <cell r="Q3675">
            <v>0</v>
          </cell>
        </row>
        <row r="3676">
          <cell r="Q3676">
            <v>0</v>
          </cell>
        </row>
        <row r="3677">
          <cell r="Q3677">
            <v>0</v>
          </cell>
        </row>
        <row r="3678">
          <cell r="Q3678">
            <v>0</v>
          </cell>
        </row>
        <row r="3679">
          <cell r="Q3679">
            <v>0</v>
          </cell>
        </row>
        <row r="3680">
          <cell r="Q3680">
            <v>0</v>
          </cell>
        </row>
        <row r="3681">
          <cell r="Q3681">
            <v>0</v>
          </cell>
        </row>
        <row r="3682">
          <cell r="Q3682">
            <v>0</v>
          </cell>
        </row>
        <row r="3683">
          <cell r="Q3683">
            <v>0</v>
          </cell>
        </row>
        <row r="3684">
          <cell r="Q3684">
            <v>0</v>
          </cell>
        </row>
        <row r="3685">
          <cell r="Q3685">
            <v>0</v>
          </cell>
        </row>
        <row r="3686">
          <cell r="Q3686">
            <v>0</v>
          </cell>
        </row>
        <row r="3687">
          <cell r="Q3687">
            <v>0</v>
          </cell>
        </row>
        <row r="3688">
          <cell r="Q3688">
            <v>0</v>
          </cell>
        </row>
        <row r="3689">
          <cell r="Q3689">
            <v>0</v>
          </cell>
        </row>
        <row r="3690">
          <cell r="Q3690">
            <v>0</v>
          </cell>
        </row>
        <row r="3691">
          <cell r="Q3691">
            <v>0</v>
          </cell>
        </row>
        <row r="3692">
          <cell r="Q3692">
            <v>0</v>
          </cell>
        </row>
        <row r="3693">
          <cell r="Q3693">
            <v>0</v>
          </cell>
        </row>
        <row r="3694">
          <cell r="Q3694">
            <v>0</v>
          </cell>
        </row>
        <row r="3695">
          <cell r="Q3695">
            <v>0</v>
          </cell>
        </row>
        <row r="3696">
          <cell r="Q3696">
            <v>0</v>
          </cell>
        </row>
        <row r="3697">
          <cell r="Q3697">
            <v>0</v>
          </cell>
        </row>
        <row r="3698">
          <cell r="Q3698">
            <v>0</v>
          </cell>
        </row>
        <row r="3699">
          <cell r="Q3699">
            <v>0</v>
          </cell>
        </row>
        <row r="3700">
          <cell r="Q3700">
            <v>0</v>
          </cell>
        </row>
        <row r="3701">
          <cell r="Q3701">
            <v>0</v>
          </cell>
        </row>
        <row r="3702">
          <cell r="Q3702">
            <v>0</v>
          </cell>
        </row>
        <row r="3703">
          <cell r="Q3703">
            <v>0</v>
          </cell>
        </row>
        <row r="3704">
          <cell r="Q3704">
            <v>0</v>
          </cell>
        </row>
        <row r="3705">
          <cell r="Q3705">
            <v>0</v>
          </cell>
        </row>
        <row r="3706">
          <cell r="Q3706">
            <v>0</v>
          </cell>
        </row>
        <row r="3707">
          <cell r="Q3707">
            <v>0</v>
          </cell>
        </row>
        <row r="3708">
          <cell r="Q3708">
            <v>0</v>
          </cell>
        </row>
        <row r="3709">
          <cell r="Q3709">
            <v>0</v>
          </cell>
        </row>
        <row r="3710">
          <cell r="Q3710">
            <v>0</v>
          </cell>
        </row>
        <row r="3711">
          <cell r="Q3711">
            <v>0</v>
          </cell>
        </row>
        <row r="3712">
          <cell r="Q3712">
            <v>0</v>
          </cell>
        </row>
        <row r="3713">
          <cell r="Q3713">
            <v>0</v>
          </cell>
        </row>
        <row r="3714">
          <cell r="Q3714">
            <v>0</v>
          </cell>
        </row>
        <row r="3715">
          <cell r="Q3715">
            <v>0</v>
          </cell>
        </row>
        <row r="3716">
          <cell r="Q3716">
            <v>0</v>
          </cell>
        </row>
        <row r="3717">
          <cell r="Q3717">
            <v>0</v>
          </cell>
        </row>
        <row r="3718">
          <cell r="Q3718">
            <v>0</v>
          </cell>
        </row>
        <row r="3719">
          <cell r="Q3719">
            <v>0</v>
          </cell>
        </row>
        <row r="3720">
          <cell r="Q3720">
            <v>0</v>
          </cell>
        </row>
        <row r="3721">
          <cell r="Q3721">
            <v>0</v>
          </cell>
        </row>
        <row r="3722">
          <cell r="Q3722">
            <v>0</v>
          </cell>
        </row>
        <row r="3723">
          <cell r="Q3723">
            <v>0</v>
          </cell>
        </row>
        <row r="3724">
          <cell r="Q3724">
            <v>0</v>
          </cell>
        </row>
        <row r="3725">
          <cell r="Q3725">
            <v>0</v>
          </cell>
        </row>
        <row r="3726">
          <cell r="Q3726">
            <v>0</v>
          </cell>
        </row>
        <row r="3727">
          <cell r="Q3727">
            <v>0</v>
          </cell>
        </row>
        <row r="3728">
          <cell r="Q3728">
            <v>0</v>
          </cell>
        </row>
        <row r="3729">
          <cell r="Q3729">
            <v>0</v>
          </cell>
        </row>
        <row r="3730">
          <cell r="Q3730">
            <v>0</v>
          </cell>
        </row>
        <row r="3731">
          <cell r="Q3731">
            <v>0</v>
          </cell>
        </row>
        <row r="3732">
          <cell r="Q3732">
            <v>0</v>
          </cell>
        </row>
        <row r="3733">
          <cell r="Q3733">
            <v>0</v>
          </cell>
        </row>
        <row r="3734">
          <cell r="Q3734">
            <v>0</v>
          </cell>
        </row>
        <row r="3735">
          <cell r="Q3735">
            <v>0</v>
          </cell>
        </row>
        <row r="3736">
          <cell r="Q3736">
            <v>0</v>
          </cell>
        </row>
        <row r="3737">
          <cell r="Q3737">
            <v>0</v>
          </cell>
        </row>
        <row r="3738">
          <cell r="Q3738">
            <v>0</v>
          </cell>
        </row>
        <row r="3739">
          <cell r="Q3739">
            <v>0</v>
          </cell>
        </row>
        <row r="3740">
          <cell r="Q3740">
            <v>0</v>
          </cell>
        </row>
        <row r="3741">
          <cell r="Q3741">
            <v>0</v>
          </cell>
        </row>
        <row r="3742">
          <cell r="Q3742">
            <v>0</v>
          </cell>
        </row>
        <row r="3743">
          <cell r="Q3743">
            <v>0</v>
          </cell>
        </row>
        <row r="3744">
          <cell r="Q3744">
            <v>0</v>
          </cell>
        </row>
        <row r="3745">
          <cell r="Q3745">
            <v>0</v>
          </cell>
        </row>
        <row r="3746">
          <cell r="Q3746">
            <v>0</v>
          </cell>
        </row>
        <row r="3747">
          <cell r="Q3747">
            <v>0</v>
          </cell>
        </row>
        <row r="3748">
          <cell r="Q3748">
            <v>0</v>
          </cell>
        </row>
        <row r="3749">
          <cell r="Q3749">
            <v>0</v>
          </cell>
        </row>
        <row r="3750">
          <cell r="Q3750">
            <v>0</v>
          </cell>
        </row>
        <row r="3751">
          <cell r="Q3751">
            <v>0</v>
          </cell>
        </row>
        <row r="3752">
          <cell r="Q3752">
            <v>0</v>
          </cell>
        </row>
        <row r="3753">
          <cell r="Q3753">
            <v>0</v>
          </cell>
        </row>
        <row r="3754">
          <cell r="Q3754">
            <v>0</v>
          </cell>
        </row>
        <row r="3755">
          <cell r="Q3755">
            <v>0</v>
          </cell>
        </row>
        <row r="3756">
          <cell r="Q3756">
            <v>0</v>
          </cell>
        </row>
        <row r="3757">
          <cell r="Q3757">
            <v>0</v>
          </cell>
        </row>
        <row r="3758">
          <cell r="Q3758">
            <v>0</v>
          </cell>
        </row>
        <row r="3759">
          <cell r="Q3759">
            <v>0</v>
          </cell>
        </row>
        <row r="3760">
          <cell r="Q3760">
            <v>0</v>
          </cell>
        </row>
        <row r="3761">
          <cell r="Q3761">
            <v>0</v>
          </cell>
        </row>
        <row r="3762">
          <cell r="Q3762">
            <v>0</v>
          </cell>
        </row>
        <row r="3763">
          <cell r="Q3763">
            <v>0</v>
          </cell>
        </row>
        <row r="3764">
          <cell r="Q3764">
            <v>0</v>
          </cell>
        </row>
        <row r="3765">
          <cell r="Q3765">
            <v>0</v>
          </cell>
        </row>
        <row r="3766">
          <cell r="Q3766">
            <v>0</v>
          </cell>
        </row>
        <row r="3767">
          <cell r="Q3767">
            <v>0</v>
          </cell>
        </row>
        <row r="3768">
          <cell r="Q3768">
            <v>0</v>
          </cell>
        </row>
        <row r="3769">
          <cell r="Q3769">
            <v>0</v>
          </cell>
        </row>
        <row r="3770">
          <cell r="Q3770">
            <v>0</v>
          </cell>
        </row>
        <row r="3771">
          <cell r="Q3771">
            <v>0</v>
          </cell>
        </row>
        <row r="3772">
          <cell r="Q3772">
            <v>0</v>
          </cell>
        </row>
        <row r="3773">
          <cell r="Q3773">
            <v>0</v>
          </cell>
        </row>
        <row r="3774">
          <cell r="Q3774">
            <v>0</v>
          </cell>
        </row>
        <row r="3775">
          <cell r="Q3775">
            <v>0</v>
          </cell>
        </row>
        <row r="3776">
          <cell r="Q3776">
            <v>0</v>
          </cell>
        </row>
        <row r="3777">
          <cell r="Q3777">
            <v>0</v>
          </cell>
        </row>
        <row r="3778">
          <cell r="Q3778">
            <v>0</v>
          </cell>
        </row>
        <row r="3779">
          <cell r="Q3779">
            <v>0</v>
          </cell>
        </row>
        <row r="3780">
          <cell r="Q3780">
            <v>0</v>
          </cell>
        </row>
        <row r="3781">
          <cell r="Q3781">
            <v>0</v>
          </cell>
        </row>
        <row r="3782">
          <cell r="Q3782">
            <v>0</v>
          </cell>
        </row>
        <row r="3783">
          <cell r="Q3783">
            <v>0</v>
          </cell>
        </row>
        <row r="3784">
          <cell r="Q3784">
            <v>0</v>
          </cell>
        </row>
        <row r="3785">
          <cell r="Q3785">
            <v>0</v>
          </cell>
        </row>
        <row r="3786">
          <cell r="Q3786">
            <v>0</v>
          </cell>
        </row>
        <row r="3787">
          <cell r="Q3787">
            <v>0</v>
          </cell>
        </row>
        <row r="3788">
          <cell r="Q3788">
            <v>0</v>
          </cell>
        </row>
        <row r="3789">
          <cell r="Q3789">
            <v>0</v>
          </cell>
        </row>
        <row r="3790">
          <cell r="Q3790">
            <v>0</v>
          </cell>
        </row>
        <row r="3791">
          <cell r="Q3791">
            <v>0</v>
          </cell>
        </row>
        <row r="3792">
          <cell r="Q3792">
            <v>0</v>
          </cell>
        </row>
        <row r="3793">
          <cell r="Q3793">
            <v>0</v>
          </cell>
        </row>
        <row r="3794">
          <cell r="Q3794">
            <v>0</v>
          </cell>
        </row>
        <row r="3795">
          <cell r="Q3795">
            <v>0</v>
          </cell>
        </row>
        <row r="3796">
          <cell r="Q3796">
            <v>0</v>
          </cell>
        </row>
        <row r="3797">
          <cell r="Q3797">
            <v>0</v>
          </cell>
        </row>
        <row r="3798">
          <cell r="Q3798">
            <v>0</v>
          </cell>
        </row>
        <row r="3799">
          <cell r="Q3799">
            <v>0</v>
          </cell>
        </row>
        <row r="3800">
          <cell r="Q3800">
            <v>0</v>
          </cell>
        </row>
        <row r="3801">
          <cell r="Q3801">
            <v>0</v>
          </cell>
        </row>
        <row r="3802">
          <cell r="Q3802">
            <v>0</v>
          </cell>
        </row>
        <row r="3803">
          <cell r="Q3803">
            <v>0</v>
          </cell>
        </row>
        <row r="3804">
          <cell r="Q3804">
            <v>0</v>
          </cell>
        </row>
        <row r="3805">
          <cell r="Q3805">
            <v>0</v>
          </cell>
        </row>
        <row r="3806">
          <cell r="Q3806">
            <v>0</v>
          </cell>
        </row>
        <row r="3807">
          <cell r="Q3807">
            <v>0</v>
          </cell>
        </row>
        <row r="3808">
          <cell r="Q3808">
            <v>0</v>
          </cell>
        </row>
        <row r="3809">
          <cell r="Q3809">
            <v>0</v>
          </cell>
        </row>
        <row r="3810">
          <cell r="Q3810">
            <v>0</v>
          </cell>
        </row>
        <row r="3811">
          <cell r="Q3811">
            <v>0</v>
          </cell>
        </row>
        <row r="3812">
          <cell r="Q3812">
            <v>0</v>
          </cell>
        </row>
        <row r="3813">
          <cell r="Q3813">
            <v>0</v>
          </cell>
        </row>
        <row r="3814">
          <cell r="Q3814">
            <v>0</v>
          </cell>
        </row>
        <row r="3815">
          <cell r="Q3815">
            <v>0</v>
          </cell>
        </row>
        <row r="3816">
          <cell r="Q3816">
            <v>0</v>
          </cell>
        </row>
        <row r="3817">
          <cell r="Q3817">
            <v>0</v>
          </cell>
        </row>
        <row r="3818">
          <cell r="Q3818">
            <v>0</v>
          </cell>
        </row>
        <row r="3819">
          <cell r="Q3819">
            <v>0</v>
          </cell>
        </row>
        <row r="3820">
          <cell r="Q3820">
            <v>0</v>
          </cell>
        </row>
        <row r="3821">
          <cell r="Q3821">
            <v>0</v>
          </cell>
        </row>
        <row r="3822">
          <cell r="Q3822">
            <v>0</v>
          </cell>
        </row>
        <row r="3823">
          <cell r="Q3823">
            <v>0</v>
          </cell>
        </row>
        <row r="3824">
          <cell r="Q3824">
            <v>0</v>
          </cell>
        </row>
        <row r="3825">
          <cell r="Q3825">
            <v>0</v>
          </cell>
        </row>
        <row r="3826">
          <cell r="Q3826">
            <v>0</v>
          </cell>
        </row>
        <row r="3827">
          <cell r="Q3827">
            <v>0</v>
          </cell>
        </row>
        <row r="3828">
          <cell r="Q3828">
            <v>0</v>
          </cell>
        </row>
        <row r="3829">
          <cell r="Q3829">
            <v>0</v>
          </cell>
        </row>
        <row r="3830">
          <cell r="Q3830">
            <v>0</v>
          </cell>
        </row>
        <row r="3831">
          <cell r="Q3831">
            <v>0</v>
          </cell>
        </row>
        <row r="3832">
          <cell r="Q3832">
            <v>0</v>
          </cell>
        </row>
        <row r="3833">
          <cell r="Q3833">
            <v>0</v>
          </cell>
        </row>
        <row r="3834">
          <cell r="Q3834">
            <v>0</v>
          </cell>
        </row>
        <row r="3835">
          <cell r="Q3835">
            <v>0</v>
          </cell>
        </row>
        <row r="3836">
          <cell r="Q3836">
            <v>0</v>
          </cell>
        </row>
        <row r="3837">
          <cell r="Q3837">
            <v>0</v>
          </cell>
        </row>
        <row r="3838">
          <cell r="Q3838">
            <v>0</v>
          </cell>
        </row>
        <row r="3839">
          <cell r="Q3839">
            <v>0</v>
          </cell>
        </row>
        <row r="3840">
          <cell r="Q3840">
            <v>0</v>
          </cell>
        </row>
        <row r="3841">
          <cell r="Q3841">
            <v>0</v>
          </cell>
        </row>
        <row r="3842">
          <cell r="Q3842">
            <v>0</v>
          </cell>
        </row>
        <row r="3843">
          <cell r="Q3843">
            <v>0</v>
          </cell>
        </row>
        <row r="3844">
          <cell r="Q3844">
            <v>0</v>
          </cell>
        </row>
        <row r="3845">
          <cell r="Q3845">
            <v>0</v>
          </cell>
        </row>
        <row r="3846">
          <cell r="Q3846">
            <v>0</v>
          </cell>
        </row>
        <row r="3847">
          <cell r="Q3847">
            <v>0</v>
          </cell>
        </row>
        <row r="3848">
          <cell r="Q3848">
            <v>0</v>
          </cell>
        </row>
        <row r="3849">
          <cell r="Q3849">
            <v>0</v>
          </cell>
        </row>
        <row r="3850">
          <cell r="Q3850">
            <v>0</v>
          </cell>
        </row>
        <row r="3851">
          <cell r="Q3851">
            <v>0</v>
          </cell>
        </row>
        <row r="3852">
          <cell r="Q3852">
            <v>0</v>
          </cell>
        </row>
        <row r="3853">
          <cell r="Q3853">
            <v>0</v>
          </cell>
        </row>
        <row r="3854">
          <cell r="Q3854">
            <v>0</v>
          </cell>
        </row>
        <row r="3855">
          <cell r="Q3855">
            <v>0</v>
          </cell>
        </row>
        <row r="3856">
          <cell r="Q3856">
            <v>0</v>
          </cell>
        </row>
        <row r="3857">
          <cell r="Q3857">
            <v>0</v>
          </cell>
        </row>
        <row r="3858">
          <cell r="Q3858">
            <v>0</v>
          </cell>
        </row>
        <row r="3859">
          <cell r="Q3859">
            <v>0</v>
          </cell>
        </row>
        <row r="3860">
          <cell r="Q3860">
            <v>0</v>
          </cell>
        </row>
        <row r="3861">
          <cell r="Q3861">
            <v>0</v>
          </cell>
        </row>
        <row r="3862">
          <cell r="Q3862">
            <v>0</v>
          </cell>
        </row>
        <row r="3863">
          <cell r="Q3863">
            <v>0</v>
          </cell>
        </row>
        <row r="3864">
          <cell r="Q3864">
            <v>0</v>
          </cell>
        </row>
        <row r="3865">
          <cell r="Q3865">
            <v>0</v>
          </cell>
        </row>
        <row r="3866">
          <cell r="Q3866">
            <v>0</v>
          </cell>
        </row>
        <row r="3867">
          <cell r="Q3867">
            <v>0</v>
          </cell>
        </row>
        <row r="3868">
          <cell r="Q3868">
            <v>0</v>
          </cell>
        </row>
        <row r="3869">
          <cell r="Q3869">
            <v>0</v>
          </cell>
        </row>
        <row r="3870">
          <cell r="Q3870">
            <v>0</v>
          </cell>
        </row>
        <row r="3871">
          <cell r="Q3871">
            <v>0</v>
          </cell>
        </row>
        <row r="3872">
          <cell r="Q3872">
            <v>0</v>
          </cell>
        </row>
        <row r="3873">
          <cell r="Q3873">
            <v>0</v>
          </cell>
        </row>
        <row r="3874">
          <cell r="Q3874">
            <v>0</v>
          </cell>
        </row>
        <row r="3875">
          <cell r="Q3875">
            <v>0</v>
          </cell>
        </row>
        <row r="3876">
          <cell r="Q3876">
            <v>0</v>
          </cell>
        </row>
        <row r="3877">
          <cell r="Q3877">
            <v>0</v>
          </cell>
        </row>
        <row r="3878">
          <cell r="Q3878">
            <v>0</v>
          </cell>
        </row>
        <row r="3879">
          <cell r="Q3879">
            <v>0</v>
          </cell>
        </row>
        <row r="3880">
          <cell r="Q3880">
            <v>0</v>
          </cell>
        </row>
        <row r="3881">
          <cell r="Q3881">
            <v>0</v>
          </cell>
        </row>
        <row r="3882">
          <cell r="Q3882">
            <v>0</v>
          </cell>
        </row>
        <row r="3883">
          <cell r="Q3883">
            <v>0</v>
          </cell>
        </row>
        <row r="3884">
          <cell r="Q3884">
            <v>0</v>
          </cell>
        </row>
        <row r="3885">
          <cell r="Q3885">
            <v>0</v>
          </cell>
        </row>
        <row r="3886">
          <cell r="Q3886">
            <v>0</v>
          </cell>
        </row>
        <row r="3887">
          <cell r="Q3887">
            <v>0</v>
          </cell>
        </row>
        <row r="3888">
          <cell r="Q3888">
            <v>0</v>
          </cell>
        </row>
        <row r="3889">
          <cell r="Q3889">
            <v>0</v>
          </cell>
        </row>
        <row r="3890">
          <cell r="Q3890">
            <v>0</v>
          </cell>
        </row>
        <row r="3891">
          <cell r="Q3891">
            <v>0</v>
          </cell>
        </row>
        <row r="3892">
          <cell r="Q3892">
            <v>0</v>
          </cell>
        </row>
        <row r="3893">
          <cell r="Q3893">
            <v>0</v>
          </cell>
        </row>
        <row r="3894">
          <cell r="Q3894">
            <v>0</v>
          </cell>
        </row>
        <row r="3895">
          <cell r="Q3895">
            <v>0</v>
          </cell>
        </row>
        <row r="3896">
          <cell r="Q3896">
            <v>0</v>
          </cell>
        </row>
        <row r="3897">
          <cell r="Q3897">
            <v>0</v>
          </cell>
        </row>
        <row r="3898">
          <cell r="Q3898">
            <v>0</v>
          </cell>
        </row>
        <row r="3899">
          <cell r="Q3899">
            <v>0</v>
          </cell>
        </row>
        <row r="3900">
          <cell r="Q3900">
            <v>0</v>
          </cell>
        </row>
        <row r="3901">
          <cell r="Q3901">
            <v>0</v>
          </cell>
        </row>
        <row r="3902">
          <cell r="Q3902">
            <v>0</v>
          </cell>
        </row>
        <row r="3903">
          <cell r="Q3903">
            <v>0</v>
          </cell>
        </row>
        <row r="3904">
          <cell r="Q3904">
            <v>0</v>
          </cell>
        </row>
        <row r="3905">
          <cell r="Q3905">
            <v>0</v>
          </cell>
        </row>
        <row r="3906">
          <cell r="Q3906">
            <v>0</v>
          </cell>
        </row>
        <row r="3907">
          <cell r="Q3907">
            <v>0</v>
          </cell>
        </row>
        <row r="3908">
          <cell r="Q3908">
            <v>0</v>
          </cell>
        </row>
        <row r="3909">
          <cell r="Q3909">
            <v>0</v>
          </cell>
        </row>
        <row r="3910">
          <cell r="Q3910">
            <v>0</v>
          </cell>
        </row>
        <row r="3911">
          <cell r="Q3911">
            <v>0</v>
          </cell>
        </row>
        <row r="3912">
          <cell r="Q3912">
            <v>0</v>
          </cell>
        </row>
        <row r="3913">
          <cell r="Q3913">
            <v>0</v>
          </cell>
        </row>
        <row r="3914">
          <cell r="Q3914">
            <v>0</v>
          </cell>
        </row>
        <row r="3915">
          <cell r="Q3915">
            <v>0</v>
          </cell>
        </row>
        <row r="3916">
          <cell r="Q3916">
            <v>0</v>
          </cell>
        </row>
        <row r="3917">
          <cell r="Q3917">
            <v>0</v>
          </cell>
        </row>
        <row r="3918">
          <cell r="Q3918">
            <v>0</v>
          </cell>
        </row>
        <row r="3919">
          <cell r="Q3919">
            <v>0</v>
          </cell>
        </row>
        <row r="3920">
          <cell r="Q3920">
            <v>0</v>
          </cell>
        </row>
        <row r="3921">
          <cell r="Q3921">
            <v>0</v>
          </cell>
        </row>
        <row r="3922">
          <cell r="Q3922">
            <v>0</v>
          </cell>
        </row>
        <row r="3923">
          <cell r="Q3923">
            <v>0</v>
          </cell>
        </row>
        <row r="3924">
          <cell r="Q3924">
            <v>0</v>
          </cell>
        </row>
        <row r="3925">
          <cell r="Q3925">
            <v>0</v>
          </cell>
        </row>
        <row r="3926">
          <cell r="Q3926">
            <v>0</v>
          </cell>
        </row>
        <row r="3927">
          <cell r="Q3927">
            <v>0</v>
          </cell>
        </row>
        <row r="3928">
          <cell r="Q3928">
            <v>0</v>
          </cell>
        </row>
        <row r="3929">
          <cell r="Q3929">
            <v>0</v>
          </cell>
        </row>
        <row r="3930">
          <cell r="Q3930">
            <v>0</v>
          </cell>
        </row>
        <row r="3931">
          <cell r="Q3931">
            <v>0</v>
          </cell>
        </row>
        <row r="3932">
          <cell r="Q3932">
            <v>0</v>
          </cell>
        </row>
        <row r="3933">
          <cell r="Q3933">
            <v>0</v>
          </cell>
        </row>
        <row r="3934">
          <cell r="Q3934">
            <v>0</v>
          </cell>
        </row>
        <row r="3935">
          <cell r="Q3935">
            <v>0</v>
          </cell>
        </row>
        <row r="3936">
          <cell r="Q3936">
            <v>0</v>
          </cell>
        </row>
        <row r="3937">
          <cell r="Q3937">
            <v>0</v>
          </cell>
        </row>
        <row r="3938">
          <cell r="Q3938">
            <v>0</v>
          </cell>
        </row>
        <row r="3939">
          <cell r="Q3939">
            <v>0</v>
          </cell>
        </row>
        <row r="3940">
          <cell r="Q3940">
            <v>0</v>
          </cell>
        </row>
        <row r="3941">
          <cell r="Q3941">
            <v>0</v>
          </cell>
        </row>
        <row r="3942">
          <cell r="Q3942">
            <v>0</v>
          </cell>
        </row>
        <row r="3943">
          <cell r="Q3943">
            <v>0</v>
          </cell>
        </row>
        <row r="3944">
          <cell r="Q3944">
            <v>0</v>
          </cell>
        </row>
        <row r="3945">
          <cell r="Q3945">
            <v>0</v>
          </cell>
        </row>
        <row r="3946">
          <cell r="Q3946">
            <v>0</v>
          </cell>
        </row>
        <row r="3947">
          <cell r="Q3947">
            <v>0</v>
          </cell>
        </row>
        <row r="3948">
          <cell r="Q3948">
            <v>0</v>
          </cell>
        </row>
        <row r="3949">
          <cell r="Q3949">
            <v>0</v>
          </cell>
        </row>
        <row r="3950">
          <cell r="Q3950">
            <v>0</v>
          </cell>
        </row>
        <row r="3951">
          <cell r="Q3951">
            <v>0</v>
          </cell>
        </row>
        <row r="3952">
          <cell r="Q3952">
            <v>0</v>
          </cell>
        </row>
        <row r="3953">
          <cell r="Q3953">
            <v>0</v>
          </cell>
        </row>
        <row r="3954">
          <cell r="Q3954">
            <v>0</v>
          </cell>
        </row>
        <row r="3955">
          <cell r="Q3955">
            <v>0</v>
          </cell>
        </row>
        <row r="3956">
          <cell r="Q3956">
            <v>0</v>
          </cell>
        </row>
        <row r="3957">
          <cell r="Q3957">
            <v>0</v>
          </cell>
        </row>
        <row r="3958">
          <cell r="Q3958">
            <v>0</v>
          </cell>
        </row>
        <row r="3959">
          <cell r="Q3959">
            <v>0</v>
          </cell>
        </row>
        <row r="3960">
          <cell r="Q3960">
            <v>0</v>
          </cell>
        </row>
        <row r="3961">
          <cell r="Q3961">
            <v>0</v>
          </cell>
        </row>
        <row r="3962">
          <cell r="Q3962">
            <v>0</v>
          </cell>
        </row>
        <row r="3963">
          <cell r="Q3963">
            <v>0</v>
          </cell>
        </row>
        <row r="3964">
          <cell r="Q3964">
            <v>0</v>
          </cell>
        </row>
        <row r="3965">
          <cell r="Q3965">
            <v>0</v>
          </cell>
        </row>
        <row r="3966">
          <cell r="Q3966">
            <v>0</v>
          </cell>
        </row>
        <row r="3967">
          <cell r="Q3967">
            <v>0</v>
          </cell>
        </row>
        <row r="3968">
          <cell r="Q3968">
            <v>0</v>
          </cell>
        </row>
        <row r="3969">
          <cell r="Q3969">
            <v>0</v>
          </cell>
        </row>
        <row r="3970">
          <cell r="Q3970">
            <v>0</v>
          </cell>
        </row>
        <row r="3971">
          <cell r="Q3971">
            <v>0</v>
          </cell>
        </row>
        <row r="3972">
          <cell r="Q3972">
            <v>0</v>
          </cell>
        </row>
        <row r="3973">
          <cell r="Q3973">
            <v>0</v>
          </cell>
        </row>
        <row r="3974">
          <cell r="Q3974">
            <v>0</v>
          </cell>
        </row>
        <row r="3975">
          <cell r="Q3975">
            <v>0</v>
          </cell>
        </row>
        <row r="3976">
          <cell r="Q3976">
            <v>0</v>
          </cell>
        </row>
        <row r="3977">
          <cell r="Q3977">
            <v>0</v>
          </cell>
        </row>
        <row r="3978">
          <cell r="Q3978">
            <v>0</v>
          </cell>
        </row>
        <row r="3979">
          <cell r="Q3979">
            <v>0</v>
          </cell>
        </row>
        <row r="3980">
          <cell r="Q3980">
            <v>0</v>
          </cell>
        </row>
        <row r="3981">
          <cell r="Q3981">
            <v>0</v>
          </cell>
        </row>
        <row r="3982">
          <cell r="Q3982">
            <v>0</v>
          </cell>
        </row>
        <row r="3983">
          <cell r="Q3983">
            <v>0</v>
          </cell>
        </row>
        <row r="3984">
          <cell r="Q3984">
            <v>0</v>
          </cell>
        </row>
        <row r="3985">
          <cell r="Q3985">
            <v>0</v>
          </cell>
        </row>
        <row r="3986">
          <cell r="Q3986">
            <v>0</v>
          </cell>
        </row>
        <row r="3987">
          <cell r="Q3987">
            <v>0</v>
          </cell>
        </row>
        <row r="3988">
          <cell r="Q3988">
            <v>0</v>
          </cell>
        </row>
        <row r="3989">
          <cell r="Q3989">
            <v>0</v>
          </cell>
        </row>
        <row r="3990">
          <cell r="Q3990">
            <v>0</v>
          </cell>
        </row>
        <row r="3991">
          <cell r="Q3991">
            <v>0</v>
          </cell>
        </row>
        <row r="3992">
          <cell r="Q3992">
            <v>0</v>
          </cell>
        </row>
        <row r="3993">
          <cell r="Q3993">
            <v>0</v>
          </cell>
        </row>
        <row r="3994">
          <cell r="Q3994">
            <v>0</v>
          </cell>
        </row>
        <row r="3995">
          <cell r="Q3995">
            <v>0</v>
          </cell>
        </row>
        <row r="3996">
          <cell r="Q3996">
            <v>0</v>
          </cell>
        </row>
        <row r="3997">
          <cell r="Q3997">
            <v>0</v>
          </cell>
        </row>
        <row r="3998">
          <cell r="Q3998">
            <v>0</v>
          </cell>
        </row>
        <row r="3999">
          <cell r="Q3999">
            <v>0</v>
          </cell>
        </row>
        <row r="4000">
          <cell r="Q4000">
            <v>0</v>
          </cell>
        </row>
        <row r="4001">
          <cell r="Q4001">
            <v>0</v>
          </cell>
        </row>
        <row r="4002">
          <cell r="Q4002">
            <v>0</v>
          </cell>
        </row>
        <row r="4003">
          <cell r="Q4003">
            <v>0</v>
          </cell>
        </row>
        <row r="4004">
          <cell r="Q4004">
            <v>0</v>
          </cell>
        </row>
        <row r="4005">
          <cell r="Q4005">
            <v>0</v>
          </cell>
        </row>
        <row r="4006">
          <cell r="Q4006">
            <v>0</v>
          </cell>
        </row>
        <row r="4007">
          <cell r="Q4007">
            <v>0</v>
          </cell>
        </row>
        <row r="4008">
          <cell r="Q4008">
            <v>0</v>
          </cell>
        </row>
        <row r="4009">
          <cell r="Q4009">
            <v>0</v>
          </cell>
        </row>
        <row r="4010">
          <cell r="Q4010">
            <v>0</v>
          </cell>
        </row>
        <row r="4011">
          <cell r="Q4011">
            <v>0</v>
          </cell>
        </row>
        <row r="4012">
          <cell r="Q4012">
            <v>0</v>
          </cell>
        </row>
        <row r="4013">
          <cell r="Q4013">
            <v>0</v>
          </cell>
        </row>
        <row r="4014">
          <cell r="Q4014">
            <v>0</v>
          </cell>
        </row>
        <row r="4015">
          <cell r="Q4015">
            <v>0</v>
          </cell>
        </row>
        <row r="4016">
          <cell r="Q4016">
            <v>0</v>
          </cell>
        </row>
        <row r="4017">
          <cell r="Q4017">
            <v>0</v>
          </cell>
        </row>
        <row r="4018">
          <cell r="Q4018">
            <v>0</v>
          </cell>
        </row>
        <row r="4019">
          <cell r="Q4019">
            <v>0</v>
          </cell>
        </row>
        <row r="4020">
          <cell r="Q4020">
            <v>0</v>
          </cell>
        </row>
        <row r="4021">
          <cell r="Q4021">
            <v>0</v>
          </cell>
        </row>
        <row r="4022">
          <cell r="Q4022">
            <v>0</v>
          </cell>
        </row>
        <row r="4023">
          <cell r="Q4023">
            <v>0</v>
          </cell>
        </row>
        <row r="4024">
          <cell r="Q4024">
            <v>0</v>
          </cell>
        </row>
        <row r="4025">
          <cell r="Q4025">
            <v>0</v>
          </cell>
        </row>
        <row r="4026">
          <cell r="Q4026">
            <v>0</v>
          </cell>
        </row>
        <row r="4027">
          <cell r="Q4027">
            <v>0</v>
          </cell>
        </row>
        <row r="4028">
          <cell r="Q4028">
            <v>0</v>
          </cell>
        </row>
        <row r="4029">
          <cell r="Q4029">
            <v>0</v>
          </cell>
        </row>
        <row r="4030">
          <cell r="Q4030">
            <v>0</v>
          </cell>
        </row>
        <row r="4031">
          <cell r="Q4031">
            <v>0</v>
          </cell>
        </row>
        <row r="4032">
          <cell r="Q4032">
            <v>0</v>
          </cell>
        </row>
        <row r="4033">
          <cell r="Q4033">
            <v>0</v>
          </cell>
        </row>
        <row r="4034">
          <cell r="Q4034">
            <v>0</v>
          </cell>
        </row>
        <row r="4035">
          <cell r="Q4035">
            <v>0</v>
          </cell>
        </row>
        <row r="4036">
          <cell r="Q4036">
            <v>0</v>
          </cell>
        </row>
        <row r="4037">
          <cell r="Q4037">
            <v>0</v>
          </cell>
        </row>
        <row r="4038">
          <cell r="Q4038">
            <v>0</v>
          </cell>
        </row>
        <row r="4039">
          <cell r="Q4039">
            <v>0</v>
          </cell>
        </row>
        <row r="4040">
          <cell r="Q4040">
            <v>0</v>
          </cell>
        </row>
        <row r="4041">
          <cell r="Q4041">
            <v>0</v>
          </cell>
        </row>
        <row r="4042">
          <cell r="Q4042">
            <v>0</v>
          </cell>
        </row>
        <row r="4043">
          <cell r="Q4043">
            <v>0</v>
          </cell>
        </row>
        <row r="4044">
          <cell r="Q4044">
            <v>0</v>
          </cell>
        </row>
        <row r="4045">
          <cell r="Q4045">
            <v>0</v>
          </cell>
        </row>
        <row r="4046">
          <cell r="Q4046">
            <v>0</v>
          </cell>
        </row>
        <row r="4047">
          <cell r="Q4047">
            <v>0</v>
          </cell>
        </row>
        <row r="4048">
          <cell r="Q4048">
            <v>0</v>
          </cell>
        </row>
        <row r="4049">
          <cell r="Q4049">
            <v>0</v>
          </cell>
        </row>
        <row r="4050">
          <cell r="Q4050">
            <v>0</v>
          </cell>
        </row>
        <row r="4051">
          <cell r="Q4051">
            <v>0</v>
          </cell>
        </row>
        <row r="4052">
          <cell r="Q4052">
            <v>0</v>
          </cell>
        </row>
        <row r="4053">
          <cell r="Q4053">
            <v>0</v>
          </cell>
        </row>
        <row r="4054">
          <cell r="Q4054">
            <v>0</v>
          </cell>
        </row>
        <row r="4055">
          <cell r="Q4055">
            <v>0</v>
          </cell>
        </row>
        <row r="4056">
          <cell r="Q4056">
            <v>0</v>
          </cell>
        </row>
        <row r="4057">
          <cell r="Q4057">
            <v>0</v>
          </cell>
        </row>
        <row r="4058">
          <cell r="Q4058">
            <v>0</v>
          </cell>
        </row>
        <row r="4059">
          <cell r="Q4059">
            <v>0</v>
          </cell>
        </row>
        <row r="4060">
          <cell r="Q4060">
            <v>0</v>
          </cell>
        </row>
        <row r="4061">
          <cell r="Q4061">
            <v>0</v>
          </cell>
        </row>
        <row r="4062">
          <cell r="Q4062">
            <v>0</v>
          </cell>
        </row>
        <row r="4063">
          <cell r="Q4063">
            <v>0</v>
          </cell>
        </row>
        <row r="4064">
          <cell r="Q4064">
            <v>0</v>
          </cell>
        </row>
        <row r="4065">
          <cell r="Q4065">
            <v>0</v>
          </cell>
        </row>
        <row r="4066">
          <cell r="Q4066">
            <v>0</v>
          </cell>
        </row>
        <row r="4067">
          <cell r="Q4067">
            <v>0</v>
          </cell>
        </row>
        <row r="4068">
          <cell r="Q4068">
            <v>0</v>
          </cell>
        </row>
        <row r="4069">
          <cell r="Q4069">
            <v>0</v>
          </cell>
        </row>
        <row r="4070">
          <cell r="Q4070">
            <v>0</v>
          </cell>
        </row>
        <row r="4071">
          <cell r="Q4071">
            <v>0</v>
          </cell>
        </row>
        <row r="4072">
          <cell r="Q4072">
            <v>0</v>
          </cell>
        </row>
        <row r="4073">
          <cell r="Q4073">
            <v>0</v>
          </cell>
        </row>
        <row r="4074">
          <cell r="Q4074">
            <v>0</v>
          </cell>
        </row>
        <row r="4075">
          <cell r="Q4075">
            <v>0</v>
          </cell>
        </row>
        <row r="4076">
          <cell r="Q4076">
            <v>0</v>
          </cell>
        </row>
        <row r="4077">
          <cell r="Q4077">
            <v>0</v>
          </cell>
        </row>
        <row r="4078">
          <cell r="Q4078">
            <v>0</v>
          </cell>
        </row>
        <row r="4079">
          <cell r="Q4079">
            <v>0</v>
          </cell>
        </row>
        <row r="4080">
          <cell r="Q4080">
            <v>0</v>
          </cell>
        </row>
        <row r="4081">
          <cell r="Q4081">
            <v>0</v>
          </cell>
        </row>
        <row r="4082">
          <cell r="Q4082">
            <v>0</v>
          </cell>
        </row>
        <row r="4083">
          <cell r="Q4083">
            <v>0</v>
          </cell>
        </row>
        <row r="4084">
          <cell r="Q4084">
            <v>0</v>
          </cell>
        </row>
        <row r="4085">
          <cell r="Q4085">
            <v>0</v>
          </cell>
        </row>
        <row r="4086">
          <cell r="Q4086">
            <v>0</v>
          </cell>
        </row>
        <row r="4087">
          <cell r="Q4087">
            <v>0</v>
          </cell>
        </row>
        <row r="4088">
          <cell r="Q4088">
            <v>0</v>
          </cell>
        </row>
        <row r="4089">
          <cell r="Q4089">
            <v>0</v>
          </cell>
        </row>
        <row r="4090">
          <cell r="Q4090">
            <v>0</v>
          </cell>
        </row>
        <row r="4091">
          <cell r="Q4091">
            <v>0</v>
          </cell>
        </row>
        <row r="4092">
          <cell r="Q4092">
            <v>0</v>
          </cell>
        </row>
        <row r="4093">
          <cell r="Q4093">
            <v>0</v>
          </cell>
        </row>
        <row r="4094">
          <cell r="Q4094">
            <v>0</v>
          </cell>
        </row>
        <row r="4095">
          <cell r="Q4095">
            <v>0</v>
          </cell>
        </row>
        <row r="4096">
          <cell r="Q4096">
            <v>0</v>
          </cell>
        </row>
        <row r="4097">
          <cell r="Q4097">
            <v>0</v>
          </cell>
        </row>
        <row r="4098">
          <cell r="Q4098">
            <v>0</v>
          </cell>
        </row>
        <row r="4099">
          <cell r="Q4099">
            <v>0</v>
          </cell>
        </row>
        <row r="4100">
          <cell r="Q4100">
            <v>0</v>
          </cell>
        </row>
        <row r="4101">
          <cell r="Q4101">
            <v>0</v>
          </cell>
        </row>
        <row r="4102">
          <cell r="Q4102">
            <v>0</v>
          </cell>
        </row>
        <row r="4103">
          <cell r="Q4103">
            <v>0</v>
          </cell>
        </row>
        <row r="4104">
          <cell r="Q4104">
            <v>0</v>
          </cell>
        </row>
        <row r="4105">
          <cell r="Q4105">
            <v>0</v>
          </cell>
        </row>
        <row r="4106">
          <cell r="Q4106">
            <v>0</v>
          </cell>
        </row>
        <row r="4107">
          <cell r="Q4107">
            <v>0</v>
          </cell>
        </row>
        <row r="4108">
          <cell r="Q4108">
            <v>0</v>
          </cell>
        </row>
        <row r="4109">
          <cell r="Q4109">
            <v>0</v>
          </cell>
        </row>
        <row r="4110">
          <cell r="Q4110">
            <v>0</v>
          </cell>
        </row>
        <row r="4111">
          <cell r="Q4111">
            <v>0</v>
          </cell>
        </row>
        <row r="4112">
          <cell r="Q4112">
            <v>0</v>
          </cell>
        </row>
        <row r="4113">
          <cell r="Q4113">
            <v>0</v>
          </cell>
        </row>
        <row r="4114">
          <cell r="Q4114">
            <v>0</v>
          </cell>
        </row>
        <row r="4115">
          <cell r="Q4115">
            <v>0</v>
          </cell>
        </row>
        <row r="4116">
          <cell r="Q4116">
            <v>0</v>
          </cell>
        </row>
        <row r="4117">
          <cell r="Q4117">
            <v>0</v>
          </cell>
        </row>
        <row r="4118">
          <cell r="Q4118">
            <v>0</v>
          </cell>
        </row>
        <row r="4119">
          <cell r="Q4119">
            <v>0</v>
          </cell>
        </row>
        <row r="4120">
          <cell r="Q4120">
            <v>0</v>
          </cell>
        </row>
        <row r="4121">
          <cell r="Q4121">
            <v>0</v>
          </cell>
        </row>
        <row r="4122">
          <cell r="Q4122">
            <v>0</v>
          </cell>
        </row>
      </sheetData>
      <sheetData sheetId="9"/>
      <sheetData sheetId="10"/>
      <sheetData sheetId="11"/>
      <sheetData sheetId="12"/>
      <sheetData sheetId="13"/>
      <sheetData sheetId="14"/>
      <sheetData sheetId="15"/>
      <sheetData sheetId="16"/>
      <sheetData sheetId="1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v>0</v>
          </cell>
          <cell r="G14">
            <v>8.417945380980342E-2</v>
          </cell>
          <cell r="H14">
            <v>0</v>
          </cell>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v>0</v>
          </cell>
          <cell r="G15">
            <v>0</v>
          </cell>
          <cell r="H15">
            <v>0</v>
          </cell>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v>0</v>
          </cell>
          <cell r="G18">
            <v>1.4666666666666666</v>
          </cell>
          <cell r="H18">
            <v>0</v>
          </cell>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v>0</v>
          </cell>
          <cell r="G19">
            <v>0</v>
          </cell>
          <cell r="H19">
            <v>0</v>
          </cell>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v>0</v>
          </cell>
          <cell r="G20">
            <v>0</v>
          </cell>
          <cell r="H20">
            <v>0</v>
          </cell>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v>0</v>
          </cell>
          <cell r="G21">
            <v>0</v>
          </cell>
          <cell r="H21">
            <v>0</v>
          </cell>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v>0</v>
          </cell>
          <cell r="G22">
            <v>0</v>
          </cell>
          <cell r="H22">
            <v>0</v>
          </cell>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v>0</v>
          </cell>
          <cell r="G25">
            <v>0.15714285714285714</v>
          </cell>
          <cell r="H25">
            <v>0</v>
          </cell>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v>0</v>
          </cell>
          <cell r="G28">
            <v>3.1428571428571428</v>
          </cell>
          <cell r="H28">
            <v>0</v>
          </cell>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v>0</v>
          </cell>
          <cell r="G29">
            <v>0</v>
          </cell>
          <cell r="H29">
            <v>0</v>
          </cell>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v>0</v>
          </cell>
          <cell r="G30">
            <v>0</v>
          </cell>
          <cell r="H30">
            <v>0</v>
          </cell>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v>0</v>
          </cell>
          <cell r="G33">
            <v>0.33671781523921368</v>
          </cell>
          <cell r="H33">
            <v>0</v>
          </cell>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v>0</v>
          </cell>
          <cell r="G34">
            <v>0</v>
          </cell>
          <cell r="H34">
            <v>0</v>
          </cell>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v>0</v>
          </cell>
          <cell r="G37">
            <v>0.14965236232853943</v>
          </cell>
          <cell r="H37">
            <v>0</v>
          </cell>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v>0</v>
          </cell>
          <cell r="G38">
            <v>0</v>
          </cell>
          <cell r="H38">
            <v>0</v>
          </cell>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v>0</v>
          </cell>
          <cell r="G39">
            <v>0</v>
          </cell>
          <cell r="H39">
            <v>0</v>
          </cell>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v>0</v>
          </cell>
          <cell r="G40">
            <v>0</v>
          </cell>
          <cell r="H40">
            <v>0</v>
          </cell>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v>0</v>
          </cell>
          <cell r="G45">
            <v>0.62857142857142856</v>
          </cell>
          <cell r="H45">
            <v>0</v>
          </cell>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v>0</v>
          </cell>
          <cell r="G46">
            <v>0</v>
          </cell>
          <cell r="H46">
            <v>0</v>
          </cell>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v>0</v>
          </cell>
          <cell r="G48">
            <v>8.417945380980342E-2</v>
          </cell>
          <cell r="H48">
            <v>0</v>
          </cell>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v>0</v>
          </cell>
          <cell r="G49">
            <v>0</v>
          </cell>
          <cell r="H49">
            <v>0</v>
          </cell>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v>0</v>
          </cell>
          <cell r="G50">
            <v>0</v>
          </cell>
          <cell r="H50">
            <v>0</v>
          </cell>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v>0</v>
          </cell>
          <cell r="G51">
            <v>0</v>
          </cell>
          <cell r="H51">
            <v>0</v>
          </cell>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v>0</v>
          </cell>
          <cell r="G54">
            <v>0</v>
          </cell>
          <cell r="H54">
            <v>0</v>
          </cell>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v>0</v>
          </cell>
          <cell r="G55">
            <v>0</v>
          </cell>
          <cell r="H55">
            <v>0</v>
          </cell>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v>0</v>
          </cell>
          <cell r="G58">
            <v>0.29333333333333333</v>
          </cell>
          <cell r="H58">
            <v>0</v>
          </cell>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v>0</v>
          </cell>
          <cell r="G59">
            <v>0</v>
          </cell>
          <cell r="H59">
            <v>0</v>
          </cell>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v>0</v>
          </cell>
          <cell r="G60">
            <v>0</v>
          </cell>
          <cell r="H60">
            <v>0</v>
          </cell>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v>0</v>
          </cell>
          <cell r="F61">
            <v>0</v>
          </cell>
          <cell r="G61">
            <v>0</v>
          </cell>
          <cell r="H61">
            <v>0</v>
          </cell>
          <cell r="I61">
            <v>0</v>
          </cell>
          <cell r="J61">
            <v>81</v>
          </cell>
          <cell r="K61">
            <v>0</v>
          </cell>
          <cell r="L61">
            <v>0</v>
          </cell>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v>0</v>
          </cell>
          <cell r="F62">
            <v>0</v>
          </cell>
          <cell r="G62">
            <v>0</v>
          </cell>
          <cell r="H62">
            <v>0</v>
          </cell>
          <cell r="I62">
            <v>0</v>
          </cell>
          <cell r="J62">
            <v>1742</v>
          </cell>
          <cell r="K62">
            <v>0</v>
          </cell>
          <cell r="L62">
            <v>0</v>
          </cell>
          <cell r="M62" t="str">
            <v>o.a.</v>
          </cell>
          <cell r="N62" t="str">
            <v>o.a.</v>
          </cell>
          <cell r="O62" t="str">
            <v>o.a.</v>
          </cell>
          <cell r="P62" t="str">
            <v>o.a.</v>
          </cell>
          <cell r="Q62" t="str">
            <v>o.a.</v>
          </cell>
          <cell r="R62" t="str">
            <v>o.a.</v>
          </cell>
          <cell r="S62" t="str">
            <v>o.a.</v>
          </cell>
        </row>
        <row r="63">
          <cell r="A63">
            <v>0</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row>
        <row r="64">
          <cell r="A64">
            <v>0</v>
          </cell>
          <cell r="B64">
            <v>0</v>
          </cell>
          <cell r="C64">
            <v>0</v>
          </cell>
          <cell r="D64">
            <v>0</v>
          </cell>
          <cell r="E64">
            <v>0</v>
          </cell>
          <cell r="F64">
            <v>0</v>
          </cell>
          <cell r="G64">
            <v>0</v>
          </cell>
          <cell r="H64">
            <v>0</v>
          </cell>
          <cell r="I64">
            <v>0</v>
          </cell>
          <cell r="J64">
            <v>0</v>
          </cell>
          <cell r="K64">
            <v>0</v>
          </cell>
          <cell r="L64">
            <v>0</v>
          </cell>
          <cell r="Q64">
            <v>0</v>
          </cell>
          <cell r="R64">
            <v>0</v>
          </cell>
          <cell r="S64">
            <v>0</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v>0</v>
          </cell>
          <cell r="H10">
            <v>8.75</v>
          </cell>
          <cell r="I10">
            <v>11.81</v>
          </cell>
          <cell r="J10">
            <v>0</v>
          </cell>
          <cell r="K10">
            <v>0</v>
          </cell>
          <cell r="L10">
            <v>11.81</v>
          </cell>
        </row>
        <row r="11">
          <cell r="A11" t="str">
            <v>Mw. Raven</v>
          </cell>
          <cell r="B11" t="str">
            <v>gymzaal de Helt</v>
          </cell>
          <cell r="C11" t="str">
            <v>21.00-22.00</v>
          </cell>
          <cell r="D11">
            <v>22919</v>
          </cell>
          <cell r="E11" t="str">
            <v>nee</v>
          </cell>
          <cell r="F11">
            <v>38283</v>
          </cell>
          <cell r="G11">
            <v>0</v>
          </cell>
          <cell r="H11">
            <v>5</v>
          </cell>
          <cell r="I11">
            <v>11.81</v>
          </cell>
          <cell r="J11">
            <v>0</v>
          </cell>
          <cell r="K11">
            <v>0</v>
          </cell>
          <cell r="L11">
            <v>11.81</v>
          </cell>
        </row>
        <row r="12">
          <cell r="A12" t="str">
            <v>Mw. Raven</v>
          </cell>
          <cell r="B12" t="str">
            <v>Gymzaal Oostesluis</v>
          </cell>
          <cell r="C12" t="str">
            <v>20.00-21.00</v>
          </cell>
          <cell r="D12">
            <v>22919</v>
          </cell>
          <cell r="E12" t="str">
            <v>nee</v>
          </cell>
          <cell r="F12">
            <v>38283</v>
          </cell>
          <cell r="G12">
            <v>0</v>
          </cell>
          <cell r="H12">
            <v>5</v>
          </cell>
          <cell r="I12">
            <v>11.81</v>
          </cell>
          <cell r="J12">
            <v>0</v>
          </cell>
          <cell r="K12">
            <v>0</v>
          </cell>
          <cell r="L12">
            <v>11.81</v>
          </cell>
        </row>
        <row r="13">
          <cell r="A13" t="str">
            <v>Diana Roos</v>
          </cell>
          <cell r="B13" t="str">
            <v>Gymzaal de Woud</v>
          </cell>
          <cell r="C13" t="str">
            <v>21.00-22.00</v>
          </cell>
          <cell r="D13" t="str">
            <v>eigenaar Streekclean</v>
          </cell>
          <cell r="E13">
            <v>0</v>
          </cell>
          <cell r="F13">
            <v>0</v>
          </cell>
          <cell r="G13">
            <v>0</v>
          </cell>
          <cell r="H13">
            <v>0</v>
          </cell>
          <cell r="I13">
            <v>0</v>
          </cell>
          <cell r="J13">
            <v>0</v>
          </cell>
          <cell r="K13">
            <v>0</v>
          </cell>
          <cell r="L13">
            <v>0</v>
          </cell>
        </row>
        <row r="14">
          <cell r="A14" t="str">
            <v>Diana Roos</v>
          </cell>
          <cell r="B14" t="str">
            <v>Gymzaal de Horn</v>
          </cell>
          <cell r="C14" t="str">
            <v>20.00-21.00</v>
          </cell>
          <cell r="D14">
            <v>0</v>
          </cell>
          <cell r="E14">
            <v>0</v>
          </cell>
          <cell r="F14">
            <v>0</v>
          </cell>
          <cell r="G14">
            <v>0</v>
          </cell>
          <cell r="H14">
            <v>0</v>
          </cell>
          <cell r="I14">
            <v>0</v>
          </cell>
          <cell r="J14">
            <v>0</v>
          </cell>
          <cell r="K14">
            <v>0</v>
          </cell>
          <cell r="L14">
            <v>0</v>
          </cell>
        </row>
        <row r="15">
          <cell r="A15" t="str">
            <v>Olga Roos</v>
          </cell>
          <cell r="B15" t="str">
            <v>gymzaal Rozenboom</v>
          </cell>
          <cell r="C15" t="str">
            <v>21.00-22.00</v>
          </cell>
          <cell r="D15" t="str">
            <v>eigenaar Streekclean</v>
          </cell>
          <cell r="E15">
            <v>0</v>
          </cell>
          <cell r="F15">
            <v>0</v>
          </cell>
          <cell r="G15">
            <v>0</v>
          </cell>
          <cell r="H15">
            <v>0</v>
          </cell>
          <cell r="I15">
            <v>0</v>
          </cell>
          <cell r="J15">
            <v>0</v>
          </cell>
          <cell r="K15">
            <v>0</v>
          </cell>
          <cell r="L15">
            <v>0</v>
          </cell>
        </row>
        <row r="16">
          <cell r="A16">
            <v>0</v>
          </cell>
          <cell r="B16">
            <v>0</v>
          </cell>
          <cell r="C16">
            <v>0</v>
          </cell>
          <cell r="D16">
            <v>0</v>
          </cell>
          <cell r="E16">
            <v>0</v>
          </cell>
          <cell r="F16">
            <v>0</v>
          </cell>
          <cell r="G16">
            <v>0</v>
          </cell>
          <cell r="H16">
            <v>0</v>
          </cell>
          <cell r="I16">
            <v>0</v>
          </cell>
          <cell r="J16">
            <v>0</v>
          </cell>
          <cell r="K16">
            <v>0</v>
          </cell>
          <cell r="L16">
            <v>0</v>
          </cell>
        </row>
        <row r="17">
          <cell r="A17">
            <v>0</v>
          </cell>
          <cell r="B17">
            <v>0</v>
          </cell>
          <cell r="C17">
            <v>0</v>
          </cell>
          <cell r="D17">
            <v>0</v>
          </cell>
          <cell r="E17">
            <v>0</v>
          </cell>
          <cell r="F17">
            <v>0</v>
          </cell>
          <cell r="G17">
            <v>0</v>
          </cell>
          <cell r="H17">
            <v>0</v>
          </cell>
          <cell r="I17">
            <v>0</v>
          </cell>
          <cell r="J17">
            <v>0</v>
          </cell>
          <cell r="K17">
            <v>0</v>
          </cell>
          <cell r="L17">
            <v>0</v>
          </cell>
        </row>
        <row r="18">
          <cell r="A18">
            <v>0</v>
          </cell>
          <cell r="B18">
            <v>0</v>
          </cell>
          <cell r="C18">
            <v>0</v>
          </cell>
          <cell r="D18">
            <v>0</v>
          </cell>
          <cell r="E18">
            <v>0</v>
          </cell>
          <cell r="F18">
            <v>0</v>
          </cell>
          <cell r="G18">
            <v>0</v>
          </cell>
          <cell r="H18">
            <v>0</v>
          </cell>
          <cell r="I18">
            <v>0</v>
          </cell>
          <cell r="J18">
            <v>0</v>
          </cell>
          <cell r="K18">
            <v>0</v>
          </cell>
          <cell r="L18">
            <v>0</v>
          </cell>
        </row>
        <row r="19">
          <cell r="A19">
            <v>0</v>
          </cell>
          <cell r="B19">
            <v>0</v>
          </cell>
          <cell r="C19">
            <v>0</v>
          </cell>
          <cell r="D19">
            <v>0</v>
          </cell>
          <cell r="E19">
            <v>0</v>
          </cell>
          <cell r="F19">
            <v>0</v>
          </cell>
          <cell r="G19">
            <v>0</v>
          </cell>
          <cell r="H19">
            <v>0</v>
          </cell>
          <cell r="I19">
            <v>0</v>
          </cell>
          <cell r="J19">
            <v>0</v>
          </cell>
          <cell r="K19">
            <v>0</v>
          </cell>
          <cell r="L19">
            <v>0</v>
          </cell>
        </row>
        <row r="20">
          <cell r="A20">
            <v>0</v>
          </cell>
          <cell r="B20">
            <v>0</v>
          </cell>
          <cell r="C20">
            <v>0</v>
          </cell>
          <cell r="D20">
            <v>0</v>
          </cell>
          <cell r="E20">
            <v>0</v>
          </cell>
          <cell r="F20">
            <v>0</v>
          </cell>
          <cell r="G20">
            <v>0</v>
          </cell>
          <cell r="H20">
            <v>0</v>
          </cell>
          <cell r="I20">
            <v>0</v>
          </cell>
          <cell r="J20">
            <v>0</v>
          </cell>
          <cell r="K20">
            <v>0</v>
          </cell>
          <cell r="L20">
            <v>0</v>
          </cell>
        </row>
        <row r="21">
          <cell r="A21">
            <v>0</v>
          </cell>
          <cell r="B21">
            <v>0</v>
          </cell>
          <cell r="C21">
            <v>0</v>
          </cell>
          <cell r="D21">
            <v>0</v>
          </cell>
          <cell r="E21">
            <v>0</v>
          </cell>
          <cell r="F21">
            <v>0</v>
          </cell>
          <cell r="G21">
            <v>0</v>
          </cell>
          <cell r="H21">
            <v>0</v>
          </cell>
          <cell r="I21">
            <v>0</v>
          </cell>
          <cell r="J21">
            <v>0</v>
          </cell>
          <cell r="K21">
            <v>0</v>
          </cell>
          <cell r="L21">
            <v>0</v>
          </cell>
        </row>
        <row r="22">
          <cell r="A22">
            <v>0</v>
          </cell>
          <cell r="B22">
            <v>0</v>
          </cell>
          <cell r="C22">
            <v>0</v>
          </cell>
          <cell r="D22">
            <v>0</v>
          </cell>
          <cell r="E22">
            <v>0</v>
          </cell>
          <cell r="F22">
            <v>0</v>
          </cell>
          <cell r="G22">
            <v>0</v>
          </cell>
          <cell r="H22">
            <v>0</v>
          </cell>
          <cell r="I22">
            <v>0</v>
          </cell>
          <cell r="J22">
            <v>0</v>
          </cell>
          <cell r="K22">
            <v>0</v>
          </cell>
          <cell r="L22">
            <v>0</v>
          </cell>
        </row>
        <row r="23">
          <cell r="A23">
            <v>0</v>
          </cell>
          <cell r="B23">
            <v>0</v>
          </cell>
          <cell r="C23">
            <v>0</v>
          </cell>
          <cell r="D23">
            <v>0</v>
          </cell>
          <cell r="E23">
            <v>0</v>
          </cell>
          <cell r="F23">
            <v>0</v>
          </cell>
          <cell r="G23">
            <v>0</v>
          </cell>
          <cell r="H23">
            <v>0</v>
          </cell>
          <cell r="I23">
            <v>0</v>
          </cell>
          <cell r="J23">
            <v>0</v>
          </cell>
          <cell r="K23">
            <v>0</v>
          </cell>
          <cell r="L23">
            <v>0</v>
          </cell>
        </row>
        <row r="24">
          <cell r="A24">
            <v>0</v>
          </cell>
          <cell r="B24">
            <v>0</v>
          </cell>
          <cell r="C24">
            <v>0</v>
          </cell>
          <cell r="D24">
            <v>0</v>
          </cell>
          <cell r="E24">
            <v>0</v>
          </cell>
          <cell r="F24">
            <v>0</v>
          </cell>
          <cell r="G24">
            <v>0</v>
          </cell>
          <cell r="H24">
            <v>0</v>
          </cell>
          <cell r="I24">
            <v>0</v>
          </cell>
          <cell r="J24">
            <v>0</v>
          </cell>
          <cell r="K24">
            <v>0</v>
          </cell>
          <cell r="L24">
            <v>0</v>
          </cell>
        </row>
        <row r="25">
          <cell r="A25" t="str">
            <v>Subtotaal loonkosten</v>
          </cell>
          <cell r="B25">
            <v>0</v>
          </cell>
          <cell r="C25">
            <v>0</v>
          </cell>
          <cell r="D25">
            <v>0</v>
          </cell>
          <cell r="E25">
            <v>0</v>
          </cell>
          <cell r="F25">
            <v>0</v>
          </cell>
          <cell r="G25">
            <v>0</v>
          </cell>
          <cell r="H25">
            <v>0</v>
          </cell>
          <cell r="I25">
            <v>0</v>
          </cell>
          <cell r="J25">
            <v>0</v>
          </cell>
          <cell r="K25">
            <v>0</v>
          </cell>
          <cell r="L25">
            <v>0</v>
          </cell>
        </row>
        <row r="26">
          <cell r="F26">
            <v>0</v>
          </cell>
          <cell r="G26">
            <v>0</v>
          </cell>
          <cell r="H26">
            <v>0</v>
          </cell>
          <cell r="I26">
            <v>0</v>
          </cell>
        </row>
        <row r="27">
          <cell r="A27" t="str">
            <v>Vakantietoeslag</v>
          </cell>
          <cell r="B27">
            <v>0</v>
          </cell>
          <cell r="C27">
            <v>0</v>
          </cell>
          <cell r="D27">
            <v>0</v>
          </cell>
          <cell r="E27">
            <v>0</v>
          </cell>
          <cell r="F27">
            <v>0</v>
          </cell>
          <cell r="G27">
            <v>0</v>
          </cell>
          <cell r="H27">
            <v>0</v>
          </cell>
          <cell r="I27">
            <v>0</v>
          </cell>
          <cell r="J27">
            <v>0</v>
          </cell>
          <cell r="K27">
            <v>0</v>
          </cell>
          <cell r="L27">
            <v>0</v>
          </cell>
        </row>
        <row r="28">
          <cell r="A28" t="str">
            <v>Sociale lasten</v>
          </cell>
          <cell r="B28">
            <v>0</v>
          </cell>
          <cell r="C28">
            <v>0</v>
          </cell>
          <cell r="D28">
            <v>0</v>
          </cell>
          <cell r="E28">
            <v>0</v>
          </cell>
          <cell r="F28">
            <v>0</v>
          </cell>
          <cell r="G28">
            <v>0</v>
          </cell>
          <cell r="H28">
            <v>0</v>
          </cell>
          <cell r="I28">
            <v>0</v>
          </cell>
          <cell r="J28">
            <v>0</v>
          </cell>
          <cell r="K28">
            <v>0</v>
          </cell>
          <cell r="L28">
            <v>0</v>
          </cell>
        </row>
        <row r="29">
          <cell r="F29">
            <v>0</v>
          </cell>
          <cell r="G29">
            <v>0</v>
          </cell>
          <cell r="H29">
            <v>0</v>
          </cell>
          <cell r="I29">
            <v>0</v>
          </cell>
        </row>
        <row r="30">
          <cell r="A30" t="str">
            <v>Loonkosten overname personeel</v>
          </cell>
          <cell r="B30">
            <v>0</v>
          </cell>
          <cell r="C30">
            <v>0</v>
          </cell>
          <cell r="D30">
            <v>0</v>
          </cell>
          <cell r="E30">
            <v>0</v>
          </cell>
          <cell r="F30">
            <v>0</v>
          </cell>
          <cell r="G30">
            <v>0</v>
          </cell>
          <cell r="H30">
            <v>0</v>
          </cell>
          <cell r="I30">
            <v>0</v>
          </cell>
          <cell r="J30">
            <v>0</v>
          </cell>
          <cell r="K30">
            <v>0</v>
          </cell>
          <cell r="L30">
            <v>0</v>
          </cell>
        </row>
        <row r="31">
          <cell r="F31">
            <v>0</v>
          </cell>
          <cell r="G31">
            <v>0</v>
          </cell>
          <cell r="H31">
            <v>0</v>
          </cell>
          <cell r="I31">
            <v>0</v>
          </cell>
        </row>
        <row r="32">
          <cell r="A32" t="str">
            <v>Toelichting:</v>
          </cell>
          <cell r="B32">
            <v>0</v>
          </cell>
          <cell r="C32">
            <v>0</v>
          </cell>
          <cell r="F32">
            <v>0</v>
          </cell>
          <cell r="G32">
            <v>0</v>
          </cell>
          <cell r="H32">
            <v>0</v>
          </cell>
          <cell r="I32">
            <v>0</v>
          </cell>
        </row>
        <row r="33">
          <cell r="A33" t="str">
            <v>Bij gunning dient de leverancier de werkgelegenheidsclausule bij contractwisseling volgens de geldende CAO voor het Schoonmaak- en Glazenwassersbedrijf (artikel 38) toe te passen. In</v>
          </cell>
          <cell r="F33">
            <v>0</v>
          </cell>
          <cell r="G33">
            <v>0</v>
          </cell>
          <cell r="H33">
            <v>0</v>
          </cell>
          <cell r="I33">
            <v>0</v>
          </cell>
        </row>
        <row r="34">
          <cell r="A34" t="str">
            <v xml:space="preserve">genoemd artikel staat onder andere dat bij contractwisseling het schoonmaakbedrijf, dat de opdracht verwerft, verplicht is 100% van het aantal onder de regeling vallende werknemers over te nemen. Dit betreft: </v>
          </cell>
          <cell r="F34">
            <v>0</v>
          </cell>
          <cell r="G34">
            <v>0</v>
          </cell>
          <cell r="H34">
            <v>0</v>
          </cell>
          <cell r="I34">
            <v>0</v>
          </cell>
        </row>
        <row r="35">
          <cell r="A35" t="str">
            <v>- de werknemer die minimaal anderhalf jaar op het betreffende object werkzaam is;</v>
          </cell>
          <cell r="F35">
            <v>0</v>
          </cell>
          <cell r="G35">
            <v>0</v>
          </cell>
          <cell r="H35">
            <v>0</v>
          </cell>
          <cell r="I35">
            <v>0</v>
          </cell>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showOutlineSymbols="0" zoomScaleNormal="100" workbookViewId="0">
      <pane ySplit="5" topLeftCell="A6" activePane="bottomLeft" state="frozen"/>
      <selection activeCell="D33" sqref="D33"/>
      <selection pane="bottomLeft"/>
    </sheetView>
  </sheetViews>
  <sheetFormatPr defaultColWidth="9.33203125" defaultRowHeight="13.2"/>
  <cols>
    <col min="1" max="1" width="36.6640625" style="4" bestFit="1" customWidth="1"/>
    <col min="2" max="4" width="15.6640625" style="4" customWidth="1"/>
    <col min="5" max="5" width="9.6640625" style="4" customWidth="1"/>
    <col min="6" max="6" width="13.88671875" style="4" customWidth="1"/>
    <col min="7" max="7" width="3.109375" style="4" customWidth="1"/>
    <col min="8" max="8" width="7.88671875" style="4" customWidth="1"/>
    <col min="9" max="9" width="27" style="4" bestFit="1" customWidth="1"/>
    <col min="10" max="16384" width="9.33203125" style="4"/>
  </cols>
  <sheetData>
    <row r="1" spans="1:8">
      <c r="A1" s="48" t="s">
        <v>58</v>
      </c>
      <c r="B1" s="2"/>
      <c r="C1" s="2"/>
      <c r="D1" s="2"/>
      <c r="E1" s="2"/>
      <c r="F1" s="3"/>
      <c r="G1" s="3"/>
      <c r="H1" s="3"/>
    </row>
    <row r="2" spans="1:8" ht="26.1" customHeight="1">
      <c r="A2" s="48" t="s">
        <v>21</v>
      </c>
      <c r="B2" s="5"/>
      <c r="C2" s="5"/>
      <c r="D2" s="5"/>
      <c r="E2" s="5"/>
      <c r="F2" s="6"/>
      <c r="G2" s="6"/>
      <c r="H2" s="6"/>
    </row>
    <row r="3" spans="1:8">
      <c r="A3" s="5"/>
      <c r="B3" s="5"/>
      <c r="C3" s="5"/>
      <c r="D3" s="5"/>
      <c r="E3" s="5"/>
      <c r="F3" s="7"/>
      <c r="G3" s="8"/>
      <c r="H3" s="6"/>
    </row>
    <row r="4" spans="1:8" ht="17.25" customHeight="1">
      <c r="A4" s="9" t="s">
        <v>164</v>
      </c>
      <c r="B4" s="10"/>
      <c r="C4" s="10"/>
      <c r="F4" s="484" t="s">
        <v>18</v>
      </c>
      <c r="H4" s="6"/>
    </row>
    <row r="5" spans="1:8" ht="33.75" customHeight="1">
      <c r="A5" s="619" t="s">
        <v>117</v>
      </c>
      <c r="B5" s="619"/>
      <c r="C5" s="619"/>
      <c r="D5" s="619"/>
      <c r="E5" s="619"/>
      <c r="F5" s="619"/>
      <c r="G5" s="8"/>
      <c r="H5" s="6"/>
    </row>
    <row r="6" spans="1:8" ht="18" customHeight="1">
      <c r="A6" s="620"/>
      <c r="B6" s="620"/>
      <c r="C6" s="620"/>
      <c r="D6" s="620"/>
      <c r="E6" s="620"/>
      <c r="F6" s="620"/>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29"/>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9"/>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F43"/>
  <sheetViews>
    <sheetView showGridLines="0" zoomScaleNormal="100" workbookViewId="0">
      <pane ySplit="10" topLeftCell="A11" activePane="bottomLeft" state="frozen"/>
      <selection activeCell="D33" sqref="D33"/>
      <selection pane="bottomLeft"/>
    </sheetView>
  </sheetViews>
  <sheetFormatPr defaultColWidth="9.109375" defaultRowHeight="13.2"/>
  <cols>
    <col min="1" max="1" width="44" style="4" bestFit="1" customWidth="1"/>
    <col min="2" max="2" width="15.77734375" style="4" bestFit="1" customWidth="1"/>
    <col min="3" max="3" width="12.88671875" style="4" customWidth="1"/>
    <col min="4" max="4" width="18" style="4" bestFit="1" customWidth="1"/>
    <col min="5" max="5" width="12.109375" style="4" customWidth="1"/>
    <col min="6" max="6" width="19.88671875" style="4" customWidth="1"/>
    <col min="7" max="16384" width="9.109375" style="4"/>
  </cols>
  <sheetData>
    <row r="1" spans="1:6">
      <c r="A1" s="448" t="s">
        <v>24</v>
      </c>
    </row>
    <row r="3" spans="1:6" ht="15">
      <c r="A3" s="83" t="str">
        <f>'1-Contractblad totaal'!A3</f>
        <v>Naam opdrachtgever</v>
      </c>
      <c r="B3" s="154" t="str">
        <f>'1-Contractblad totaal'!B3</f>
        <v>Kunstlinie</v>
      </c>
    </row>
    <row r="4" spans="1:6" ht="15">
      <c r="A4" s="83" t="str">
        <f>'1-Contractblad totaal'!A4</f>
        <v>Calculatie onderdeel</v>
      </c>
      <c r="B4" s="154" t="str">
        <f ca="1">MID(CELL("bestandsnaam",$C$9),SEARCH("]",CELL("bestandsnaam",$C$9),1)+1,256)</f>
        <v>8-Beurtprijzen</v>
      </c>
    </row>
    <row r="5" spans="1:6" ht="15">
      <c r="A5" s="83" t="str">
        <f>'1-Contractblad totaal'!A5</f>
        <v>Gebouw/plaats</v>
      </c>
      <c r="B5" s="154" t="str">
        <f>'1-Contractblad totaal'!B5</f>
        <v>Almere</v>
      </c>
    </row>
    <row r="6" spans="1:6" ht="15">
      <c r="A6" s="83" t="str">
        <f>'1-Contractblad totaal'!A6</f>
        <v>Referentie nummer</v>
      </c>
      <c r="B6" s="154" t="str">
        <f>'1-Contractblad totaal'!B6</f>
        <v>KL-EA-MvD-MB-2022</v>
      </c>
    </row>
    <row r="7" spans="1:6" ht="15" customHeight="1">
      <c r="A7" s="83" t="str">
        <f>'1-Contractblad totaal'!A8</f>
        <v>Naam dienstverlener</v>
      </c>
      <c r="B7" s="154">
        <f>'1-Contractblad totaal'!B8</f>
        <v>0</v>
      </c>
      <c r="D7" s="338"/>
      <c r="E7" s="338"/>
      <c r="F7" s="338"/>
    </row>
    <row r="8" spans="1:6" ht="15">
      <c r="A8" s="83" t="str">
        <f>'1-Contractblad totaal'!A9</f>
        <v>Prijspeil</v>
      </c>
      <c r="B8" s="126">
        <f>'1-Contractblad totaal'!B9</f>
        <v>45017</v>
      </c>
      <c r="D8" s="338"/>
      <c r="E8" s="338"/>
      <c r="F8" s="338"/>
    </row>
    <row r="10" spans="1:6" ht="25.2">
      <c r="A10" s="343" t="s">
        <v>144</v>
      </c>
      <c r="B10" s="558" t="s">
        <v>515</v>
      </c>
      <c r="C10" s="558" t="s">
        <v>557</v>
      </c>
      <c r="D10" s="558" t="s">
        <v>143</v>
      </c>
      <c r="E10" s="558" t="s">
        <v>100</v>
      </c>
    </row>
    <row r="11" spans="1:6">
      <c r="A11" s="339" t="s">
        <v>477</v>
      </c>
      <c r="B11" s="340">
        <f>SUMIF('4a-Basis ruimtestaat vast'!AA:AA,"Entree",'4a-Basis ruimtestaat vast'!I:I)</f>
        <v>594.5</v>
      </c>
      <c r="C11" s="608">
        <v>0</v>
      </c>
      <c r="D11" s="611">
        <v>0</v>
      </c>
      <c r="E11" s="341">
        <f>C11*D11</f>
        <v>0</v>
      </c>
    </row>
    <row r="12" spans="1:6">
      <c r="A12" s="339" t="s">
        <v>479</v>
      </c>
      <c r="B12" s="547">
        <f>B11</f>
        <v>594.5</v>
      </c>
      <c r="C12" s="608">
        <v>0</v>
      </c>
      <c r="D12" s="611">
        <v>0</v>
      </c>
      <c r="E12" s="341">
        <f t="shared" ref="E12:E33" si="0">C12*D12</f>
        <v>0</v>
      </c>
    </row>
    <row r="13" spans="1:6">
      <c r="A13" s="339" t="s">
        <v>481</v>
      </c>
      <c r="B13" s="547">
        <f>B11</f>
        <v>594.5</v>
      </c>
      <c r="C13" s="608">
        <v>0</v>
      </c>
      <c r="D13" s="611">
        <v>0</v>
      </c>
      <c r="E13" s="341">
        <f t="shared" si="0"/>
        <v>0</v>
      </c>
    </row>
    <row r="14" spans="1:6">
      <c r="A14" s="545"/>
      <c r="B14" s="547"/>
      <c r="C14" s="561"/>
      <c r="D14" s="548"/>
      <c r="E14" s="566"/>
    </row>
    <row r="15" spans="1:6">
      <c r="A15" s="339" t="s">
        <v>478</v>
      </c>
      <c r="B15" s="340">
        <f>SUMIF('4b-Basis ruimtestaat flexibel'!W:W,"Grote zaal",'4b-Basis ruimtestaat flexibel'!I:I)</f>
        <v>3086.7399999999989</v>
      </c>
      <c r="C15" s="608">
        <v>0</v>
      </c>
      <c r="D15" s="611">
        <v>0</v>
      </c>
      <c r="E15" s="341">
        <f t="shared" si="0"/>
        <v>0</v>
      </c>
    </row>
    <row r="16" spans="1:6">
      <c r="A16" s="339" t="s">
        <v>480</v>
      </c>
      <c r="B16" s="340">
        <f>B15</f>
        <v>3086.7399999999989</v>
      </c>
      <c r="C16" s="608">
        <v>0</v>
      </c>
      <c r="D16" s="611">
        <v>0</v>
      </c>
      <c r="E16" s="341">
        <f t="shared" si="0"/>
        <v>0</v>
      </c>
    </row>
    <row r="17" spans="1:5">
      <c r="A17" s="339" t="s">
        <v>482</v>
      </c>
      <c r="B17" s="340">
        <f>B15</f>
        <v>3086.7399999999989</v>
      </c>
      <c r="C17" s="608">
        <v>0</v>
      </c>
      <c r="D17" s="611">
        <v>0</v>
      </c>
      <c r="E17" s="341">
        <f t="shared" si="0"/>
        <v>0</v>
      </c>
    </row>
    <row r="18" spans="1:5">
      <c r="A18" s="545"/>
      <c r="B18" s="547"/>
      <c r="C18" s="561"/>
      <c r="D18" s="548"/>
      <c r="E18" s="566"/>
    </row>
    <row r="19" spans="1:5">
      <c r="A19" s="339" t="s">
        <v>483</v>
      </c>
      <c r="B19" s="340">
        <f>SUMIF('4b-Basis ruimtestaat flexibel'!W:W,"Midden zaal",'4b-Basis ruimtestaat flexibel'!I:I)</f>
        <v>254.6</v>
      </c>
      <c r="C19" s="608">
        <v>0</v>
      </c>
      <c r="D19" s="611">
        <v>0</v>
      </c>
      <c r="E19" s="341">
        <f t="shared" si="0"/>
        <v>0</v>
      </c>
    </row>
    <row r="20" spans="1:5">
      <c r="A20" s="545" t="s">
        <v>484</v>
      </c>
      <c r="B20" s="340">
        <f>B19</f>
        <v>254.6</v>
      </c>
      <c r="C20" s="608">
        <v>0</v>
      </c>
      <c r="D20" s="611">
        <v>0</v>
      </c>
      <c r="E20" s="341">
        <f t="shared" si="0"/>
        <v>0</v>
      </c>
    </row>
    <row r="21" spans="1:5">
      <c r="A21" s="545" t="s">
        <v>485</v>
      </c>
      <c r="B21" s="340">
        <f>B19</f>
        <v>254.6</v>
      </c>
      <c r="C21" s="608">
        <v>0</v>
      </c>
      <c r="D21" s="611">
        <v>0</v>
      </c>
      <c r="E21" s="341">
        <f t="shared" si="0"/>
        <v>0</v>
      </c>
    </row>
    <row r="22" spans="1:5">
      <c r="A22" s="545"/>
      <c r="B22" s="547"/>
      <c r="C22" s="561"/>
      <c r="D22" s="548"/>
      <c r="E22" s="566"/>
    </row>
    <row r="23" spans="1:5">
      <c r="A23" s="545" t="s">
        <v>486</v>
      </c>
      <c r="B23" s="547">
        <f>SUMIF('4b-Basis ruimtestaat flexibel'!W:W,"Kleine zaal",'4b-Basis ruimtestaat flexibel'!I:I)</f>
        <v>925.00000000000011</v>
      </c>
      <c r="C23" s="607">
        <v>0</v>
      </c>
      <c r="D23" s="612">
        <v>0</v>
      </c>
      <c r="E23" s="341">
        <f t="shared" si="0"/>
        <v>0</v>
      </c>
    </row>
    <row r="24" spans="1:5">
      <c r="A24" s="545" t="s">
        <v>487</v>
      </c>
      <c r="B24" s="547">
        <f>B23</f>
        <v>925.00000000000011</v>
      </c>
      <c r="C24" s="607">
        <v>0</v>
      </c>
      <c r="D24" s="612">
        <v>0</v>
      </c>
      <c r="E24" s="341">
        <f t="shared" si="0"/>
        <v>0</v>
      </c>
    </row>
    <row r="25" spans="1:5">
      <c r="A25" s="545" t="s">
        <v>488</v>
      </c>
      <c r="B25" s="547">
        <f>B23</f>
        <v>925.00000000000011</v>
      </c>
      <c r="C25" s="607">
        <v>0</v>
      </c>
      <c r="D25" s="612">
        <v>0</v>
      </c>
      <c r="E25" s="341">
        <f t="shared" si="0"/>
        <v>0</v>
      </c>
    </row>
    <row r="26" spans="1:5">
      <c r="A26" s="545"/>
      <c r="B26" s="547"/>
      <c r="C26" s="561"/>
      <c r="D26" s="548"/>
      <c r="E26" s="566"/>
    </row>
    <row r="27" spans="1:5">
      <c r="A27" s="545" t="s">
        <v>511</v>
      </c>
      <c r="B27" s="547">
        <f>SUMIF('4b-Basis ruimtestaat flexibel'!W:W,"Artiestenruimten",'4b-Basis ruimtestaat flexibel'!I:I)</f>
        <v>478.20000000000005</v>
      </c>
      <c r="C27" s="607">
        <v>0</v>
      </c>
      <c r="D27" s="612">
        <v>0</v>
      </c>
      <c r="E27" s="341">
        <f t="shared" si="0"/>
        <v>0</v>
      </c>
    </row>
    <row r="28" spans="1:5">
      <c r="A28" s="545" t="s">
        <v>510</v>
      </c>
      <c r="B28" s="547">
        <f>B27</f>
        <v>478.20000000000005</v>
      </c>
      <c r="C28" s="607">
        <v>0</v>
      </c>
      <c r="D28" s="612">
        <v>0</v>
      </c>
      <c r="E28" s="341">
        <f t="shared" si="0"/>
        <v>0</v>
      </c>
    </row>
    <row r="29" spans="1:5">
      <c r="A29" s="545" t="s">
        <v>509</v>
      </c>
      <c r="B29" s="547">
        <f>B27</f>
        <v>478.20000000000005</v>
      </c>
      <c r="C29" s="607">
        <v>0</v>
      </c>
      <c r="D29" s="612">
        <v>0</v>
      </c>
      <c r="E29" s="341">
        <f t="shared" si="0"/>
        <v>0</v>
      </c>
    </row>
    <row r="30" spans="1:5">
      <c r="A30" s="545"/>
      <c r="B30" s="547"/>
      <c r="C30" s="561"/>
      <c r="D30" s="548"/>
      <c r="E30" s="566"/>
    </row>
    <row r="31" spans="1:5">
      <c r="A31" s="546" t="s">
        <v>527</v>
      </c>
      <c r="B31" s="547">
        <v>50</v>
      </c>
      <c r="C31" s="609">
        <v>0</v>
      </c>
      <c r="D31" s="613">
        <v>0</v>
      </c>
      <c r="E31" s="341">
        <f t="shared" si="0"/>
        <v>0</v>
      </c>
    </row>
    <row r="32" spans="1:5">
      <c r="A32" s="546" t="s">
        <v>528</v>
      </c>
      <c r="B32" s="547">
        <v>50</v>
      </c>
      <c r="C32" s="609">
        <v>0</v>
      </c>
      <c r="D32" s="613">
        <v>0</v>
      </c>
      <c r="E32" s="341">
        <f t="shared" si="0"/>
        <v>0</v>
      </c>
    </row>
    <row r="33" spans="1:5">
      <c r="A33" s="546" t="s">
        <v>529</v>
      </c>
      <c r="B33" s="547">
        <v>50</v>
      </c>
      <c r="C33" s="609">
        <v>0</v>
      </c>
      <c r="D33" s="613">
        <v>0</v>
      </c>
      <c r="E33" s="341">
        <f t="shared" si="0"/>
        <v>0</v>
      </c>
    </row>
    <row r="34" spans="1:5">
      <c r="A34" s="215"/>
      <c r="B34" s="584"/>
      <c r="C34" s="584"/>
      <c r="D34" s="585"/>
      <c r="E34" s="586"/>
    </row>
    <row r="35" spans="1:5">
      <c r="A35" s="546" t="s">
        <v>540</v>
      </c>
      <c r="B35" s="547">
        <v>207.6</v>
      </c>
      <c r="C35" s="609">
        <v>0</v>
      </c>
      <c r="D35" s="613">
        <v>0</v>
      </c>
      <c r="E35" s="341">
        <f t="shared" ref="E35:E37" si="1">C35*D35</f>
        <v>0</v>
      </c>
    </row>
    <row r="36" spans="1:5">
      <c r="A36" s="546" t="s">
        <v>541</v>
      </c>
      <c r="B36" s="547">
        <f>B35</f>
        <v>207.6</v>
      </c>
      <c r="C36" s="609">
        <v>0</v>
      </c>
      <c r="D36" s="613">
        <v>0</v>
      </c>
      <c r="E36" s="341">
        <f t="shared" si="1"/>
        <v>0</v>
      </c>
    </row>
    <row r="37" spans="1:5">
      <c r="A37" s="546" t="s">
        <v>542</v>
      </c>
      <c r="B37" s="547">
        <f>B35</f>
        <v>207.6</v>
      </c>
      <c r="C37" s="609">
        <v>0</v>
      </c>
      <c r="D37" s="613">
        <v>0</v>
      </c>
      <c r="E37" s="341">
        <f t="shared" si="1"/>
        <v>0</v>
      </c>
    </row>
    <row r="38" spans="1:5">
      <c r="A38" s="215"/>
      <c r="B38" s="584"/>
      <c r="C38" s="584"/>
      <c r="D38" s="585"/>
      <c r="E38" s="586"/>
    </row>
    <row r="39" spans="1:5">
      <c r="A39" s="546" t="s">
        <v>543</v>
      </c>
      <c r="B39" s="547">
        <v>51.3</v>
      </c>
      <c r="C39" s="609">
        <v>0</v>
      </c>
      <c r="D39" s="613">
        <v>0</v>
      </c>
      <c r="E39" s="341">
        <f t="shared" ref="E39:E41" si="2">C39*D39</f>
        <v>0</v>
      </c>
    </row>
    <row r="40" spans="1:5">
      <c r="A40" s="546" t="s">
        <v>544</v>
      </c>
      <c r="B40" s="547">
        <f>B39</f>
        <v>51.3</v>
      </c>
      <c r="C40" s="609">
        <v>0</v>
      </c>
      <c r="D40" s="613">
        <v>0</v>
      </c>
      <c r="E40" s="341">
        <f t="shared" si="2"/>
        <v>0</v>
      </c>
    </row>
    <row r="41" spans="1:5">
      <c r="A41" s="546" t="s">
        <v>545</v>
      </c>
      <c r="B41" s="547">
        <f>B39</f>
        <v>51.3</v>
      </c>
      <c r="C41" s="609">
        <v>0</v>
      </c>
      <c r="D41" s="613">
        <v>0</v>
      </c>
      <c r="E41" s="341">
        <f t="shared" si="2"/>
        <v>0</v>
      </c>
    </row>
    <row r="43" spans="1:5">
      <c r="A43" s="565" t="s">
        <v>530</v>
      </c>
    </row>
  </sheetData>
  <pageMargins left="0.59375" right="0.7" top="0.75" bottom="0.75" header="0.3" footer="0.3"/>
  <pageSetup paperSize="9" fitToHeight="0" orientation="landscape" r:id="rId1"/>
  <headerFooter>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45"/>
  <sheetViews>
    <sheetView showGridLines="0" showZeros="0" zoomScale="96" zoomScaleNormal="96" zoomScaleSheetLayoutView="75" zoomScalePageLayoutView="50" workbookViewId="0">
      <pane ySplit="10" topLeftCell="A11" activePane="bottomLeft" state="frozen"/>
      <selection activeCell="D33" sqref="D33"/>
      <selection pane="bottomLeft"/>
    </sheetView>
  </sheetViews>
  <sheetFormatPr defaultColWidth="11.44140625" defaultRowHeight="13.2"/>
  <cols>
    <col min="1" max="1" width="39" style="4" customWidth="1"/>
    <col min="2" max="2" width="20.33203125" style="4" customWidth="1"/>
    <col min="3" max="6" width="17.5546875" style="4" customWidth="1"/>
    <col min="7" max="16384" width="11.44140625" style="4"/>
  </cols>
  <sheetData>
    <row r="1" spans="1:6" ht="13.8">
      <c r="A1" s="448" t="s">
        <v>24</v>
      </c>
      <c r="B1" s="344"/>
      <c r="C1" s="345"/>
      <c r="D1" s="346"/>
    </row>
    <row r="3" spans="1:6" ht="15.6">
      <c r="A3" s="125" t="str">
        <f>'1-Contractblad totaal'!A3</f>
        <v>Naam opdrachtgever</v>
      </c>
      <c r="B3" s="154" t="str">
        <f>'1-Contractblad totaal'!B3</f>
        <v>Kunstlinie</v>
      </c>
      <c r="C3" s="347"/>
      <c r="D3" s="347"/>
    </row>
    <row r="4" spans="1:6" ht="15">
      <c r="A4" s="125" t="str">
        <f>'1-Contractblad totaal'!A4</f>
        <v>Calculatie onderdeel</v>
      </c>
      <c r="B4" s="154" t="str">
        <f ca="1">MID(CELL("bestandsnaam",$C$9),SEARCH("]",CELL("bestandsnaam",$C$9),1)+1,256)</f>
        <v>9-Afroepprijs</v>
      </c>
      <c r="C4" s="348"/>
      <c r="D4" s="349"/>
    </row>
    <row r="5" spans="1:6" ht="15">
      <c r="A5" s="125" t="str">
        <f>'1-Contractblad totaal'!A5</f>
        <v>Gebouw/plaats</v>
      </c>
      <c r="B5" s="154" t="str">
        <f>'1-Contractblad totaal'!B5</f>
        <v>Almere</v>
      </c>
      <c r="C5" s="348"/>
      <c r="D5" s="349"/>
    </row>
    <row r="6" spans="1:6" ht="15">
      <c r="A6" s="125" t="str">
        <f>'1-Contractblad totaal'!A6</f>
        <v>Referentie nummer</v>
      </c>
      <c r="B6" s="154" t="str">
        <f>'1-Contractblad totaal'!B6</f>
        <v>KL-EA-MvD-MB-2022</v>
      </c>
      <c r="C6" s="348"/>
      <c r="D6" s="349"/>
    </row>
    <row r="7" spans="1:6" ht="15">
      <c r="A7" s="125" t="str">
        <f>'1-Contractblad totaal'!A8</f>
        <v>Naam dienstverlener</v>
      </c>
      <c r="B7" s="154">
        <f>'1-Contractblad totaal'!B8</f>
        <v>0</v>
      </c>
      <c r="C7" s="348"/>
      <c r="D7" s="349"/>
    </row>
    <row r="8" spans="1:6" ht="15">
      <c r="A8" s="125" t="str">
        <f>'1-Contractblad totaal'!A9</f>
        <v>Prijspeil</v>
      </c>
      <c r="B8" s="126">
        <f>'1-Contractblad totaal'!B9</f>
        <v>45017</v>
      </c>
      <c r="C8" s="348"/>
      <c r="D8" s="349"/>
    </row>
    <row r="9" spans="1:6" ht="15">
      <c r="A9" s="115"/>
      <c r="B9" s="350"/>
      <c r="C9" s="348"/>
      <c r="D9" s="349"/>
    </row>
    <row r="10" spans="1:6">
      <c r="A10" s="351"/>
      <c r="B10" s="352"/>
      <c r="C10" s="352"/>
      <c r="D10" s="352"/>
    </row>
    <row r="11" spans="1:6" ht="15">
      <c r="A11" s="368" t="s">
        <v>145</v>
      </c>
      <c r="B11" s="369"/>
      <c r="C11" s="369"/>
      <c r="D11" s="370"/>
      <c r="E11" s="370"/>
      <c r="F11" s="371"/>
    </row>
    <row r="13" spans="1:6">
      <c r="A13" s="360"/>
      <c r="B13" s="361"/>
      <c r="C13" s="663" t="s">
        <v>111</v>
      </c>
      <c r="D13" s="664"/>
      <c r="E13" s="664"/>
      <c r="F13" s="665"/>
    </row>
    <row r="14" spans="1:6">
      <c r="A14" s="362" t="s">
        <v>52</v>
      </c>
      <c r="B14" s="362" t="s">
        <v>12</v>
      </c>
      <c r="C14" s="363" t="s">
        <v>107</v>
      </c>
      <c r="D14" s="340" t="s">
        <v>108</v>
      </c>
      <c r="E14" s="340" t="s">
        <v>109</v>
      </c>
      <c r="F14" s="340" t="s">
        <v>110</v>
      </c>
    </row>
    <row r="15" spans="1:6" ht="13.8">
      <c r="A15" s="364" t="s">
        <v>521</v>
      </c>
      <c r="B15" s="454"/>
      <c r="C15" s="453">
        <v>0</v>
      </c>
      <c r="D15" s="453">
        <v>0</v>
      </c>
      <c r="E15" s="453">
        <v>0</v>
      </c>
      <c r="F15" s="453">
        <v>0</v>
      </c>
    </row>
    <row r="16" spans="1:6" ht="13.8">
      <c r="A16" s="574" t="s">
        <v>522</v>
      </c>
      <c r="B16" s="562"/>
      <c r="C16" s="453">
        <v>0</v>
      </c>
      <c r="D16" s="453">
        <v>0</v>
      </c>
      <c r="E16" s="453">
        <v>0</v>
      </c>
      <c r="F16" s="453">
        <v>0</v>
      </c>
    </row>
    <row r="17" spans="1:6" ht="13.8">
      <c r="A17" s="364" t="s">
        <v>7</v>
      </c>
      <c r="B17" s="454"/>
      <c r="C17" s="453">
        <v>0</v>
      </c>
      <c r="D17" s="453">
        <v>0</v>
      </c>
      <c r="E17" s="453">
        <v>0</v>
      </c>
      <c r="F17" s="453">
        <v>0</v>
      </c>
    </row>
    <row r="18" spans="1:6" s="47" customFormat="1" ht="13.8">
      <c r="A18" s="568"/>
      <c r="B18" s="358"/>
      <c r="C18" s="346"/>
      <c r="D18" s="346"/>
      <c r="E18" s="346"/>
      <c r="F18" s="346"/>
    </row>
    <row r="19" spans="1:6" s="47" customFormat="1" ht="15">
      <c r="A19" s="368" t="s">
        <v>552</v>
      </c>
      <c r="B19" s="369"/>
      <c r="C19" s="369"/>
      <c r="D19" s="370"/>
      <c r="E19" s="370"/>
      <c r="F19" s="371"/>
    </row>
    <row r="20" spans="1:6" s="47" customFormat="1" ht="15">
      <c r="A20" s="569"/>
      <c r="B20" s="570"/>
      <c r="C20" s="570"/>
      <c r="D20" s="666" t="s">
        <v>532</v>
      </c>
      <c r="E20" s="667"/>
      <c r="F20" s="668"/>
    </row>
    <row r="21" spans="1:6" s="47" customFormat="1" ht="13.8" customHeight="1">
      <c r="A21" s="571" t="s">
        <v>52</v>
      </c>
      <c r="B21" s="669" t="s">
        <v>12</v>
      </c>
      <c r="C21" s="670"/>
      <c r="D21" s="572" t="s">
        <v>534</v>
      </c>
      <c r="E21" s="572" t="s">
        <v>535</v>
      </c>
      <c r="F21" s="572" t="s">
        <v>536</v>
      </c>
    </row>
    <row r="22" spans="1:6" s="47" customFormat="1">
      <c r="A22" s="571" t="s">
        <v>537</v>
      </c>
      <c r="B22" s="671" t="s">
        <v>533</v>
      </c>
      <c r="C22" s="671"/>
      <c r="D22" s="573">
        <v>0</v>
      </c>
      <c r="E22" s="573">
        <v>0</v>
      </c>
      <c r="F22" s="573">
        <v>0</v>
      </c>
    </row>
    <row r="23" spans="1:6" ht="13.8">
      <c r="A23" s="353"/>
      <c r="B23" s="353"/>
      <c r="C23" s="353"/>
      <c r="D23" s="354"/>
    </row>
    <row r="24" spans="1:6" ht="15">
      <c r="A24" s="368" t="s">
        <v>146</v>
      </c>
      <c r="B24" s="372"/>
      <c r="C24" s="372"/>
      <c r="D24" s="372"/>
      <c r="E24" s="372"/>
      <c r="F24" s="373"/>
    </row>
    <row r="25" spans="1:6" ht="13.8">
      <c r="A25" s="365"/>
      <c r="B25" s="353"/>
      <c r="C25" s="353"/>
      <c r="D25" s="354"/>
    </row>
    <row r="26" spans="1:6">
      <c r="A26" s="362" t="s">
        <v>52</v>
      </c>
      <c r="B26" s="360" t="s">
        <v>12</v>
      </c>
      <c r="C26" s="356"/>
      <c r="D26" s="356"/>
      <c r="E26" s="356"/>
      <c r="F26" s="366" t="s">
        <v>112</v>
      </c>
    </row>
    <row r="27" spans="1:6" ht="13.8">
      <c r="A27" s="355" t="s">
        <v>147</v>
      </c>
      <c r="B27" s="357" t="s">
        <v>113</v>
      </c>
      <c r="C27" s="357"/>
      <c r="D27" s="357"/>
      <c r="E27" s="357"/>
      <c r="F27" s="453">
        <v>0</v>
      </c>
    </row>
    <row r="28" spans="1:6" ht="13.8">
      <c r="A28" s="355" t="s">
        <v>147</v>
      </c>
      <c r="B28" s="357" t="s">
        <v>115</v>
      </c>
      <c r="C28" s="357"/>
      <c r="D28" s="357"/>
      <c r="E28" s="357"/>
      <c r="F28" s="453">
        <v>0</v>
      </c>
    </row>
    <row r="29" spans="1:6" ht="13.8">
      <c r="A29" s="355" t="s">
        <v>147</v>
      </c>
      <c r="B29" s="357" t="s">
        <v>114</v>
      </c>
      <c r="C29" s="357"/>
      <c r="D29" s="357"/>
      <c r="E29" s="357"/>
      <c r="F29" s="453">
        <v>0</v>
      </c>
    </row>
    <row r="30" spans="1:6" ht="13.8">
      <c r="A30" s="594" t="s">
        <v>550</v>
      </c>
      <c r="B30" s="592" t="s">
        <v>113</v>
      </c>
      <c r="C30" s="593"/>
      <c r="D30" s="593"/>
      <c r="E30" s="595"/>
      <c r="F30" s="596">
        <v>0</v>
      </c>
    </row>
    <row r="31" spans="1:6" ht="13.8">
      <c r="A31" s="594" t="s">
        <v>550</v>
      </c>
      <c r="B31" s="592" t="s">
        <v>115</v>
      </c>
      <c r="C31" s="593"/>
      <c r="D31" s="593"/>
      <c r="E31" s="595"/>
      <c r="F31" s="596">
        <v>0</v>
      </c>
    </row>
    <row r="32" spans="1:6" ht="13.8">
      <c r="A32" s="594" t="s">
        <v>550</v>
      </c>
      <c r="B32" s="592" t="s">
        <v>114</v>
      </c>
      <c r="C32" s="593"/>
      <c r="D32" s="593"/>
      <c r="E32" s="595"/>
      <c r="F32" s="596">
        <v>0</v>
      </c>
    </row>
    <row r="33" spans="1:4" ht="13.8">
      <c r="A33" s="353"/>
      <c r="B33" s="354"/>
      <c r="C33" s="354"/>
      <c r="D33" s="353"/>
    </row>
    <row r="34" spans="1:4" s="113" customFormat="1">
      <c r="A34" s="358"/>
      <c r="B34" s="358"/>
    </row>
    <row r="35" spans="1:4" ht="15">
      <c r="A35" s="367" t="s">
        <v>1</v>
      </c>
      <c r="B35" s="354"/>
      <c r="C35" s="354"/>
      <c r="D35" s="353"/>
    </row>
    <row r="36" spans="1:4">
      <c r="A36" s="353" t="s">
        <v>38</v>
      </c>
    </row>
    <row r="37" spans="1:4" ht="13.8">
      <c r="A37" s="353" t="s">
        <v>148</v>
      </c>
      <c r="B37" s="354"/>
      <c r="C37" s="354"/>
      <c r="D37" s="353"/>
    </row>
    <row r="38" spans="1:4" ht="12.75" customHeight="1">
      <c r="A38" s="353"/>
      <c r="B38" s="354"/>
      <c r="C38" s="354"/>
      <c r="D38" s="353"/>
    </row>
    <row r="39" spans="1:4" ht="13.8">
      <c r="A39" s="353"/>
      <c r="B39" s="354"/>
      <c r="C39" s="354"/>
      <c r="D39" s="353"/>
    </row>
    <row r="40" spans="1:4" ht="13.8">
      <c r="A40" s="353"/>
      <c r="B40" s="354"/>
      <c r="C40" s="354"/>
      <c r="D40" s="353"/>
    </row>
    <row r="42" spans="1:4" ht="13.8">
      <c r="A42" s="359"/>
      <c r="B42" s="344"/>
      <c r="C42" s="344"/>
      <c r="D42" s="344"/>
    </row>
    <row r="43" spans="1:4">
      <c r="A43" s="359"/>
    </row>
    <row r="44" spans="1:4">
      <c r="A44" s="359"/>
    </row>
    <row r="45" spans="1:4">
      <c r="A45" s="359"/>
    </row>
  </sheetData>
  <mergeCells count="4">
    <mergeCell ref="C13:F13"/>
    <mergeCell ref="D20:F20"/>
    <mergeCell ref="B21:C21"/>
    <mergeCell ref="B22:C22"/>
  </mergeCells>
  <phoneticPr fontId="11"/>
  <conditionalFormatting sqref="F27:F32">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14999847407452621"/>
    <pageSetUpPr fitToPage="1"/>
  </sheetPr>
  <dimension ref="A1:P15"/>
  <sheetViews>
    <sheetView showGridLines="0" zoomScaleNormal="100" zoomScaleSheetLayoutView="100" zoomScalePageLayoutView="50" workbookViewId="0">
      <pane ySplit="10" topLeftCell="A11" activePane="bottomLeft" state="frozen"/>
      <selection activeCell="D33" sqref="D33"/>
      <selection pane="bottomLeft"/>
    </sheetView>
  </sheetViews>
  <sheetFormatPr defaultColWidth="9.109375" defaultRowHeight="13.2"/>
  <cols>
    <col min="1" max="2" width="35.6640625" style="374" bestFit="1" customWidth="1"/>
    <col min="3" max="3" width="23.6640625" style="374" customWidth="1"/>
    <col min="4" max="11" width="12.88671875" style="374" customWidth="1"/>
    <col min="12" max="12" width="1.6640625" style="374" customWidth="1"/>
    <col min="13" max="13" width="12.88671875" style="374" customWidth="1"/>
    <col min="14" max="14" width="1.5546875" style="374" customWidth="1"/>
    <col min="15" max="16" width="12.88671875" style="374" customWidth="1"/>
    <col min="17" max="16384" width="9.109375" style="374"/>
  </cols>
  <sheetData>
    <row r="1" spans="1:16">
      <c r="A1" s="376"/>
      <c r="B1" s="375"/>
      <c r="C1" s="375"/>
    </row>
    <row r="2" spans="1:16" ht="15">
      <c r="A2" s="390" t="str">
        <f>'1-Contractblad totaal'!A3</f>
        <v>Naam opdrachtgever</v>
      </c>
      <c r="B2" s="391" t="str">
        <f>'1-Contractblad totaal'!B3</f>
        <v>Kunstlinie</v>
      </c>
    </row>
    <row r="3" spans="1:16" ht="15">
      <c r="A3" s="390" t="str">
        <f>'1-Contractblad totaal'!A4</f>
        <v>Calculatie onderdeel</v>
      </c>
      <c r="B3" s="154" t="str">
        <f ca="1">MID(CELL("bestandsnaam",$D$9),SEARCH("]",CELL("bestandsnaam",$D$9),1)+1,256)</f>
        <v>10-Machinekosten</v>
      </c>
    </row>
    <row r="4" spans="1:16" ht="15">
      <c r="A4" s="390" t="str">
        <f>'1-Contractblad totaal'!A5</f>
        <v>Gebouw/plaats</v>
      </c>
      <c r="B4" s="391" t="str">
        <f>'1-Contractblad totaal'!B5</f>
        <v>Almere</v>
      </c>
    </row>
    <row r="5" spans="1:16" ht="15">
      <c r="A5" s="390" t="str">
        <f>'1-Contractblad totaal'!A6</f>
        <v>Referentie nummer</v>
      </c>
      <c r="B5" s="391" t="str">
        <f>'1-Contractblad totaal'!B6</f>
        <v>KL-EA-MvD-MB-2022</v>
      </c>
    </row>
    <row r="6" spans="1:16" ht="15">
      <c r="A6" s="390" t="str">
        <f>'1-Contractblad totaal'!A8</f>
        <v>Naam dienstverlener</v>
      </c>
      <c r="B6" s="391">
        <f>'1-Contractblad totaal'!B8</f>
        <v>0</v>
      </c>
    </row>
    <row r="7" spans="1:16" ht="15">
      <c r="A7" s="390" t="str">
        <f>'1-Contractblad totaal'!A9</f>
        <v>Prijspeil</v>
      </c>
      <c r="B7" s="126">
        <f>'1-Contractblad totaal'!B9</f>
        <v>45017</v>
      </c>
    </row>
    <row r="8" spans="1:16" ht="15">
      <c r="A8" s="390"/>
    </row>
    <row r="9" spans="1:16" ht="15">
      <c r="A9" s="377"/>
      <c r="B9" s="377"/>
      <c r="C9" s="378"/>
    </row>
    <row r="10" spans="1:16" s="379" customFormat="1" ht="58.5" customHeight="1">
      <c r="A10" s="174" t="s">
        <v>77</v>
      </c>
      <c r="B10" s="174" t="s">
        <v>78</v>
      </c>
      <c r="C10" s="174" t="s">
        <v>140</v>
      </c>
      <c r="D10" s="174" t="s">
        <v>37</v>
      </c>
      <c r="E10" s="174" t="s">
        <v>141</v>
      </c>
      <c r="F10" s="174" t="s">
        <v>206</v>
      </c>
      <c r="G10" s="174" t="s">
        <v>57</v>
      </c>
      <c r="H10" s="174" t="s">
        <v>207</v>
      </c>
      <c r="I10" s="174" t="s">
        <v>208</v>
      </c>
      <c r="J10" s="174" t="s">
        <v>43</v>
      </c>
      <c r="K10" s="174" t="s">
        <v>209</v>
      </c>
      <c r="L10" s="374"/>
      <c r="M10" s="174" t="s">
        <v>142</v>
      </c>
      <c r="N10" s="374"/>
      <c r="O10" s="174" t="s">
        <v>23</v>
      </c>
      <c r="P10" s="174" t="s">
        <v>101</v>
      </c>
    </row>
    <row r="11" spans="1:16">
      <c r="C11" s="380"/>
      <c r="D11" s="380"/>
      <c r="E11" s="381"/>
      <c r="F11" s="380"/>
      <c r="G11" s="380"/>
      <c r="I11" s="458">
        <v>0</v>
      </c>
      <c r="J11" s="458">
        <v>0</v>
      </c>
      <c r="K11" s="458">
        <v>0</v>
      </c>
      <c r="M11" s="382"/>
      <c r="O11" s="381"/>
    </row>
    <row r="12" spans="1:16">
      <c r="A12" s="450"/>
      <c r="B12" s="451"/>
      <c r="C12" s="452">
        <v>0</v>
      </c>
      <c r="D12" s="452">
        <v>0</v>
      </c>
      <c r="E12" s="383">
        <f>C12-D12</f>
        <v>0</v>
      </c>
      <c r="F12" s="449">
        <v>0</v>
      </c>
      <c r="G12" s="452">
        <v>0</v>
      </c>
      <c r="H12" s="384">
        <f>IF(F12=0,0,(E12-G12)/F12)</f>
        <v>0</v>
      </c>
      <c r="I12" s="385">
        <f>C12*$I$11</f>
        <v>0</v>
      </c>
      <c r="J12" s="384">
        <f>C12*$J$11</f>
        <v>0</v>
      </c>
      <c r="K12" s="386">
        <f>$K$11*C12</f>
        <v>0</v>
      </c>
      <c r="M12" s="387">
        <f>SUM(H12:K12)</f>
        <v>0</v>
      </c>
      <c r="O12" s="449">
        <v>0</v>
      </c>
      <c r="P12" s="384">
        <f>M12*O12</f>
        <v>0</v>
      </c>
    </row>
    <row r="13" spans="1:16">
      <c r="A13" s="450"/>
      <c r="B13" s="451"/>
      <c r="C13" s="452">
        <v>0</v>
      </c>
      <c r="D13" s="452">
        <v>0</v>
      </c>
      <c r="E13" s="383">
        <f t="shared" ref="E13" si="0">C13-D13</f>
        <v>0</v>
      </c>
      <c r="F13" s="449">
        <v>0</v>
      </c>
      <c r="G13" s="452">
        <v>0</v>
      </c>
      <c r="H13" s="384">
        <f t="shared" ref="H13" si="1">IF(F13=0,0,(E13-G13)/F13)</f>
        <v>0</v>
      </c>
      <c r="I13" s="385">
        <f>C13*$I$11</f>
        <v>0</v>
      </c>
      <c r="J13" s="384">
        <f>C13*$J$11</f>
        <v>0</v>
      </c>
      <c r="K13" s="386">
        <f>$K$11*C13</f>
        <v>0</v>
      </c>
      <c r="M13" s="387">
        <f>SUM(H13:K13)</f>
        <v>0</v>
      </c>
      <c r="O13" s="449">
        <v>0</v>
      </c>
      <c r="P13" s="384">
        <f t="shared" ref="P13" si="2">M13*O13</f>
        <v>0</v>
      </c>
    </row>
    <row r="15" spans="1:16">
      <c r="A15" s="672" t="s">
        <v>8</v>
      </c>
      <c r="B15" s="673"/>
      <c r="C15" s="673"/>
      <c r="D15" s="673"/>
      <c r="E15" s="673"/>
      <c r="F15" s="673"/>
      <c r="G15" s="673"/>
      <c r="H15" s="673"/>
      <c r="I15" s="673"/>
      <c r="J15" s="673"/>
      <c r="K15" s="674"/>
      <c r="O15" s="388">
        <f>SUM(O12:O13)</f>
        <v>0</v>
      </c>
      <c r="P15" s="389">
        <f>SUM(P12:P13)</f>
        <v>0</v>
      </c>
    </row>
  </sheetData>
  <mergeCells count="1">
    <mergeCell ref="A15:K15"/>
  </mergeCells>
  <pageMargins left="0.59729166666666667" right="0.7" top="0.75" bottom="0.75" header="0.3" footer="0.3"/>
  <pageSetup paperSize="9" scale="62" fitToHeight="0" orientation="landscape" r:id="rId1"/>
  <headerFooter>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Q65"/>
  <sheetViews>
    <sheetView showGridLines="0" tabSelected="1" zoomScale="86" zoomScaleNormal="86" workbookViewId="0">
      <pane ySplit="10" topLeftCell="A11" activePane="bottomLeft" state="frozen"/>
      <selection activeCell="D33" sqref="D33"/>
      <selection pane="bottomLeft"/>
    </sheetView>
  </sheetViews>
  <sheetFormatPr defaultColWidth="9.33203125" defaultRowHeight="13.2"/>
  <cols>
    <col min="1" max="1" width="35.5546875" style="50" customWidth="1"/>
    <col min="2" max="2" width="22.88671875" style="50" bestFit="1" customWidth="1"/>
    <col min="3" max="3" width="16.109375" style="50" customWidth="1"/>
    <col min="4" max="4" width="3.6640625" style="50" customWidth="1"/>
    <col min="5" max="7" width="12.6640625" style="50" customWidth="1"/>
    <col min="8" max="8" width="17.6640625" style="50" customWidth="1"/>
    <col min="9" max="9" width="2.44140625" style="50" customWidth="1"/>
    <col min="10" max="10" width="35.109375" style="50" customWidth="1"/>
    <col min="11" max="11" width="26.6640625" style="50" customWidth="1"/>
    <col min="12" max="12" width="17.109375" style="50" customWidth="1"/>
    <col min="13" max="13" width="16.33203125" style="50" bestFit="1" customWidth="1"/>
    <col min="14" max="14" width="18.5546875" style="50" bestFit="1" customWidth="1"/>
    <col min="15" max="15" width="10.33203125" style="50" bestFit="1" customWidth="1"/>
    <col min="16" max="16384" width="9.33203125" style="50"/>
  </cols>
  <sheetData>
    <row r="1" spans="1:17">
      <c r="A1" s="430" t="s">
        <v>24</v>
      </c>
      <c r="B1" s="49"/>
      <c r="C1" s="49"/>
    </row>
    <row r="2" spans="1:17">
      <c r="A2" s="51"/>
      <c r="B2" s="49"/>
      <c r="C2" s="49"/>
      <c r="K2" s="605"/>
      <c r="L2" s="606"/>
    </row>
    <row r="3" spans="1:17" s="53" customFormat="1" ht="15">
      <c r="A3" s="83" t="s">
        <v>28</v>
      </c>
      <c r="B3" s="84" t="s">
        <v>213</v>
      </c>
      <c r="C3" s="84"/>
      <c r="D3" s="85"/>
      <c r="E3" s="52"/>
      <c r="F3" s="52"/>
      <c r="G3" s="50"/>
      <c r="H3" s="50"/>
      <c r="I3" s="50"/>
      <c r="J3" s="599"/>
      <c r="K3" s="600"/>
      <c r="L3" s="601"/>
      <c r="M3" s="50"/>
      <c r="N3" s="50"/>
      <c r="O3" s="50"/>
    </row>
    <row r="4" spans="1:17" s="53" customFormat="1" ht="15">
      <c r="A4" s="83" t="s">
        <v>14</v>
      </c>
      <c r="B4" s="84" t="str">
        <f ca="1">MID(CELL("bestandsnaam",$D$10),SEARCH("]",CELL("bestandsnaam",$D$10),1)+1,256)</f>
        <v>1-Contractblad totaal</v>
      </c>
      <c r="C4" s="84"/>
      <c r="D4" s="85"/>
      <c r="E4" s="52"/>
      <c r="F4" s="52"/>
      <c r="G4" s="50"/>
      <c r="H4" s="50"/>
      <c r="I4" s="50"/>
      <c r="J4" s="599"/>
      <c r="K4" s="600"/>
      <c r="L4" s="601"/>
      <c r="M4" s="50"/>
      <c r="N4" s="50"/>
      <c r="O4" s="50"/>
    </row>
    <row r="5" spans="1:17" s="53" customFormat="1" ht="15">
      <c r="A5" s="83" t="s">
        <v>79</v>
      </c>
      <c r="B5" s="84" t="s">
        <v>475</v>
      </c>
      <c r="C5" s="84"/>
      <c r="D5" s="85"/>
      <c r="E5" s="52"/>
      <c r="F5" s="52"/>
      <c r="G5" s="54"/>
      <c r="H5" s="54"/>
      <c r="J5" s="50"/>
      <c r="K5" s="602"/>
      <c r="L5" s="603"/>
      <c r="M5" s="50"/>
      <c r="N5" s="50"/>
      <c r="O5" s="50"/>
    </row>
    <row r="6" spans="1:17" s="53" customFormat="1" ht="15">
      <c r="A6" s="83" t="s">
        <v>201</v>
      </c>
      <c r="B6" s="84" t="s">
        <v>551</v>
      </c>
      <c r="C6" s="84"/>
      <c r="D6" s="85"/>
      <c r="E6" s="52"/>
      <c r="F6" s="52"/>
      <c r="G6" s="54"/>
      <c r="H6" s="54"/>
      <c r="J6" s="50"/>
      <c r="K6" s="50"/>
      <c r="L6" s="50"/>
      <c r="M6" s="50"/>
      <c r="N6" s="50"/>
      <c r="O6" s="50"/>
    </row>
    <row r="7" spans="1:17" s="53" customFormat="1" ht="15">
      <c r="A7" s="83" t="s">
        <v>163</v>
      </c>
      <c r="B7" s="465" t="s">
        <v>558</v>
      </c>
      <c r="C7" s="84"/>
      <c r="D7" s="85"/>
      <c r="E7" s="52"/>
      <c r="F7" s="52"/>
      <c r="G7" s="54"/>
      <c r="H7" s="54"/>
      <c r="J7" s="50"/>
      <c r="K7" s="604"/>
      <c r="L7" s="50"/>
      <c r="M7" s="50"/>
      <c r="N7" s="50"/>
      <c r="O7" s="50"/>
    </row>
    <row r="8" spans="1:17" s="53" customFormat="1" ht="15">
      <c r="A8" s="83" t="s">
        <v>165</v>
      </c>
      <c r="B8" s="621"/>
      <c r="C8" s="621"/>
      <c r="D8" s="622"/>
      <c r="E8" s="52"/>
      <c r="F8" s="52"/>
      <c r="G8" s="54"/>
      <c r="H8" s="54"/>
      <c r="J8" s="50"/>
      <c r="K8" s="597"/>
      <c r="M8" s="50"/>
      <c r="N8" s="50"/>
      <c r="O8" s="50"/>
    </row>
    <row r="9" spans="1:17" s="53" customFormat="1" ht="15">
      <c r="A9" s="83" t="s">
        <v>10</v>
      </c>
      <c r="B9" s="126">
        <v>45017</v>
      </c>
      <c r="C9" s="86"/>
      <c r="D9" s="85"/>
      <c r="E9" s="52"/>
      <c r="F9" s="52"/>
      <c r="G9" s="54"/>
      <c r="H9" s="54"/>
      <c r="I9" s="54"/>
      <c r="J9" s="50"/>
      <c r="K9" s="597"/>
      <c r="L9" s="50"/>
      <c r="M9" s="50"/>
      <c r="N9" s="50"/>
      <c r="O9" s="50"/>
      <c r="P9" s="54"/>
      <c r="Q9" s="54"/>
    </row>
    <row r="10" spans="1:17" s="53" customFormat="1" ht="15">
      <c r="A10" s="55"/>
      <c r="G10" s="56"/>
      <c r="H10" s="56"/>
      <c r="J10" s="50"/>
      <c r="K10" s="597"/>
      <c r="L10" s="50"/>
      <c r="M10" s="50"/>
      <c r="N10" s="50"/>
      <c r="O10" s="50"/>
    </row>
    <row r="11" spans="1:17" s="53" customFormat="1" ht="15">
      <c r="A11" s="57" t="s">
        <v>495</v>
      </c>
      <c r="B11" s="58"/>
      <c r="C11" s="58"/>
      <c r="D11" s="58"/>
      <c r="E11" s="58"/>
      <c r="F11" s="58"/>
      <c r="G11" s="59"/>
      <c r="H11" s="60"/>
      <c r="J11" s="50"/>
      <c r="K11" s="50"/>
      <c r="L11" s="50"/>
      <c r="M11" s="50"/>
      <c r="N11" s="50"/>
      <c r="O11" s="50"/>
    </row>
    <row r="13" spans="1:17" ht="26.4">
      <c r="A13" s="87" t="s">
        <v>11</v>
      </c>
      <c r="D13" s="88"/>
      <c r="E13" s="88" t="s">
        <v>73</v>
      </c>
      <c r="F13" s="88" t="s">
        <v>46</v>
      </c>
      <c r="G13" s="88" t="s">
        <v>118</v>
      </c>
      <c r="H13" s="89" t="s">
        <v>40</v>
      </c>
      <c r="I13" s="61"/>
    </row>
    <row r="14" spans="1:17" ht="15">
      <c r="A14" s="91" t="s">
        <v>119</v>
      </c>
      <c r="B14" s="91" t="s">
        <v>120</v>
      </c>
      <c r="C14" s="91" t="s">
        <v>121</v>
      </c>
      <c r="D14" s="92"/>
      <c r="E14" s="480">
        <f>100%</f>
        <v>1</v>
      </c>
      <c r="F14" s="62" t="e">
        <f>SUM('4a-Basis ruimtestaat vast'!S:S)*E14</f>
        <v>#DIV/0!</v>
      </c>
      <c r="G14" s="63" t="e">
        <f>'6-Opbouw uurtarief productie'!E47</f>
        <v>#DIV/0!</v>
      </c>
      <c r="H14" s="64" t="e">
        <f>G14*F14</f>
        <v>#DIV/0!</v>
      </c>
      <c r="I14" s="61"/>
      <c r="J14" s="567"/>
      <c r="L14" s="53"/>
      <c r="M14" s="53"/>
      <c r="N14" s="53"/>
      <c r="O14" s="53"/>
    </row>
    <row r="15" spans="1:17" ht="15">
      <c r="A15" s="91"/>
      <c r="B15" s="91"/>
      <c r="C15" s="93" t="s">
        <v>8</v>
      </c>
      <c r="D15" s="94"/>
      <c r="E15" s="65">
        <f>E14</f>
        <v>1</v>
      </c>
      <c r="F15" s="62"/>
      <c r="G15" s="66"/>
      <c r="H15" s="64"/>
      <c r="I15" s="61"/>
      <c r="J15" s="90"/>
      <c r="K15" s="53"/>
      <c r="L15" s="53"/>
      <c r="M15" s="53"/>
      <c r="N15" s="53"/>
      <c r="O15" s="53"/>
    </row>
    <row r="16" spans="1:17" ht="15">
      <c r="A16" s="91"/>
      <c r="B16" s="95"/>
      <c r="C16" s="95"/>
      <c r="D16" s="95"/>
      <c r="E16" s="95"/>
      <c r="F16" s="96"/>
      <c r="G16" s="95"/>
      <c r="H16" s="95"/>
      <c r="I16" s="95"/>
      <c r="J16" s="90"/>
      <c r="K16" s="53"/>
      <c r="L16" s="53"/>
      <c r="M16" s="53"/>
      <c r="N16" s="53"/>
      <c r="O16" s="53"/>
    </row>
    <row r="17" spans="1:15" ht="15">
      <c r="A17" s="91" t="s">
        <v>123</v>
      </c>
      <c r="B17" s="91" t="s">
        <v>120</v>
      </c>
      <c r="C17" s="91" t="s">
        <v>121</v>
      </c>
      <c r="D17" s="95"/>
      <c r="E17" s="438">
        <v>0</v>
      </c>
      <c r="F17" s="67" t="e">
        <f>SUM(F14:F14)*E17</f>
        <v>#DIV/0!</v>
      </c>
      <c r="G17" s="63" t="e">
        <f>'7-Opbouw uurtarief toezicht'!E47</f>
        <v>#DIV/0!</v>
      </c>
      <c r="H17" s="64" t="e">
        <f>G17*F17</f>
        <v>#DIV/0!</v>
      </c>
      <c r="J17" s="90"/>
      <c r="K17" s="53"/>
      <c r="L17" s="53"/>
      <c r="M17" s="53"/>
      <c r="N17" s="53"/>
      <c r="O17" s="53"/>
    </row>
    <row r="18" spans="1:15" ht="15">
      <c r="A18" s="91"/>
      <c r="B18" s="91"/>
      <c r="C18" s="93" t="s">
        <v>122</v>
      </c>
      <c r="D18" s="97"/>
      <c r="E18" s="98" t="e">
        <f>F17/F14</f>
        <v>#DIV/0!</v>
      </c>
      <c r="F18" s="99"/>
      <c r="G18" s="91"/>
      <c r="H18" s="91"/>
      <c r="I18" s="91"/>
      <c r="J18" s="90"/>
      <c r="K18" s="53"/>
      <c r="L18" s="53"/>
      <c r="M18" s="53"/>
      <c r="N18" s="53"/>
      <c r="O18" s="53"/>
    </row>
    <row r="19" spans="1:15" ht="15">
      <c r="A19" s="91"/>
      <c r="B19" s="91"/>
      <c r="C19" s="100"/>
      <c r="D19" s="91"/>
      <c r="E19" s="101"/>
      <c r="F19" s="99"/>
      <c r="G19" s="91"/>
      <c r="H19" s="91"/>
      <c r="I19" s="91"/>
      <c r="J19" s="90"/>
      <c r="K19" s="53"/>
      <c r="L19" s="53"/>
      <c r="M19" s="53"/>
      <c r="N19" s="53"/>
      <c r="O19" s="53"/>
    </row>
    <row r="20" spans="1:15" ht="15">
      <c r="A20" s="102" t="s">
        <v>160</v>
      </c>
      <c r="B20" s="97" t="s">
        <v>120</v>
      </c>
      <c r="C20" s="97" t="s">
        <v>121</v>
      </c>
      <c r="D20" s="97"/>
      <c r="E20" s="68"/>
      <c r="F20" s="103"/>
      <c r="G20" s="69" t="e">
        <f>(H17+H14)/F14</f>
        <v>#DIV/0!</v>
      </c>
      <c r="H20" s="591"/>
      <c r="I20" s="91"/>
      <c r="J20" s="587"/>
      <c r="K20" s="53"/>
      <c r="L20" s="53"/>
      <c r="M20" s="53"/>
      <c r="N20" s="53"/>
      <c r="O20" s="53"/>
    </row>
    <row r="21" spans="1:15" ht="15">
      <c r="A21" s="100"/>
      <c r="D21" s="95"/>
      <c r="E21" s="104"/>
      <c r="F21" s="105"/>
      <c r="G21" s="70"/>
      <c r="H21" s="106"/>
      <c r="J21" s="588"/>
      <c r="K21" s="53"/>
      <c r="L21" s="53"/>
      <c r="M21" s="53"/>
      <c r="N21" s="53"/>
      <c r="O21" s="53"/>
    </row>
    <row r="22" spans="1:15" ht="15">
      <c r="A22" s="91" t="s">
        <v>119</v>
      </c>
      <c r="B22" s="91" t="s">
        <v>170</v>
      </c>
      <c r="C22" s="91" t="s">
        <v>121</v>
      </c>
      <c r="D22" s="92"/>
      <c r="E22" s="480">
        <f>100%</f>
        <v>1</v>
      </c>
      <c r="F22" s="62" t="e">
        <f>SUM('4a-Basis ruimtestaat vast'!T:T)*E22</f>
        <v>#DIV/0!</v>
      </c>
      <c r="G22" s="63" t="e">
        <f>'6-Opbouw uurtarief productie'!E51</f>
        <v>#DIV/0!</v>
      </c>
      <c r="H22" s="64" t="e">
        <f>G22*F22</f>
        <v>#DIV/0!</v>
      </c>
      <c r="J22" s="90"/>
      <c r="K22" s="53"/>
      <c r="L22" s="53"/>
      <c r="M22" s="53"/>
      <c r="N22" s="53"/>
      <c r="O22" s="53"/>
    </row>
    <row r="23" spans="1:15" ht="15">
      <c r="A23" s="91"/>
      <c r="B23" s="91"/>
      <c r="C23" s="93" t="s">
        <v>8</v>
      </c>
      <c r="D23" s="94"/>
      <c r="E23" s="336">
        <f>E22</f>
        <v>1</v>
      </c>
      <c r="F23" s="62"/>
      <c r="G23" s="64"/>
      <c r="H23" s="64"/>
      <c r="J23" s="90"/>
      <c r="K23" s="53"/>
      <c r="L23" s="53"/>
      <c r="M23" s="53"/>
      <c r="N23" s="53"/>
      <c r="O23" s="53"/>
    </row>
    <row r="24" spans="1:15" ht="15">
      <c r="A24" s="91"/>
      <c r="B24" s="95"/>
      <c r="C24" s="95"/>
      <c r="D24" s="95"/>
      <c r="E24" s="95"/>
      <c r="F24" s="96"/>
      <c r="G24" s="95"/>
      <c r="H24" s="95"/>
      <c r="J24" s="90"/>
      <c r="K24" s="53"/>
      <c r="L24" s="53"/>
      <c r="M24" s="53"/>
      <c r="N24" s="53"/>
      <c r="O24" s="53"/>
    </row>
    <row r="25" spans="1:15" ht="15">
      <c r="A25" s="91" t="s">
        <v>123</v>
      </c>
      <c r="B25" s="91" t="s">
        <v>170</v>
      </c>
      <c r="C25" s="91" t="s">
        <v>121</v>
      </c>
      <c r="D25" s="95"/>
      <c r="E25" s="438">
        <v>0</v>
      </c>
      <c r="F25" s="67" t="e">
        <f>SUM(F22:F22)*E25</f>
        <v>#DIV/0!</v>
      </c>
      <c r="G25" s="63" t="e">
        <f>'7-Opbouw uurtarief toezicht'!E51</f>
        <v>#DIV/0!</v>
      </c>
      <c r="H25" s="64" t="e">
        <f>G25*F25</f>
        <v>#DIV/0!</v>
      </c>
      <c r="J25" s="90"/>
      <c r="K25" s="53"/>
      <c r="L25" s="53"/>
      <c r="M25" s="53"/>
      <c r="N25" s="53"/>
      <c r="O25" s="53"/>
    </row>
    <row r="26" spans="1:15" ht="15">
      <c r="A26" s="91"/>
      <c r="B26" s="91"/>
      <c r="C26" s="93" t="s">
        <v>122</v>
      </c>
      <c r="D26" s="107"/>
      <c r="E26" s="98" t="e">
        <f>F25/F22</f>
        <v>#DIV/0!</v>
      </c>
      <c r="F26" s="71"/>
      <c r="G26" s="71"/>
      <c r="H26" s="64"/>
      <c r="J26" s="90"/>
      <c r="K26" s="53"/>
      <c r="L26" s="53"/>
      <c r="M26" s="53"/>
      <c r="N26" s="53"/>
      <c r="O26" s="53"/>
    </row>
    <row r="27" spans="1:15" ht="15">
      <c r="A27" s="91"/>
      <c r="B27" s="91"/>
      <c r="C27" s="100"/>
      <c r="D27" s="100"/>
      <c r="E27" s="101"/>
      <c r="F27" s="71"/>
      <c r="G27" s="71"/>
      <c r="H27" s="64"/>
      <c r="J27" s="90"/>
      <c r="K27" s="53"/>
      <c r="L27" s="53"/>
      <c r="M27" s="53"/>
      <c r="N27" s="53"/>
      <c r="O27" s="53"/>
    </row>
    <row r="28" spans="1:15" ht="15">
      <c r="A28" s="102" t="s">
        <v>160</v>
      </c>
      <c r="B28" s="97" t="s">
        <v>170</v>
      </c>
      <c r="C28" s="97" t="s">
        <v>121</v>
      </c>
      <c r="D28" s="97"/>
      <c r="E28" s="68"/>
      <c r="F28" s="103"/>
      <c r="G28" s="69" t="e">
        <f>(H25+H22)/F22</f>
        <v>#DIV/0!</v>
      </c>
      <c r="H28" s="91"/>
      <c r="I28" s="91"/>
      <c r="J28" s="90"/>
      <c r="K28" s="53"/>
      <c r="L28" s="53"/>
      <c r="M28" s="53"/>
      <c r="N28" s="53"/>
      <c r="O28" s="53"/>
    </row>
    <row r="29" spans="1:15" ht="15">
      <c r="A29" s="100"/>
      <c r="D29" s="95"/>
      <c r="E29" s="104"/>
      <c r="F29" s="105"/>
      <c r="G29" s="70"/>
      <c r="H29" s="106"/>
      <c r="J29" s="90"/>
      <c r="K29" s="53"/>
      <c r="L29" s="53"/>
      <c r="M29" s="53"/>
      <c r="N29" s="53"/>
      <c r="O29" s="53"/>
    </row>
    <row r="30" spans="1:15" ht="15">
      <c r="A30" s="91" t="s">
        <v>119</v>
      </c>
      <c r="B30" s="91" t="s">
        <v>171</v>
      </c>
      <c r="C30" s="91"/>
      <c r="D30" s="92"/>
      <c r="E30" s="480">
        <v>1</v>
      </c>
      <c r="F30" s="62" t="e">
        <f>SUM('4a-Basis ruimtestaat vast'!U:U)*E30</f>
        <v>#DIV/0!</v>
      </c>
      <c r="G30" s="63" t="e">
        <f>'6-Opbouw uurtarief productie'!E53</f>
        <v>#DIV/0!</v>
      </c>
      <c r="H30" s="64" t="e">
        <f>G30*F30</f>
        <v>#DIV/0!</v>
      </c>
      <c r="J30" s="90"/>
      <c r="K30" s="53"/>
      <c r="L30" s="53"/>
      <c r="M30" s="53"/>
      <c r="N30" s="53"/>
      <c r="O30" s="53"/>
    </row>
    <row r="31" spans="1:15" ht="15">
      <c r="A31" s="91"/>
      <c r="B31" s="95"/>
      <c r="C31" s="95"/>
      <c r="D31" s="95"/>
      <c r="E31" s="95"/>
      <c r="F31" s="96"/>
      <c r="G31" s="95"/>
      <c r="H31" s="95"/>
      <c r="J31" s="90"/>
      <c r="K31" s="53"/>
      <c r="L31" s="53"/>
      <c r="M31" s="53"/>
      <c r="N31" s="53"/>
      <c r="O31" s="53"/>
    </row>
    <row r="32" spans="1:15" ht="15">
      <c r="A32" s="91" t="s">
        <v>123</v>
      </c>
      <c r="B32" s="91" t="s">
        <v>171</v>
      </c>
      <c r="C32" s="91"/>
      <c r="D32" s="95"/>
      <c r="E32" s="438">
        <v>0</v>
      </c>
      <c r="F32" s="67" t="e">
        <f>SUM(F30:F30)*E32</f>
        <v>#DIV/0!</v>
      </c>
      <c r="G32" s="63" t="e">
        <f>'7-Opbouw uurtarief toezicht'!E53</f>
        <v>#DIV/0!</v>
      </c>
      <c r="H32" s="64" t="e">
        <f>G32*F32</f>
        <v>#DIV/0!</v>
      </c>
      <c r="J32" s="90"/>
      <c r="K32" s="53"/>
      <c r="L32" s="53"/>
      <c r="M32" s="53"/>
      <c r="N32" s="53"/>
      <c r="O32" s="53"/>
    </row>
    <row r="33" spans="1:15" ht="15">
      <c r="A33" s="91"/>
      <c r="B33" s="91"/>
      <c r="C33" s="100"/>
      <c r="D33" s="100"/>
      <c r="E33" s="101"/>
      <c r="F33" s="71"/>
      <c r="G33" s="71"/>
      <c r="H33" s="64"/>
      <c r="J33" s="90"/>
      <c r="K33" s="53"/>
      <c r="L33" s="53"/>
      <c r="M33" s="53"/>
      <c r="N33" s="53"/>
      <c r="O33" s="53"/>
    </row>
    <row r="34" spans="1:15" ht="15">
      <c r="A34" s="102" t="s">
        <v>160</v>
      </c>
      <c r="B34" s="97" t="s">
        <v>171</v>
      </c>
      <c r="C34" s="97" t="s">
        <v>121</v>
      </c>
      <c r="D34" s="97"/>
      <c r="E34" s="68"/>
      <c r="F34" s="103"/>
      <c r="G34" s="69" t="e">
        <f>(H32+H30)/F30</f>
        <v>#DIV/0!</v>
      </c>
      <c r="H34" s="91"/>
      <c r="I34" s="91"/>
      <c r="J34" s="90"/>
      <c r="K34" s="53"/>
      <c r="L34" s="53"/>
      <c r="M34" s="53"/>
      <c r="N34" s="53"/>
      <c r="O34" s="53"/>
    </row>
    <row r="35" spans="1:15" ht="15">
      <c r="A35" s="91"/>
      <c r="B35" s="91"/>
      <c r="C35" s="91"/>
      <c r="D35" s="91"/>
      <c r="E35" s="91"/>
      <c r="F35" s="91"/>
      <c r="G35" s="91"/>
      <c r="H35" s="91"/>
      <c r="J35" s="90"/>
      <c r="K35" s="53"/>
      <c r="L35" s="53"/>
      <c r="M35" s="53"/>
      <c r="N35" s="53"/>
      <c r="O35" s="53"/>
    </row>
    <row r="36" spans="1:15" ht="15">
      <c r="A36" s="108" t="s">
        <v>124</v>
      </c>
      <c r="H36" s="109" t="e">
        <f>SUM(H14:H35)</f>
        <v>#DIV/0!</v>
      </c>
      <c r="I36" s="70"/>
      <c r="J36" s="589"/>
      <c r="K36" s="590"/>
      <c r="L36" s="53"/>
      <c r="M36" s="53"/>
      <c r="N36" s="53"/>
      <c r="O36" s="53"/>
    </row>
    <row r="37" spans="1:15" ht="15">
      <c r="A37" s="73" t="s">
        <v>9</v>
      </c>
      <c r="G37" s="74">
        <v>0.21</v>
      </c>
      <c r="H37" s="75" t="e">
        <f>G37*H36</f>
        <v>#DIV/0!</v>
      </c>
      <c r="I37" s="70"/>
      <c r="J37" s="587"/>
      <c r="K37" s="590"/>
      <c r="L37" s="53"/>
      <c r="M37" s="53"/>
      <c r="N37" s="53"/>
      <c r="O37" s="53"/>
    </row>
    <row r="38" spans="1:15" ht="15">
      <c r="A38" s="73" t="s">
        <v>25</v>
      </c>
      <c r="G38" s="61" t="s">
        <v>56</v>
      </c>
      <c r="H38" s="64" t="e">
        <f>H37+H36</f>
        <v>#DIV/0!</v>
      </c>
      <c r="I38" s="70"/>
      <c r="J38" s="53"/>
      <c r="K38" s="53"/>
      <c r="L38" s="53"/>
      <c r="M38" s="53"/>
      <c r="N38" s="53"/>
      <c r="O38" s="53"/>
    </row>
    <row r="39" spans="1:15" ht="15">
      <c r="A39" s="73"/>
      <c r="G39" s="61"/>
      <c r="H39" s="64"/>
      <c r="I39" s="72"/>
      <c r="J39" s="53"/>
      <c r="K39" s="53"/>
      <c r="L39" s="53"/>
      <c r="M39" s="53"/>
      <c r="N39" s="53"/>
      <c r="O39" s="53"/>
    </row>
    <row r="40" spans="1:15" s="53" customFormat="1" ht="15">
      <c r="A40" s="57" t="s">
        <v>205</v>
      </c>
      <c r="B40" s="58"/>
      <c r="C40" s="58"/>
      <c r="D40" s="58"/>
      <c r="E40" s="58"/>
      <c r="F40" s="58"/>
      <c r="G40" s="59"/>
      <c r="H40" s="60"/>
    </row>
    <row r="41" spans="1:15" ht="15">
      <c r="J41" s="481"/>
      <c r="O41" s="53"/>
    </row>
    <row r="42" spans="1:15">
      <c r="A42" s="91" t="s">
        <v>531</v>
      </c>
      <c r="B42" s="76"/>
      <c r="C42" s="76"/>
      <c r="D42" s="76"/>
      <c r="E42" s="76"/>
      <c r="F42" s="76"/>
      <c r="G42" s="76"/>
      <c r="H42" s="77" t="e">
        <f>'2-Kosten per locatie'!I17</f>
        <v>#DIV/0!</v>
      </c>
      <c r="K42" s="78"/>
    </row>
    <row r="43" spans="1:15">
      <c r="A43" s="76"/>
      <c r="B43" s="76"/>
      <c r="C43" s="76"/>
      <c r="D43" s="76"/>
      <c r="E43" s="76"/>
      <c r="F43" s="76"/>
      <c r="G43" s="76"/>
      <c r="H43" s="76"/>
    </row>
    <row r="44" spans="1:15">
      <c r="A44" s="91" t="str">
        <f ca="1">'10-Machinekosten'!B3</f>
        <v>10-Machinekosten</v>
      </c>
      <c r="B44" s="76"/>
      <c r="C44" s="76"/>
      <c r="D44" s="76"/>
      <c r="E44" s="76"/>
      <c r="F44" s="76"/>
      <c r="G44" s="76"/>
      <c r="H44" s="77">
        <f>'10-Machinekosten'!P15</f>
        <v>0</v>
      </c>
    </row>
    <row r="45" spans="1:15">
      <c r="A45" s="76"/>
      <c r="B45" s="76"/>
      <c r="C45" s="76"/>
      <c r="D45" s="76"/>
      <c r="E45" s="76"/>
      <c r="F45" s="76"/>
      <c r="G45" s="76"/>
      <c r="H45" s="76"/>
    </row>
    <row r="46" spans="1:15">
      <c r="A46" s="108" t="s">
        <v>125</v>
      </c>
      <c r="H46" s="78" t="e">
        <f>SUM(H41:H45)</f>
        <v>#DIV/0!</v>
      </c>
    </row>
    <row r="47" spans="1:15">
      <c r="A47" s="73" t="s">
        <v>9</v>
      </c>
      <c r="G47" s="74">
        <v>0.21</v>
      </c>
      <c r="H47" s="75" t="e">
        <f>G47*H46</f>
        <v>#DIV/0!</v>
      </c>
    </row>
    <row r="48" spans="1:15">
      <c r="A48" s="73" t="s">
        <v>25</v>
      </c>
      <c r="H48" s="78" t="e">
        <f>H46+H47</f>
        <v>#DIV/0!</v>
      </c>
    </row>
    <row r="50" spans="1:11">
      <c r="A50" s="110" t="s">
        <v>126</v>
      </c>
      <c r="B50" s="68"/>
      <c r="C50" s="68"/>
      <c r="D50" s="68"/>
      <c r="E50" s="111"/>
      <c r="F50" s="111" t="s">
        <v>127</v>
      </c>
      <c r="G50" s="111"/>
      <c r="H50" s="112" t="e">
        <f>H46+H36</f>
        <v>#DIV/0!</v>
      </c>
      <c r="J50" s="78"/>
      <c r="K50" s="78"/>
    </row>
    <row r="51" spans="1:11">
      <c r="A51" s="73" t="s">
        <v>9</v>
      </c>
      <c r="G51" s="74">
        <v>0.21</v>
      </c>
      <c r="H51" s="75" t="e">
        <f>G51*H50</f>
        <v>#DIV/0!</v>
      </c>
    </row>
    <row r="52" spans="1:11">
      <c r="A52" s="73" t="s">
        <v>25</v>
      </c>
      <c r="H52" s="78" t="e">
        <f>H50+H51</f>
        <v>#DIV/0!</v>
      </c>
    </row>
    <row r="53" spans="1:11" ht="15">
      <c r="J53" s="465"/>
    </row>
    <row r="54" spans="1:11">
      <c r="A54" s="79" t="s">
        <v>192</v>
      </c>
      <c r="B54" s="80"/>
      <c r="C54" s="80"/>
      <c r="D54" s="80"/>
      <c r="E54" s="81"/>
      <c r="F54" s="80"/>
      <c r="G54" s="80"/>
      <c r="H54" s="82">
        <v>196000</v>
      </c>
      <c r="J54" s="598"/>
      <c r="K54" s="597"/>
    </row>
    <row r="55" spans="1:11">
      <c r="A55" s="79" t="s">
        <v>181</v>
      </c>
      <c r="B55" s="80"/>
      <c r="C55" s="80"/>
      <c r="D55" s="80"/>
      <c r="E55" s="81"/>
      <c r="F55" s="80"/>
      <c r="G55" s="80"/>
      <c r="H55" s="82">
        <v>168000</v>
      </c>
      <c r="J55" s="598"/>
      <c r="K55" s="597"/>
    </row>
    <row r="56" spans="1:11">
      <c r="J56" s="78"/>
    </row>
    <row r="57" spans="1:11">
      <c r="A57" s="108" t="s">
        <v>203</v>
      </c>
      <c r="H57" s="439">
        <v>0</v>
      </c>
      <c r="J57" s="78"/>
    </row>
    <row r="59" spans="1:11" ht="13.2" customHeight="1">
      <c r="A59" s="623" t="s">
        <v>182</v>
      </c>
      <c r="B59" s="624"/>
      <c r="C59" s="624"/>
      <c r="D59" s="624"/>
      <c r="E59" s="624"/>
      <c r="F59" s="624"/>
      <c r="G59" s="624"/>
      <c r="H59" s="625"/>
    </row>
    <row r="60" spans="1:11">
      <c r="A60" s="626"/>
      <c r="B60" s="627"/>
      <c r="C60" s="627"/>
      <c r="D60" s="627"/>
      <c r="E60" s="627"/>
      <c r="F60" s="627"/>
      <c r="G60" s="627"/>
      <c r="H60" s="628"/>
    </row>
    <row r="61" spans="1:11">
      <c r="A61" s="629"/>
      <c r="B61" s="630"/>
      <c r="C61" s="630"/>
      <c r="D61" s="630"/>
      <c r="E61" s="630"/>
      <c r="F61" s="630"/>
      <c r="G61" s="630"/>
      <c r="H61" s="631"/>
    </row>
    <row r="63" spans="1:11">
      <c r="A63" s="623" t="s">
        <v>204</v>
      </c>
      <c r="B63" s="624"/>
      <c r="C63" s="624"/>
      <c r="D63" s="624"/>
      <c r="E63" s="624"/>
      <c r="F63" s="624"/>
      <c r="G63" s="624"/>
      <c r="H63" s="625"/>
    </row>
    <row r="64" spans="1:11">
      <c r="A64" s="626"/>
      <c r="B64" s="627"/>
      <c r="C64" s="627"/>
      <c r="D64" s="627"/>
      <c r="E64" s="627"/>
      <c r="F64" s="627"/>
      <c r="G64" s="627"/>
      <c r="H64" s="628"/>
    </row>
    <row r="65" spans="1:8">
      <c r="A65" s="629"/>
      <c r="B65" s="630"/>
      <c r="C65" s="630"/>
      <c r="D65" s="630"/>
      <c r="E65" s="630"/>
      <c r="F65" s="630"/>
      <c r="G65" s="630"/>
      <c r="H65" s="631"/>
    </row>
  </sheetData>
  <mergeCells count="3">
    <mergeCell ref="B8:D8"/>
    <mergeCell ref="A59:H61"/>
    <mergeCell ref="A63:H65"/>
  </mergeCells>
  <conditionalFormatting sqref="E15">
    <cfRule type="cellIs" dxfId="12" priority="7" operator="greaterThan">
      <formula>1</formula>
    </cfRule>
    <cfRule type="cellIs" dxfId="11" priority="8" operator="between">
      <formula>0.999999</formula>
      <formula>0</formula>
    </cfRule>
    <cfRule type="cellIs" dxfId="10" priority="9" operator="equal">
      <formula>1</formula>
    </cfRule>
  </conditionalFormatting>
  <conditionalFormatting sqref="E23">
    <cfRule type="cellIs" dxfId="9" priority="4" operator="greaterThan">
      <formula>1</formula>
    </cfRule>
    <cfRule type="cellIs" dxfId="8" priority="5" operator="between">
      <formula>0.999999</formula>
      <formula>0</formula>
    </cfRule>
    <cfRule type="cellIs" dxfId="7" priority="6" operator="equal">
      <formula>1</formula>
    </cfRule>
  </conditionalFormatting>
  <pageMargins left="0.7" right="0.7" top="0.75" bottom="0.75" header="0.3" footer="0.3"/>
  <pageSetup paperSize="9" scale="66"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Y19"/>
  <sheetViews>
    <sheetView showGridLines="0" showZeros="0" zoomScaleNormal="100" workbookViewId="0">
      <pane ySplit="10" topLeftCell="A11" activePane="bottomLeft" state="frozen"/>
      <selection activeCell="B3" sqref="B3:D9"/>
      <selection pane="bottomLeft"/>
    </sheetView>
  </sheetViews>
  <sheetFormatPr defaultColWidth="8.6640625" defaultRowHeight="14.1" customHeight="1"/>
  <cols>
    <col min="1" max="1" width="34.6640625" style="113" customWidth="1"/>
    <col min="2" max="2" width="16" style="113" customWidth="1"/>
    <col min="3" max="13" width="13.6640625" style="122" customWidth="1"/>
    <col min="14" max="22" width="13.33203125" style="122" customWidth="1"/>
    <col min="23" max="16384" width="8.6640625" style="113"/>
  </cols>
  <sheetData>
    <row r="1" spans="1:25" ht="14.1" customHeight="1">
      <c r="A1" s="430" t="s">
        <v>24</v>
      </c>
    </row>
    <row r="2" spans="1:25" ht="14.1" customHeight="1">
      <c r="E2" s="113"/>
    </row>
    <row r="3" spans="1:25" ht="14.1" customHeight="1">
      <c r="A3" s="125" t="str">
        <f>'1-Contractblad totaal'!A3</f>
        <v>Naam opdrachtgever</v>
      </c>
      <c r="B3" s="154" t="str">
        <f>'1-Contractblad totaal'!B3</f>
        <v>Kunstlinie</v>
      </c>
      <c r="C3" s="114"/>
      <c r="D3" s="114"/>
      <c r="E3" s="114"/>
      <c r="F3" s="114"/>
      <c r="G3" s="114"/>
      <c r="H3" s="114"/>
      <c r="I3" s="114"/>
      <c r="J3" s="114"/>
      <c r="K3" s="114"/>
      <c r="L3" s="114"/>
      <c r="M3" s="114"/>
      <c r="N3" s="114"/>
      <c r="O3" s="114"/>
      <c r="P3" s="114"/>
      <c r="Q3" s="114"/>
      <c r="R3" s="114"/>
      <c r="S3" s="114"/>
      <c r="T3" s="114"/>
      <c r="U3" s="114"/>
      <c r="V3" s="114"/>
    </row>
    <row r="4" spans="1:25" ht="14.1" customHeight="1">
      <c r="A4" s="125" t="str">
        <f>'1-Contractblad totaal'!A4</f>
        <v>Calculatie onderdeel</v>
      </c>
      <c r="B4" s="154" t="str">
        <f ca="1">MID(CELL("bestandsnaam",$B$9),SEARCH("]",CELL("bestandsnaam",$B$9),1)+1,256)</f>
        <v>2-Kosten per locatie</v>
      </c>
      <c r="C4" s="114"/>
      <c r="D4" s="114"/>
      <c r="E4" s="114"/>
      <c r="F4" s="114"/>
      <c r="G4" s="114"/>
      <c r="H4" s="114"/>
      <c r="I4" s="114"/>
      <c r="J4" s="114"/>
      <c r="K4" s="114"/>
      <c r="L4" s="114"/>
      <c r="M4" s="114"/>
      <c r="N4" s="114"/>
      <c r="O4" s="114"/>
      <c r="P4" s="114"/>
      <c r="Q4" s="114"/>
      <c r="R4" s="114"/>
      <c r="S4" s="114"/>
      <c r="T4" s="114"/>
      <c r="U4" s="114"/>
      <c r="V4" s="114"/>
    </row>
    <row r="5" spans="1:25" ht="14.1" customHeight="1">
      <c r="A5" s="125" t="str">
        <f>'1-Contractblad totaal'!A5</f>
        <v>Gebouw/plaats</v>
      </c>
      <c r="B5" s="154" t="str">
        <f>'1-Contractblad totaal'!B5</f>
        <v>Almere</v>
      </c>
      <c r="C5" s="114"/>
      <c r="D5" s="114"/>
      <c r="E5" s="114"/>
      <c r="F5" s="114"/>
      <c r="G5" s="114"/>
      <c r="H5" s="114"/>
      <c r="I5" s="114"/>
      <c r="J5" s="114"/>
      <c r="K5" s="114"/>
      <c r="L5" s="114"/>
      <c r="M5" s="114"/>
      <c r="N5" s="114"/>
      <c r="O5" s="114"/>
      <c r="P5" s="114"/>
      <c r="Q5" s="114"/>
      <c r="R5" s="114"/>
      <c r="S5" s="114"/>
      <c r="T5" s="114"/>
      <c r="U5" s="114"/>
      <c r="V5" s="114"/>
    </row>
    <row r="6" spans="1:25" ht="14.1" customHeight="1">
      <c r="A6" s="125" t="str">
        <f>'1-Contractblad totaal'!A6</f>
        <v>Referentie nummer</v>
      </c>
      <c r="B6" s="154" t="str">
        <f>'1-Contractblad totaal'!B6</f>
        <v>KL-EA-MvD-MB-2022</v>
      </c>
      <c r="C6" s="114"/>
      <c r="D6" s="114"/>
      <c r="E6" s="114"/>
      <c r="F6" s="114"/>
      <c r="G6" s="114"/>
      <c r="H6" s="114"/>
      <c r="I6" s="114"/>
      <c r="J6" s="114"/>
      <c r="K6" s="114"/>
      <c r="L6" s="114"/>
      <c r="M6" s="114"/>
      <c r="N6" s="114"/>
      <c r="O6" s="114"/>
      <c r="P6" s="114"/>
      <c r="Q6" s="114"/>
      <c r="R6" s="114"/>
      <c r="S6" s="114"/>
      <c r="T6" s="114"/>
      <c r="U6" s="114"/>
      <c r="V6" s="114"/>
    </row>
    <row r="7" spans="1:25" ht="14.1" customHeight="1">
      <c r="A7" s="125" t="str">
        <f>'1-Contractblad totaal'!A8</f>
        <v>Naam dienstverlener</v>
      </c>
      <c r="B7" s="125">
        <f>'1-Contractblad totaal'!B8</f>
        <v>0</v>
      </c>
      <c r="C7" s="114"/>
      <c r="D7" s="113"/>
      <c r="E7" s="114"/>
      <c r="F7" s="114"/>
      <c r="G7" s="114"/>
      <c r="H7" s="114"/>
      <c r="I7" s="114"/>
      <c r="J7" s="114"/>
      <c r="K7" s="114"/>
      <c r="L7" s="114"/>
      <c r="M7" s="114"/>
      <c r="N7" s="114"/>
      <c r="O7" s="114"/>
      <c r="P7" s="114"/>
      <c r="Q7" s="114"/>
      <c r="R7" s="114"/>
      <c r="S7" s="114"/>
      <c r="T7" s="114"/>
      <c r="U7" s="114"/>
      <c r="V7" s="114"/>
    </row>
    <row r="8" spans="1:25" ht="14.1" customHeight="1">
      <c r="A8" s="125" t="str">
        <f>'1-Contractblad totaal'!A9</f>
        <v>Prijspeil</v>
      </c>
      <c r="B8" s="126">
        <f>'1-Contractblad totaal'!B9</f>
        <v>45017</v>
      </c>
      <c r="P8" s="114"/>
      <c r="Q8" s="114"/>
      <c r="R8" s="114"/>
      <c r="S8" s="114"/>
      <c r="T8" s="114"/>
      <c r="U8" s="114"/>
      <c r="V8" s="114"/>
    </row>
    <row r="9" spans="1:25" ht="14.1" customHeight="1">
      <c r="A9" s="116"/>
      <c r="B9" s="116"/>
      <c r="C9" s="116"/>
      <c r="D9" s="632" t="s">
        <v>183</v>
      </c>
      <c r="E9" s="633"/>
      <c r="F9" s="634"/>
      <c r="G9" s="632" t="s">
        <v>500</v>
      </c>
      <c r="H9" s="633"/>
      <c r="I9" s="633"/>
      <c r="J9" s="633"/>
      <c r="K9" s="633"/>
      <c r="L9" s="634"/>
      <c r="P9" s="114"/>
      <c r="Q9" s="114"/>
      <c r="R9" s="114"/>
      <c r="S9" s="114"/>
      <c r="T9" s="114"/>
      <c r="U9" s="114"/>
      <c r="V9" s="114"/>
      <c r="W9" s="114"/>
    </row>
    <row r="10" spans="1:25" ht="64.5" customHeight="1">
      <c r="A10" s="477" t="s">
        <v>99</v>
      </c>
      <c r="B10" s="478" t="s">
        <v>149</v>
      </c>
      <c r="C10" s="509" t="s">
        <v>212</v>
      </c>
      <c r="D10" s="479" t="s">
        <v>184</v>
      </c>
      <c r="E10" s="479" t="s">
        <v>185</v>
      </c>
      <c r="F10" s="479" t="s">
        <v>171</v>
      </c>
      <c r="G10" s="479" t="s">
        <v>172</v>
      </c>
      <c r="H10" s="479" t="s">
        <v>150</v>
      </c>
      <c r="I10" s="479" t="s">
        <v>496</v>
      </c>
      <c r="J10" s="479" t="s">
        <v>497</v>
      </c>
      <c r="K10" s="479" t="s">
        <v>498</v>
      </c>
      <c r="L10" s="479" t="s">
        <v>499</v>
      </c>
      <c r="Y10" s="114"/>
    </row>
    <row r="11" spans="1:25" s="118" customFormat="1" ht="15" customHeight="1">
      <c r="A11" s="180" t="s">
        <v>473</v>
      </c>
      <c r="B11" s="455">
        <f ca="1">SUMIF('4a-Basis ruimtestaat vast'!C:C,'2-Kosten per locatie'!A11,'4a-Basis ruimtestaat vast'!I:I)</f>
        <v>7542.7800000000052</v>
      </c>
      <c r="C11" s="511">
        <f ca="1">_xlfn.MAXIFS('4a-Basis ruimtestaat vast'!N:N,'4a-Basis ruimtestaat vast'!C:C,'2-Kosten per locatie'!A11)</f>
        <v>365</v>
      </c>
      <c r="D11" s="456" t="e">
        <f>SUM(uren_mavr)</f>
        <v>#DIV/0!</v>
      </c>
      <c r="E11" s="456" t="e">
        <f>SUM('4a-Basis ruimtestaat vast'!T:T)</f>
        <v>#DIV/0!</v>
      </c>
      <c r="F11" s="456" t="e">
        <f>SUM('4a-Basis ruimtestaat vast'!U:U)</f>
        <v>#DIV/0!</v>
      </c>
      <c r="G11" s="553">
        <f>'1-Contractblad totaal'!E17</f>
        <v>0</v>
      </c>
      <c r="H11" s="456" t="e">
        <f>D11*G11</f>
        <v>#DIV/0!</v>
      </c>
      <c r="I11" s="553">
        <f>'1-Contractblad totaal'!E25</f>
        <v>0</v>
      </c>
      <c r="J11" s="456" t="e">
        <f>E11*I11</f>
        <v>#DIV/0!</v>
      </c>
      <c r="K11" s="553">
        <f>'1-Contractblad totaal'!E32</f>
        <v>0</v>
      </c>
      <c r="L11" s="456" t="e">
        <f>F11*K11</f>
        <v>#DIV/0!</v>
      </c>
      <c r="M11" s="122"/>
      <c r="N11" s="122"/>
      <c r="X11" s="113"/>
      <c r="Y11" s="114"/>
    </row>
    <row r="12" spans="1:25" ht="15" customHeight="1">
      <c r="A12" s="117" t="s">
        <v>474</v>
      </c>
      <c r="B12" s="455">
        <f>SUM('4b-Basis ruimtestaat flexibel'!I:I)</f>
        <v>5989.64</v>
      </c>
      <c r="C12" s="511"/>
      <c r="D12" s="456" t="e">
        <f>SUM('4b-Basis ruimtestaat flexibel'!uren_mavr)</f>
        <v>#DIV/0!</v>
      </c>
      <c r="E12" s="456" t="e">
        <f>SUM('4b-Basis ruimtestaat flexibel'!T:T)</f>
        <v>#DIV/0!</v>
      </c>
      <c r="F12" s="456" t="e">
        <f>SUM('4b-Basis ruimtestaat flexibel'!U:U)</f>
        <v>#DIV/0!</v>
      </c>
      <c r="G12" s="610"/>
      <c r="H12" s="456" t="e">
        <f>D12*G12</f>
        <v>#DIV/0!</v>
      </c>
      <c r="I12" s="610"/>
      <c r="J12" s="456" t="e">
        <f>E12*I12</f>
        <v>#DIV/0!</v>
      </c>
      <c r="K12" s="610"/>
      <c r="L12" s="456" t="e">
        <f>F12*K12</f>
        <v>#DIV/0!</v>
      </c>
      <c r="Y12" s="114"/>
    </row>
    <row r="13" spans="1:25" s="120" customFormat="1" ht="15" customHeight="1">
      <c r="A13" s="119" t="s">
        <v>8</v>
      </c>
      <c r="B13" s="457">
        <f ca="1">SUM(B11:B12)</f>
        <v>13532.420000000006</v>
      </c>
      <c r="C13" s="510"/>
      <c r="D13" s="457" t="e">
        <f>SUM(D11:D12)</f>
        <v>#DIV/0!</v>
      </c>
      <c r="E13" s="457" t="e">
        <f>SUM(E11:E12)</f>
        <v>#DIV/0!</v>
      </c>
      <c r="F13" s="457" t="e">
        <f>SUM(F11:F12)</f>
        <v>#DIV/0!</v>
      </c>
      <c r="G13" s="457"/>
      <c r="H13" s="457" t="e">
        <f>SUM(H11:H12)</f>
        <v>#DIV/0!</v>
      </c>
      <c r="I13" s="457"/>
      <c r="J13" s="457" t="e">
        <f>SUM(J11:J12)</f>
        <v>#DIV/0!</v>
      </c>
      <c r="K13" s="457"/>
      <c r="L13" s="457" t="e">
        <f>SUM(L11:L12)</f>
        <v>#DIV/0!</v>
      </c>
      <c r="M13" s="122"/>
      <c r="N13" s="122"/>
      <c r="X13" s="113"/>
      <c r="Y13" s="114"/>
    </row>
    <row r="14" spans="1:25" s="121" customFormat="1" ht="14.1" customHeight="1">
      <c r="B14" s="543"/>
      <c r="G14" s="122"/>
      <c r="H14" s="122"/>
      <c r="I14" s="122"/>
      <c r="W14" s="113"/>
    </row>
    <row r="15" spans="1:25" ht="64.5" customHeight="1">
      <c r="A15" s="123" t="s">
        <v>99</v>
      </c>
      <c r="B15" s="124" t="s">
        <v>173</v>
      </c>
      <c r="C15" s="124" t="s">
        <v>501</v>
      </c>
      <c r="D15" s="124" t="s">
        <v>502</v>
      </c>
      <c r="E15" s="124" t="s">
        <v>503</v>
      </c>
      <c r="F15" s="124" t="s">
        <v>504</v>
      </c>
      <c r="G15" s="124" t="s">
        <v>505</v>
      </c>
      <c r="H15" s="124" t="s">
        <v>506</v>
      </c>
      <c r="I15" s="124" t="s">
        <v>151</v>
      </c>
      <c r="J15" s="124" t="s">
        <v>152</v>
      </c>
      <c r="M15" s="121"/>
      <c r="N15" s="121"/>
      <c r="O15" s="121"/>
      <c r="P15" s="121"/>
      <c r="Q15" s="121"/>
      <c r="R15" s="121"/>
      <c r="S15" s="121"/>
      <c r="T15" s="121"/>
      <c r="U15" s="121"/>
      <c r="V15" s="121"/>
    </row>
    <row r="16" spans="1:25" s="118" customFormat="1" ht="15" customHeight="1">
      <c r="A16" s="117" t="str">
        <f>A11</f>
        <v>Vast</v>
      </c>
      <c r="B16" s="554" t="e">
        <f>$D$11*'1-Contractblad totaal'!$G$14</f>
        <v>#DIV/0!</v>
      </c>
      <c r="C16" s="554" t="e">
        <f>$E$11*'1-Contractblad totaal'!$G$22</f>
        <v>#DIV/0!</v>
      </c>
      <c r="D16" s="554" t="e">
        <f>$F$11*'1-Contractblad totaal'!$G$30</f>
        <v>#DIV/0!</v>
      </c>
      <c r="E16" s="554" t="e">
        <f>$H$11*'1-Contractblad totaal'!$G$17</f>
        <v>#DIV/0!</v>
      </c>
      <c r="F16" s="554" t="e">
        <f>$J$11*'1-Contractblad totaal'!$G$25</f>
        <v>#DIV/0!</v>
      </c>
      <c r="G16" s="554" t="e">
        <f>$L$11*'1-Contractblad totaal'!$G$32</f>
        <v>#DIV/0!</v>
      </c>
      <c r="H16" s="554">
        <f>'10-Machinekosten'!P15</f>
        <v>0</v>
      </c>
      <c r="I16" s="554" t="e">
        <f>SUM(B16:H16)</f>
        <v>#DIV/0!</v>
      </c>
      <c r="J16" s="554" t="e">
        <f>I16/12</f>
        <v>#DIV/0!</v>
      </c>
      <c r="M16" s="121"/>
      <c r="N16" s="121"/>
      <c r="O16" s="121"/>
      <c r="P16" s="121"/>
      <c r="Q16" s="121"/>
      <c r="R16" s="121"/>
      <c r="S16" s="121"/>
      <c r="T16" s="121"/>
      <c r="U16" s="121"/>
      <c r="V16" s="121"/>
    </row>
    <row r="17" spans="1:22" ht="15" customHeight="1">
      <c r="A17" s="117" t="str">
        <f>A12</f>
        <v>Flexibel</v>
      </c>
      <c r="B17" s="554" t="e">
        <f>$D$12*'1-Contractblad totaal'!$G$14</f>
        <v>#DIV/0!</v>
      </c>
      <c r="C17" s="554" t="e">
        <f>$E$12*'1-Contractblad totaal'!$G$22</f>
        <v>#DIV/0!</v>
      </c>
      <c r="D17" s="554" t="e">
        <f>$F$12*'1-Contractblad totaal'!$G$30</f>
        <v>#DIV/0!</v>
      </c>
      <c r="E17" s="554" t="e">
        <f>$H$12*'1-Contractblad totaal'!$G$17</f>
        <v>#DIV/0!</v>
      </c>
      <c r="F17" s="554" t="e">
        <f>$J$12*'1-Contractblad totaal'!$G$25</f>
        <v>#DIV/0!</v>
      </c>
      <c r="G17" s="554" t="e">
        <f>$L$12*'1-Contractblad totaal'!$G$32</f>
        <v>#DIV/0!</v>
      </c>
      <c r="H17" s="554"/>
      <c r="I17" s="554" t="e">
        <f>SUM(B17:H17)</f>
        <v>#DIV/0!</v>
      </c>
      <c r="J17" s="554" t="e">
        <f>I17/12</f>
        <v>#DIV/0!</v>
      </c>
      <c r="M17" s="121"/>
      <c r="N17" s="121"/>
      <c r="O17" s="121"/>
      <c r="P17" s="121"/>
      <c r="Q17" s="121"/>
      <c r="R17" s="121"/>
      <c r="S17" s="121"/>
      <c r="T17" s="121"/>
      <c r="U17" s="121"/>
      <c r="V17" s="121"/>
    </row>
    <row r="18" spans="1:22" s="120" customFormat="1" ht="15" customHeight="1">
      <c r="A18" s="119" t="s">
        <v>8</v>
      </c>
      <c r="B18" s="560" t="e">
        <f t="shared" ref="B18:J18" si="0">SUM(B16:B17)</f>
        <v>#DIV/0!</v>
      </c>
      <c r="C18" s="560" t="e">
        <f t="shared" si="0"/>
        <v>#DIV/0!</v>
      </c>
      <c r="D18" s="560" t="e">
        <f t="shared" si="0"/>
        <v>#DIV/0!</v>
      </c>
      <c r="E18" s="560" t="e">
        <f t="shared" si="0"/>
        <v>#DIV/0!</v>
      </c>
      <c r="F18" s="560" t="e">
        <f t="shared" si="0"/>
        <v>#DIV/0!</v>
      </c>
      <c r="G18" s="560" t="e">
        <f t="shared" si="0"/>
        <v>#DIV/0!</v>
      </c>
      <c r="H18" s="560">
        <f t="shared" si="0"/>
        <v>0</v>
      </c>
      <c r="I18" s="560" t="e">
        <f t="shared" si="0"/>
        <v>#DIV/0!</v>
      </c>
      <c r="J18" s="560" t="e">
        <f t="shared" si="0"/>
        <v>#DIV/0!</v>
      </c>
      <c r="M18" s="121"/>
      <c r="N18" s="121"/>
      <c r="O18" s="121"/>
      <c r="P18" s="121"/>
      <c r="Q18" s="121"/>
      <c r="R18" s="121"/>
      <c r="S18" s="121"/>
      <c r="T18" s="121"/>
      <c r="U18" s="121"/>
      <c r="V18" s="121"/>
    </row>
    <row r="19" spans="1:22" ht="14.1" customHeight="1">
      <c r="M19" s="121"/>
      <c r="N19" s="121"/>
      <c r="O19" s="121"/>
      <c r="P19" s="121"/>
      <c r="Q19" s="121"/>
      <c r="R19" s="121"/>
      <c r="S19" s="121"/>
      <c r="T19" s="121"/>
      <c r="U19" s="121"/>
      <c r="V19" s="121"/>
    </row>
  </sheetData>
  <mergeCells count="2">
    <mergeCell ref="D9:F9"/>
    <mergeCell ref="G9:L9"/>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U46"/>
  <sheetViews>
    <sheetView showGridLines="0" zoomScaleNormal="100" workbookViewId="0">
      <pane ySplit="9" topLeftCell="A10" activePane="bottomLeft" state="frozen"/>
      <selection activeCell="D33" sqref="D33"/>
      <selection pane="bottomLeft"/>
    </sheetView>
  </sheetViews>
  <sheetFormatPr defaultColWidth="9.109375" defaultRowHeight="13.2"/>
  <cols>
    <col min="1" max="1" width="29.6640625" style="4" customWidth="1"/>
    <col min="2" max="2" width="9.109375" style="4" customWidth="1"/>
    <col min="3" max="9" width="9.109375" style="4"/>
    <col min="10" max="10" width="2.109375" style="4" customWidth="1"/>
    <col min="11" max="11" width="9.109375" style="127"/>
    <col min="12" max="12" width="2.33203125" style="4" customWidth="1"/>
    <col min="13" max="13" width="9.109375" style="127"/>
    <col min="14" max="14" width="10.109375" style="4" customWidth="1"/>
    <col min="15" max="15" width="9.88671875" style="4" customWidth="1"/>
    <col min="16" max="17" width="9.109375" style="4"/>
    <col min="18" max="18" width="16.109375" style="4" customWidth="1"/>
    <col min="19" max="20" width="9.109375" style="4"/>
    <col min="21" max="21" width="30.44140625" style="4" customWidth="1"/>
    <col min="22" max="16384" width="9.109375" style="4"/>
  </cols>
  <sheetData>
    <row r="1" spans="1:21">
      <c r="A1" s="427" t="s">
        <v>24</v>
      </c>
    </row>
    <row r="3" spans="1:21" ht="15">
      <c r="A3" s="153" t="str">
        <f>'1-Contractblad totaal'!A3</f>
        <v>Naam opdrachtgever</v>
      </c>
      <c r="B3" s="154" t="str">
        <f>'1-Contractblad totaal'!B3</f>
        <v>Kunstlinie</v>
      </c>
      <c r="C3" s="426"/>
      <c r="D3" s="426"/>
    </row>
    <row r="4" spans="1:21" ht="15">
      <c r="A4" s="505" t="s">
        <v>14</v>
      </c>
      <c r="B4" s="154" t="str">
        <f ca="1">MID(CELL("bestandsnaam",$B$7),SEARCH("]",CELL("bestandsnaam",$B$7),1)+1,256)</f>
        <v>3-Productie normen</v>
      </c>
      <c r="C4" s="155"/>
      <c r="D4" s="155"/>
    </row>
    <row r="5" spans="1:21" ht="15">
      <c r="A5" s="153" t="str">
        <f>'1-Contractblad totaal'!A5</f>
        <v>Gebouw/plaats</v>
      </c>
      <c r="B5" s="154" t="str">
        <f>'1-Contractblad totaal'!B5</f>
        <v>Almere</v>
      </c>
      <c r="C5" s="155"/>
      <c r="D5" s="155"/>
    </row>
    <row r="6" spans="1:21" ht="15">
      <c r="A6" s="153" t="str">
        <f>'1-Contractblad totaal'!A8</f>
        <v>Naam dienstverlener</v>
      </c>
      <c r="B6" s="154" t="str">
        <f>'1-Contractblad totaal'!B6</f>
        <v>KL-EA-MvD-MB-2022</v>
      </c>
      <c r="C6" s="155"/>
      <c r="D6" s="155"/>
      <c r="F6" s="424" t="s">
        <v>158</v>
      </c>
      <c r="G6" s="425"/>
      <c r="H6" s="151" t="e">
        <f>SUM('4a-Basis ruimtestaat vast'!AC:AC)/SUM('4a-Basis ruimtestaat vast'!S:T)</f>
        <v>#DIV/0!</v>
      </c>
      <c r="I6" s="152" t="s">
        <v>159</v>
      </c>
      <c r="L6" s="127"/>
    </row>
    <row r="7" spans="1:21">
      <c r="A7" s="128"/>
      <c r="B7" s="129"/>
      <c r="C7" s="129"/>
      <c r="D7" s="129"/>
      <c r="E7" s="130"/>
      <c r="F7" s="131"/>
      <c r="G7" s="131"/>
      <c r="H7" s="132"/>
      <c r="I7" s="133"/>
      <c r="J7" s="135"/>
      <c r="L7" s="127"/>
      <c r="N7" s="134"/>
      <c r="O7" s="134"/>
      <c r="P7" s="135"/>
      <c r="Q7" s="135"/>
      <c r="R7" s="135"/>
      <c r="S7" s="135"/>
    </row>
    <row r="8" spans="1:21" ht="27.75" customHeight="1">
      <c r="A8" s="148" t="s">
        <v>102</v>
      </c>
      <c r="B8" s="149">
        <v>12</v>
      </c>
      <c r="C8" s="149">
        <v>104</v>
      </c>
      <c r="D8" s="575">
        <v>128</v>
      </c>
      <c r="E8" s="149">
        <v>156</v>
      </c>
      <c r="F8" s="149">
        <v>255</v>
      </c>
      <c r="G8" s="131"/>
      <c r="H8" s="132"/>
      <c r="I8" s="133"/>
      <c r="J8" s="135"/>
      <c r="L8" s="127"/>
      <c r="N8" s="134"/>
      <c r="O8" s="428">
        <v>1</v>
      </c>
      <c r="P8" s="428">
        <v>1</v>
      </c>
      <c r="Q8" s="136"/>
      <c r="R8" s="136"/>
      <c r="S8" s="136"/>
    </row>
    <row r="9" spans="1:21" ht="30" customHeight="1">
      <c r="A9" s="417" t="s">
        <v>490</v>
      </c>
      <c r="B9" s="635" t="s">
        <v>116</v>
      </c>
      <c r="C9" s="636"/>
      <c r="D9" s="636"/>
      <c r="E9" s="636"/>
      <c r="F9" s="637"/>
      <c r="G9" s="131"/>
      <c r="H9" s="132"/>
      <c r="I9" s="133"/>
      <c r="J9" s="135"/>
      <c r="K9" s="415" t="s">
        <v>103</v>
      </c>
      <c r="L9" s="416"/>
      <c r="M9" s="415" t="s">
        <v>161</v>
      </c>
      <c r="N9" s="134"/>
      <c r="O9" s="150" t="s">
        <v>156</v>
      </c>
      <c r="P9" s="150" t="s">
        <v>193</v>
      </c>
      <c r="Q9" s="136"/>
    </row>
    <row r="10" spans="1:21" ht="13.8" thickBot="1">
      <c r="A10" s="476" t="s">
        <v>168</v>
      </c>
      <c r="B10" s="475"/>
      <c r="C10" s="475"/>
      <c r="D10" s="577"/>
      <c r="E10" s="475"/>
      <c r="F10" s="431"/>
      <c r="G10" s="131"/>
      <c r="H10" s="132"/>
      <c r="I10" s="133"/>
      <c r="J10" s="135"/>
      <c r="K10" s="138" t="s">
        <v>546</v>
      </c>
      <c r="L10" s="135"/>
      <c r="M10" s="418">
        <f>SUMIF('4a-Basis ruimtestaat vast'!G:G,'3-Productie normen'!A10,'4a-Basis ruimtestaat vast'!I:I)</f>
        <v>808.9000000000002</v>
      </c>
      <c r="N10" s="134"/>
      <c r="P10" s="135"/>
      <c r="Q10" s="407"/>
      <c r="R10" s="407"/>
      <c r="S10" s="407"/>
      <c r="T10" s="408"/>
    </row>
    <row r="11" spans="1:21" ht="13.8" thickTop="1">
      <c r="A11" s="476" t="s">
        <v>97</v>
      </c>
      <c r="B11" s="475"/>
      <c r="C11" s="475"/>
      <c r="D11" s="576"/>
      <c r="E11" s="475"/>
      <c r="F11" s="431"/>
      <c r="G11" s="131"/>
      <c r="H11" s="132"/>
      <c r="I11" s="133"/>
      <c r="J11" s="135"/>
      <c r="K11" s="138" t="s">
        <v>547</v>
      </c>
      <c r="L11" s="135"/>
      <c r="M11" s="418">
        <f>SUMIF('4a-Basis ruimtestaat vast'!G:G,'3-Productie normen'!A11,'4a-Basis ruimtestaat vast'!I:I)</f>
        <v>87</v>
      </c>
      <c r="P11" s="413"/>
      <c r="Q11" s="406"/>
      <c r="R11" s="406"/>
      <c r="S11" s="406"/>
      <c r="T11" s="409"/>
      <c r="U11" s="493"/>
    </row>
    <row r="12" spans="1:21">
      <c r="A12" s="476" t="s">
        <v>459</v>
      </c>
      <c r="B12" s="475"/>
      <c r="C12" s="431"/>
      <c r="D12" s="577"/>
      <c r="E12" s="475"/>
      <c r="F12" s="431"/>
      <c r="G12" s="131"/>
      <c r="H12" s="132"/>
      <c r="I12" s="133"/>
      <c r="J12" s="135"/>
      <c r="K12" s="138" t="s">
        <v>547</v>
      </c>
      <c r="L12" s="135"/>
      <c r="M12" s="418">
        <f>SUMIF('4a-Basis ruimtestaat vast'!G:G,'3-Productie normen'!A12,'4a-Basis ruimtestaat vast'!I:I)</f>
        <v>2721.5000000000009</v>
      </c>
      <c r="P12" s="413"/>
      <c r="Q12" s="9"/>
      <c r="R12" s="156" t="s">
        <v>104</v>
      </c>
      <c r="S12" s="157" t="s">
        <v>155</v>
      </c>
      <c r="T12" s="410"/>
      <c r="U12" s="494" t="s">
        <v>187</v>
      </c>
    </row>
    <row r="13" spans="1:21">
      <c r="A13" s="476" t="s">
        <v>458</v>
      </c>
      <c r="B13" s="475"/>
      <c r="C13" s="475"/>
      <c r="D13" s="576"/>
      <c r="E13" s="475"/>
      <c r="F13" s="431"/>
      <c r="G13" s="131"/>
      <c r="H13" s="132"/>
      <c r="I13" s="133"/>
      <c r="J13" s="135"/>
      <c r="K13" s="138" t="s">
        <v>548</v>
      </c>
      <c r="L13" s="135"/>
      <c r="M13" s="418">
        <f>SUMIF('4a-Basis ruimtestaat vast'!G:G,'3-Productie normen'!A13,'4a-Basis ruimtestaat vast'!I:I)</f>
        <v>91.000000000000014</v>
      </c>
      <c r="P13" s="413"/>
      <c r="Q13" s="9"/>
      <c r="R13" s="142">
        <v>12</v>
      </c>
      <c r="S13" s="158">
        <v>2</v>
      </c>
      <c r="T13" s="410"/>
      <c r="U13" s="495" t="s">
        <v>188</v>
      </c>
    </row>
    <row r="14" spans="1:21">
      <c r="A14" s="137" t="s">
        <v>456</v>
      </c>
      <c r="B14" s="475"/>
      <c r="C14" s="475"/>
      <c r="D14" s="576"/>
      <c r="E14" s="475"/>
      <c r="F14" s="431"/>
      <c r="G14" s="131"/>
      <c r="H14" s="132"/>
      <c r="I14" s="133"/>
      <c r="J14" s="135"/>
      <c r="K14" s="138" t="s">
        <v>549</v>
      </c>
      <c r="L14" s="135"/>
      <c r="M14" s="418">
        <f>SUMIF('4a-Basis ruimtestaat vast'!G:G,'3-Productie normen'!A14,'4a-Basis ruimtestaat vast'!I:I)</f>
        <v>51.800000000000011</v>
      </c>
      <c r="P14" s="413"/>
      <c r="Q14" s="9"/>
      <c r="R14" s="142">
        <v>104</v>
      </c>
      <c r="S14" s="158">
        <v>3</v>
      </c>
      <c r="T14" s="410"/>
      <c r="U14" s="495" t="s">
        <v>190</v>
      </c>
    </row>
    <row r="15" spans="1:21">
      <c r="A15" s="476" t="s">
        <v>461</v>
      </c>
      <c r="B15" s="475"/>
      <c r="C15" s="475"/>
      <c r="D15" s="576"/>
      <c r="E15" s="431"/>
      <c r="F15" s="431"/>
      <c r="G15" s="131"/>
      <c r="H15" s="132"/>
      <c r="I15" s="133"/>
      <c r="J15" s="135"/>
      <c r="K15" s="138" t="s">
        <v>546</v>
      </c>
      <c r="L15" s="135"/>
      <c r="M15" s="418">
        <f>SUMIF('4a-Basis ruimtestaat vast'!G:G,'3-Productie normen'!A15,'4a-Basis ruimtestaat vast'!I:I)</f>
        <v>1825.4000000000005</v>
      </c>
      <c r="P15" s="413"/>
      <c r="Q15" s="9"/>
      <c r="R15" s="547">
        <v>128</v>
      </c>
      <c r="S15" s="158">
        <v>4</v>
      </c>
      <c r="T15" s="410"/>
      <c r="U15" s="616" t="s">
        <v>538</v>
      </c>
    </row>
    <row r="16" spans="1:21">
      <c r="A16" s="476" t="s">
        <v>455</v>
      </c>
      <c r="B16" s="431"/>
      <c r="C16" s="475"/>
      <c r="D16" s="576"/>
      <c r="E16" s="475"/>
      <c r="F16" s="475"/>
      <c r="G16" s="131"/>
      <c r="H16" s="132"/>
      <c r="I16" s="133"/>
      <c r="J16" s="135"/>
      <c r="K16" s="138" t="s">
        <v>549</v>
      </c>
      <c r="L16" s="135"/>
      <c r="M16" s="418">
        <f>SUMIF('4a-Basis ruimtestaat vast'!G:G,'3-Productie normen'!A16,'4a-Basis ruimtestaat vast'!I:I)</f>
        <v>935.78</v>
      </c>
      <c r="P16" s="413"/>
      <c r="Q16" s="9"/>
      <c r="R16" s="142">
        <v>156</v>
      </c>
      <c r="S16" s="158">
        <v>5</v>
      </c>
      <c r="T16" s="410"/>
      <c r="U16" s="495" t="s">
        <v>191</v>
      </c>
    </row>
    <row r="17" spans="1:21">
      <c r="A17" s="476" t="s">
        <v>464</v>
      </c>
      <c r="B17" s="475"/>
      <c r="C17" s="431"/>
      <c r="D17" s="576"/>
      <c r="E17" s="475"/>
      <c r="F17" s="431"/>
      <c r="G17" s="131"/>
      <c r="H17" s="132"/>
      <c r="I17" s="133"/>
      <c r="J17" s="135"/>
      <c r="K17" s="138" t="s">
        <v>549</v>
      </c>
      <c r="L17" s="135"/>
      <c r="M17" s="418">
        <f>SUMIF('4a-Basis ruimtestaat vast'!G:G,'3-Productie normen'!A17,'4a-Basis ruimtestaat vast'!I:I)</f>
        <v>204</v>
      </c>
      <c r="P17" s="413"/>
      <c r="Q17" s="9"/>
      <c r="R17" s="142">
        <v>255</v>
      </c>
      <c r="S17" s="158">
        <v>6</v>
      </c>
      <c r="T17" s="410"/>
      <c r="U17" s="495" t="s">
        <v>189</v>
      </c>
    </row>
    <row r="18" spans="1:21">
      <c r="A18" s="137" t="s">
        <v>457</v>
      </c>
      <c r="B18" s="475"/>
      <c r="C18" s="431"/>
      <c r="D18" s="576"/>
      <c r="E18" s="431"/>
      <c r="F18" s="431"/>
      <c r="G18" s="131"/>
      <c r="H18" s="132"/>
      <c r="I18" s="133"/>
      <c r="J18" s="135"/>
      <c r="K18" s="138" t="s">
        <v>548</v>
      </c>
      <c r="L18" s="135"/>
      <c r="M18" s="418">
        <f>SUMIF('4a-Basis ruimtestaat vast'!G:G,'3-Productie normen'!A18,'4a-Basis ruimtestaat vast'!I:I)</f>
        <v>186.39999999999998</v>
      </c>
      <c r="P18" s="413"/>
      <c r="Q18" s="9"/>
      <c r="R18" s="142">
        <v>356</v>
      </c>
      <c r="S18" s="158">
        <v>7</v>
      </c>
      <c r="T18" s="410"/>
      <c r="U18" s="495" t="s">
        <v>493</v>
      </c>
    </row>
    <row r="19" spans="1:21">
      <c r="A19" s="137" t="s">
        <v>323</v>
      </c>
      <c r="B19" s="475"/>
      <c r="C19" s="475"/>
      <c r="D19" s="577"/>
      <c r="E19" s="475"/>
      <c r="F19" s="431"/>
      <c r="G19" s="131"/>
      <c r="H19" s="132"/>
      <c r="I19" s="133"/>
      <c r="J19" s="135"/>
      <c r="K19" s="138" t="s">
        <v>549</v>
      </c>
      <c r="L19" s="135"/>
      <c r="M19" s="418">
        <f>SUMIF('4a-Basis ruimtestaat vast'!G:G,'3-Productie normen'!A19,'4a-Basis ruimtestaat vast'!I:I)</f>
        <v>406.5</v>
      </c>
      <c r="P19" s="413"/>
      <c r="Q19" s="9"/>
      <c r="R19" s="143">
        <v>365</v>
      </c>
      <c r="S19" s="158">
        <v>8</v>
      </c>
      <c r="T19" s="410"/>
      <c r="U19" s="495" t="s">
        <v>494</v>
      </c>
    </row>
    <row r="20" spans="1:21" ht="13.8" thickBot="1">
      <c r="A20" s="137" t="s">
        <v>436</v>
      </c>
      <c r="B20" s="475"/>
      <c r="C20" s="431"/>
      <c r="D20" s="576"/>
      <c r="E20" s="475"/>
      <c r="F20" s="475"/>
      <c r="G20" s="131"/>
      <c r="H20" s="132"/>
      <c r="I20" s="133"/>
      <c r="J20" s="139"/>
      <c r="K20" s="138" t="s">
        <v>546</v>
      </c>
      <c r="L20" s="139"/>
      <c r="M20" s="418">
        <f>SUMIF('4a-Basis ruimtestaat vast'!G:G,'3-Productie normen'!A20,'4a-Basis ruimtestaat vast'!I:I)</f>
        <v>224.50000000000003</v>
      </c>
      <c r="P20" s="497"/>
      <c r="Q20" s="615"/>
      <c r="R20" s="411"/>
      <c r="S20" s="411"/>
      <c r="T20" s="412"/>
      <c r="U20" s="496"/>
    </row>
    <row r="21" spans="1:21">
      <c r="A21" s="137"/>
      <c r="B21" s="475"/>
      <c r="C21" s="475"/>
      <c r="D21" s="576"/>
      <c r="E21" s="475"/>
      <c r="F21" s="475"/>
      <c r="G21" s="131"/>
      <c r="H21" s="132"/>
      <c r="I21" s="133"/>
      <c r="J21" s="139"/>
      <c r="K21" s="138"/>
      <c r="L21" s="139"/>
      <c r="M21" s="418"/>
      <c r="P21" s="497"/>
    </row>
    <row r="22" spans="1:21">
      <c r="A22" s="137" t="s">
        <v>462</v>
      </c>
      <c r="B22" s="475"/>
      <c r="C22" s="475"/>
      <c r="D22" s="576"/>
      <c r="E22" s="475"/>
      <c r="F22" s="475"/>
      <c r="G22" s="131"/>
      <c r="H22" s="132"/>
      <c r="I22" s="133"/>
      <c r="J22" s="139"/>
      <c r="K22" s="138"/>
      <c r="L22" s="139"/>
      <c r="M22" s="418">
        <f>SUMIF('4a-Basis ruimtestaat vast'!G:G,'3-Productie normen'!A22,'4a-Basis ruimtestaat vast'!I:I)</f>
        <v>1575.9999999999991</v>
      </c>
      <c r="P22" s="139"/>
    </row>
    <row r="23" spans="1:21">
      <c r="A23" s="546"/>
      <c r="B23" s="546"/>
      <c r="C23" s="546"/>
      <c r="D23" s="546"/>
      <c r="E23" s="546"/>
      <c r="F23" s="546"/>
      <c r="G23" s="131"/>
      <c r="H23" s="132"/>
      <c r="I23" s="133"/>
      <c r="J23" s="139"/>
      <c r="K23" s="138"/>
      <c r="L23" s="139"/>
      <c r="M23" s="418"/>
      <c r="P23" s="139"/>
    </row>
    <row r="24" spans="1:21">
      <c r="A24" s="137"/>
      <c r="B24" s="140"/>
      <c r="C24" s="140"/>
      <c r="D24" s="578"/>
      <c r="E24" s="140"/>
      <c r="F24" s="140"/>
      <c r="G24" s="131"/>
      <c r="H24" s="132"/>
      <c r="I24" s="133"/>
      <c r="J24" s="139"/>
      <c r="K24" s="138"/>
      <c r="L24" s="139"/>
      <c r="M24" s="418"/>
      <c r="P24" s="139"/>
    </row>
    <row r="25" spans="1:21">
      <c r="A25" s="419" t="s">
        <v>8</v>
      </c>
      <c r="B25" s="420"/>
      <c r="C25" s="420"/>
      <c r="D25" s="579"/>
      <c r="E25" s="420"/>
      <c r="F25" s="420"/>
      <c r="G25" s="131"/>
      <c r="H25" s="132"/>
      <c r="I25" s="133"/>
      <c r="J25" s="421"/>
      <c r="K25" s="422"/>
      <c r="L25" s="421"/>
      <c r="M25" s="423">
        <f>SUM(M10:M24)</f>
        <v>9118.7800000000007</v>
      </c>
      <c r="N25" s="540"/>
      <c r="P25" s="139"/>
      <c r="Q25" s="136"/>
      <c r="R25" s="139"/>
      <c r="S25" s="139"/>
    </row>
    <row r="26" spans="1:21">
      <c r="G26" s="131"/>
      <c r="H26" s="132"/>
      <c r="I26" s="133"/>
      <c r="K26" s="4"/>
      <c r="M26" s="540"/>
      <c r="P26" s="139"/>
      <c r="Q26" s="139"/>
      <c r="R26" s="139"/>
      <c r="S26" s="139"/>
    </row>
    <row r="27" spans="1:21">
      <c r="G27" s="131"/>
      <c r="H27" s="132"/>
      <c r="K27" s="4"/>
      <c r="M27" s="540"/>
      <c r="P27" s="139"/>
      <c r="Q27" s="139"/>
      <c r="R27" s="139"/>
      <c r="S27" s="139"/>
    </row>
    <row r="28" spans="1:21">
      <c r="A28" s="146" t="s">
        <v>157</v>
      </c>
      <c r="B28" s="147">
        <v>2</v>
      </c>
      <c r="C28" s="147">
        <v>3</v>
      </c>
      <c r="D28" s="580">
        <v>4</v>
      </c>
      <c r="E28" s="147">
        <v>5</v>
      </c>
      <c r="F28" s="147">
        <v>6</v>
      </c>
      <c r="G28" s="131"/>
      <c r="H28" s="132"/>
      <c r="J28" s="139"/>
      <c r="L28" s="139"/>
      <c r="M28" s="549"/>
      <c r="P28" s="139"/>
      <c r="Q28" s="139"/>
      <c r="R28" s="139"/>
      <c r="S28" s="139"/>
    </row>
    <row r="29" spans="1:21">
      <c r="G29" s="131"/>
      <c r="H29" s="132"/>
      <c r="J29" s="139"/>
      <c r="L29" s="139"/>
    </row>
    <row r="32" spans="1:21">
      <c r="F32" s="428">
        <v>1</v>
      </c>
      <c r="G32" s="428">
        <v>1</v>
      </c>
    </row>
    <row r="33" spans="1:11" ht="25.2">
      <c r="A33" s="417" t="s">
        <v>491</v>
      </c>
      <c r="B33" s="149" t="s">
        <v>492</v>
      </c>
      <c r="C33" s="415" t="s">
        <v>161</v>
      </c>
      <c r="F33" s="150" t="s">
        <v>156</v>
      </c>
      <c r="G33" s="150" t="s">
        <v>193</v>
      </c>
      <c r="K33" s="415" t="s">
        <v>103</v>
      </c>
    </row>
    <row r="34" spans="1:11">
      <c r="A34" s="476" t="s">
        <v>459</v>
      </c>
      <c r="B34" s="431"/>
      <c r="C34" s="418">
        <f>SUMIF('4b-Basis ruimtestaat flexibel'!G:G,'3-Productie normen'!A34,'4b-Basis ruimtestaat flexibel'!I:I)</f>
        <v>1313.4399999999998</v>
      </c>
      <c r="K34" s="614" t="s">
        <v>549</v>
      </c>
    </row>
    <row r="35" spans="1:11">
      <c r="A35" s="476" t="s">
        <v>458</v>
      </c>
      <c r="B35" s="431"/>
      <c r="C35" s="418">
        <f>SUMIF('4b-Basis ruimtestaat flexibel'!G:G,'3-Productie normen'!A35,'4b-Basis ruimtestaat flexibel'!I:I)</f>
        <v>312.7</v>
      </c>
      <c r="D35" s="581"/>
      <c r="K35" s="614" t="s">
        <v>548</v>
      </c>
    </row>
    <row r="36" spans="1:11">
      <c r="A36" s="476" t="s">
        <v>455</v>
      </c>
      <c r="B36" s="431"/>
      <c r="C36" s="418">
        <f>SUMIF('4b-Basis ruimtestaat flexibel'!G:G,'3-Productie normen'!A36,'4b-Basis ruimtestaat flexibel'!I:I)</f>
        <v>105.2</v>
      </c>
      <c r="D36" s="581"/>
      <c r="K36" s="614" t="s">
        <v>549</v>
      </c>
    </row>
    <row r="37" spans="1:11">
      <c r="A37" s="476" t="s">
        <v>460</v>
      </c>
      <c r="B37" s="431"/>
      <c r="C37" s="418">
        <f>SUMIF('4b-Basis ruimtestaat flexibel'!G:G,'3-Productie normen'!A37,'4b-Basis ruimtestaat flexibel'!I:I)</f>
        <v>360.1</v>
      </c>
      <c r="D37" s="581"/>
      <c r="K37" s="614" t="s">
        <v>549</v>
      </c>
    </row>
    <row r="38" spans="1:11">
      <c r="A38" s="137" t="s">
        <v>457</v>
      </c>
      <c r="B38" s="431"/>
      <c r="C38" s="418">
        <f>SUMIF('4b-Basis ruimtestaat flexibel'!G:G,'3-Productie normen'!A38,'4b-Basis ruimtestaat flexibel'!I:I)</f>
        <v>183.9</v>
      </c>
      <c r="D38" s="581"/>
      <c r="K38" s="614" t="s">
        <v>548</v>
      </c>
    </row>
    <row r="39" spans="1:11">
      <c r="A39" s="137" t="s">
        <v>215</v>
      </c>
      <c r="B39" s="431"/>
      <c r="C39" s="418">
        <f>SUMIF('4b-Basis ruimtestaat flexibel'!G:G,'3-Productie normen'!A39,'4b-Basis ruimtestaat flexibel'!I:I)</f>
        <v>49.600000000000009</v>
      </c>
      <c r="D39" s="581"/>
      <c r="K39" s="614" t="s">
        <v>549</v>
      </c>
    </row>
    <row r="40" spans="1:11">
      <c r="A40" s="137" t="s">
        <v>465</v>
      </c>
      <c r="B40" s="431"/>
      <c r="C40" s="418">
        <f>SUMIF('4b-Basis ruimtestaat flexibel'!G:G,'3-Productie normen'!A40,'4b-Basis ruimtestaat flexibel'!I:I)</f>
        <v>2455</v>
      </c>
      <c r="D40" s="581"/>
      <c r="K40" s="614" t="s">
        <v>549</v>
      </c>
    </row>
    <row r="41" spans="1:11">
      <c r="A41" s="137" t="s">
        <v>323</v>
      </c>
      <c r="B41" s="431"/>
      <c r="C41" s="418">
        <f>SUMIF('4b-Basis ruimtestaat flexibel'!G:G,'3-Productie normen'!A41,'4b-Basis ruimtestaat flexibel'!I:I)</f>
        <v>223.49999999999994</v>
      </c>
      <c r="D41" s="581"/>
      <c r="K41" s="614" t="s">
        <v>549</v>
      </c>
    </row>
    <row r="42" spans="1:11">
      <c r="A42" s="618" t="s">
        <v>462</v>
      </c>
      <c r="B42" s="576"/>
      <c r="C42" s="418">
        <f>SUMIF('4b-Basis ruimtestaat flexibel'!G:G,'3-Productie normen'!A42,'4b-Basis ruimtestaat flexibel'!I:I)</f>
        <v>986.19999999999993</v>
      </c>
      <c r="D42" s="581"/>
      <c r="K42" s="617"/>
    </row>
    <row r="44" spans="1:11">
      <c r="A44" s="550" t="s">
        <v>8</v>
      </c>
      <c r="B44" s="546"/>
      <c r="C44" s="551">
        <f>SUM(C34:C43)</f>
        <v>5989.64</v>
      </c>
      <c r="D44" s="582"/>
    </row>
    <row r="45" spans="1:11">
      <c r="C45" s="540"/>
      <c r="D45" s="540"/>
    </row>
    <row r="46" spans="1:11">
      <c r="A46" s="146" t="s">
        <v>157</v>
      </c>
      <c r="B46" s="147">
        <v>2</v>
      </c>
    </row>
  </sheetData>
  <mergeCells count="1">
    <mergeCell ref="B9:F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AD746"/>
  <sheetViews>
    <sheetView showGridLines="0" showZeros="0" zoomScale="85" zoomScaleNormal="85" zoomScalePageLayoutView="75" workbookViewId="0">
      <pane xSplit="1" ySplit="9" topLeftCell="B10" activePane="bottomRight" state="frozen"/>
      <selection activeCell="D33" sqref="D33"/>
      <selection pane="topRight" activeCell="D33" sqref="D33"/>
      <selection pane="bottomLeft" activeCell="D33" sqref="D33"/>
      <selection pane="bottomRight" activeCell="B1" sqref="B1"/>
    </sheetView>
  </sheetViews>
  <sheetFormatPr defaultColWidth="8.6640625" defaultRowHeight="14.1" customHeight="1"/>
  <cols>
    <col min="1" max="1" width="5" style="4" bestFit="1" customWidth="1"/>
    <col min="2" max="2" width="27.5546875" style="4" customWidth="1"/>
    <col min="3" max="3" width="15.33203125" style="4" customWidth="1"/>
    <col min="4" max="4" width="13.33203125" style="4" bestFit="1" customWidth="1"/>
    <col min="5" max="5" width="10.109375" style="44" customWidth="1"/>
    <col min="6" max="6" width="43.88671875" style="44" bestFit="1" customWidth="1"/>
    <col min="7" max="7" width="23.109375" style="44" bestFit="1" customWidth="1"/>
    <col min="8" max="8" width="12.109375" style="4" bestFit="1" customWidth="1"/>
    <col min="9" max="9" width="8" style="4" bestFit="1" customWidth="1"/>
    <col min="10" max="13" width="10.33203125" style="436" customWidth="1"/>
    <col min="14" max="14" width="10.33203125" style="47" customWidth="1"/>
    <col min="15" max="18" width="9.109375" style="218" customWidth="1"/>
    <col min="19" max="19" width="12.5546875" style="4" bestFit="1" customWidth="1"/>
    <col min="20" max="22" width="9.88671875" style="4" customWidth="1"/>
    <col min="23" max="23" width="12" style="4" bestFit="1" customWidth="1"/>
    <col min="24" max="26" width="9.33203125" style="4" customWidth="1"/>
    <col min="27" max="27" width="35.109375" style="4" customWidth="1"/>
    <col min="28" max="28" width="3" style="4" customWidth="1"/>
    <col min="29" max="29" width="11.109375" style="4" customWidth="1"/>
    <col min="30" max="30" width="15.5546875" style="4" bestFit="1" customWidth="1"/>
    <col min="31" max="16384" width="8.6640625" style="4"/>
  </cols>
  <sheetData>
    <row r="1" spans="1:29" ht="13.2">
      <c r="B1" s="427" t="s">
        <v>24</v>
      </c>
      <c r="E1" s="4"/>
      <c r="J1" s="127"/>
      <c r="K1" s="127"/>
      <c r="L1" s="127"/>
      <c r="M1" s="127"/>
      <c r="N1" s="127"/>
      <c r="O1" s="4"/>
      <c r="P1" s="127"/>
      <c r="Q1" s="4"/>
      <c r="R1" s="4"/>
    </row>
    <row r="2" spans="1:29" ht="14.1" customHeight="1">
      <c r="A2" s="160">
        <v>2</v>
      </c>
      <c r="B2" s="161"/>
      <c r="C2" s="161"/>
      <c r="D2" s="162"/>
      <c r="E2" s="163"/>
      <c r="F2" s="526"/>
      <c r="G2" s="526"/>
      <c r="H2" s="165"/>
      <c r="I2" s="166"/>
      <c r="J2" s="432"/>
      <c r="K2" s="432"/>
      <c r="L2" s="432"/>
      <c r="M2" s="432"/>
      <c r="N2" s="432"/>
      <c r="O2" s="167"/>
      <c r="P2" s="167"/>
      <c r="Q2" s="167"/>
      <c r="R2" s="167"/>
      <c r="S2" s="168"/>
      <c r="T2" s="169"/>
      <c r="U2" s="169"/>
      <c r="V2" s="169"/>
      <c r="W2" s="169"/>
      <c r="X2" s="169"/>
      <c r="Y2" s="169"/>
      <c r="Z2" s="170"/>
      <c r="AA2" s="170"/>
    </row>
    <row r="3" spans="1:29" ht="14.1" customHeight="1">
      <c r="A3" s="160">
        <v>3</v>
      </c>
      <c r="B3" s="125" t="str">
        <f>'1-Contractblad totaal'!A3</f>
        <v>Naam opdrachtgever</v>
      </c>
      <c r="C3" s="154" t="str">
        <f>'1-Contractblad totaal'!B3</f>
        <v>Kunstlinie</v>
      </c>
      <c r="E3" s="171"/>
      <c r="H3" s="165"/>
      <c r="I3" s="166"/>
      <c r="J3" s="432"/>
      <c r="K3" s="432"/>
      <c r="L3" s="432"/>
      <c r="M3" s="432"/>
      <c r="N3" s="432"/>
      <c r="O3" s="167"/>
      <c r="P3" s="167"/>
      <c r="Q3" s="167"/>
      <c r="R3" s="167"/>
      <c r="S3" s="168"/>
      <c r="T3" s="169"/>
      <c r="U3" s="169"/>
      <c r="V3" s="169"/>
      <c r="W3" s="169"/>
      <c r="X3" s="169"/>
      <c r="Y3" s="169"/>
      <c r="Z3" s="170"/>
      <c r="AA3" s="170"/>
    </row>
    <row r="4" spans="1:29" ht="14.1" customHeight="1">
      <c r="A4" s="160">
        <v>4</v>
      </c>
      <c r="B4" s="125" t="str">
        <f>'1-Contractblad totaal'!A4</f>
        <v>Calculatie onderdeel</v>
      </c>
      <c r="C4" s="154" t="str">
        <f ca="1">MID(CELL("bestandsnaam",$D$9),SEARCH("]",CELL("bestandsnaam",$D$9),1)+1,256)</f>
        <v>4a-Basis ruimtestaat vast</v>
      </c>
      <c r="E4" s="172"/>
      <c r="H4" s="165"/>
      <c r="I4" s="166"/>
      <c r="J4" s="432"/>
      <c r="K4" s="432"/>
      <c r="L4" s="432"/>
      <c r="M4" s="432"/>
      <c r="N4" s="432"/>
      <c r="O4" s="167"/>
      <c r="P4" s="167"/>
      <c r="Q4" s="167"/>
      <c r="R4" s="167"/>
      <c r="S4" s="168"/>
      <c r="T4" s="169"/>
      <c r="U4" s="169"/>
      <c r="V4" s="169"/>
      <c r="W4" s="169"/>
      <c r="X4" s="169"/>
      <c r="Y4" s="169"/>
      <c r="Z4" s="170"/>
      <c r="AA4" s="170"/>
    </row>
    <row r="5" spans="1:29" ht="14.1" customHeight="1">
      <c r="A5" s="160">
        <v>5</v>
      </c>
      <c r="B5" s="125" t="str">
        <f>'1-Contractblad totaal'!A5</f>
        <v>Gebouw/plaats</v>
      </c>
      <c r="C5" s="154" t="str">
        <f>'1-Contractblad totaal'!B5</f>
        <v>Almere</v>
      </c>
      <c r="E5" s="171"/>
      <c r="H5" s="165"/>
      <c r="I5" s="166"/>
      <c r="J5" s="432"/>
      <c r="K5" s="432"/>
      <c r="L5" s="432"/>
      <c r="M5" s="432"/>
      <c r="N5" s="432"/>
      <c r="O5" s="167"/>
      <c r="P5" s="167"/>
      <c r="Q5" s="167"/>
      <c r="R5" s="167"/>
      <c r="S5" s="168"/>
      <c r="T5" s="169"/>
      <c r="U5" s="169"/>
      <c r="V5" s="169"/>
      <c r="W5" s="169"/>
      <c r="X5" s="169"/>
      <c r="Y5" s="169"/>
      <c r="Z5" s="170"/>
      <c r="AA5" s="170"/>
    </row>
    <row r="6" spans="1:29" ht="14.1" customHeight="1">
      <c r="A6" s="160">
        <v>6</v>
      </c>
      <c r="B6" s="125" t="str">
        <f>'1-Contractblad totaal'!A6</f>
        <v>Referentie nummer</v>
      </c>
      <c r="C6" s="154" t="str">
        <f>'1-Contractblad totaal'!B6</f>
        <v>KL-EA-MvD-MB-2022</v>
      </c>
      <c r="E6" s="171"/>
      <c r="H6" s="165"/>
      <c r="I6" s="166"/>
      <c r="J6" s="432"/>
      <c r="K6" s="432"/>
      <c r="L6" s="432"/>
      <c r="M6" s="432"/>
      <c r="N6" s="432"/>
      <c r="O6" s="167"/>
      <c r="P6" s="167"/>
      <c r="Q6" s="167"/>
      <c r="R6" s="167"/>
      <c r="S6" s="168"/>
      <c r="T6" s="169"/>
      <c r="U6" s="169"/>
      <c r="V6" s="169"/>
      <c r="W6" s="169"/>
      <c r="X6" s="638"/>
      <c r="Y6" s="639"/>
      <c r="Z6" s="170"/>
      <c r="AA6" s="170"/>
    </row>
    <row r="7" spans="1:29" ht="12.75" customHeight="1">
      <c r="A7" s="160">
        <v>7</v>
      </c>
      <c r="B7" s="125" t="str">
        <f>'1-Contractblad totaal'!A8</f>
        <v>Naam dienstverlener</v>
      </c>
      <c r="C7" s="154">
        <f>'1-Contractblad totaal'!B8</f>
        <v>0</v>
      </c>
      <c r="E7" s="171"/>
      <c r="H7" s="165"/>
      <c r="I7" s="166"/>
      <c r="J7" s="482"/>
      <c r="K7" s="482"/>
      <c r="L7" s="482"/>
      <c r="M7" s="482"/>
      <c r="N7" s="482"/>
      <c r="O7" s="167"/>
      <c r="P7" s="167"/>
      <c r="Q7" s="167"/>
      <c r="R7" s="167"/>
      <c r="S7" s="168"/>
      <c r="T7" s="169"/>
      <c r="U7" s="169"/>
      <c r="V7" s="169"/>
      <c r="W7" s="169"/>
      <c r="X7" s="640"/>
      <c r="Y7" s="641"/>
      <c r="Z7" s="170"/>
      <c r="AA7" s="170"/>
    </row>
    <row r="8" spans="1:29" ht="14.1" customHeight="1">
      <c r="A8" s="160">
        <v>8</v>
      </c>
      <c r="B8" s="164"/>
      <c r="C8" s="164"/>
      <c r="D8" s="162"/>
      <c r="E8" s="163"/>
      <c r="F8" s="526"/>
      <c r="G8" s="526"/>
      <c r="H8" s="165"/>
      <c r="I8" s="166"/>
      <c r="J8" s="482"/>
      <c r="K8" s="482"/>
      <c r="L8" s="482"/>
      <c r="M8" s="482"/>
      <c r="N8" s="482"/>
      <c r="O8" s="167"/>
      <c r="P8" s="167"/>
      <c r="Q8" s="167"/>
      <c r="R8" s="167"/>
      <c r="S8" s="168"/>
      <c r="T8" s="168"/>
      <c r="U8" s="168"/>
      <c r="V8" s="168"/>
      <c r="W8" s="168"/>
      <c r="X8" s="173">
        <f>'3-Productie normen'!O8</f>
        <v>1</v>
      </c>
      <c r="Y8" s="173">
        <f>'3-Productie normen'!P8</f>
        <v>1</v>
      </c>
      <c r="Z8" s="170"/>
      <c r="AA8" s="170"/>
    </row>
    <row r="9" spans="1:29" ht="44.1" customHeight="1">
      <c r="A9" s="160">
        <v>9</v>
      </c>
      <c r="B9" s="174" t="s">
        <v>82</v>
      </c>
      <c r="C9" s="174" t="s">
        <v>472</v>
      </c>
      <c r="D9" s="174" t="s">
        <v>83</v>
      </c>
      <c r="E9" s="175" t="s">
        <v>88</v>
      </c>
      <c r="F9" s="175" t="s">
        <v>89</v>
      </c>
      <c r="G9" s="175" t="s">
        <v>90</v>
      </c>
      <c r="H9" s="176" t="s">
        <v>91</v>
      </c>
      <c r="I9" s="177" t="s">
        <v>92</v>
      </c>
      <c r="J9" s="178" t="s">
        <v>178</v>
      </c>
      <c r="K9" s="178" t="s">
        <v>179</v>
      </c>
      <c r="L9" s="178" t="s">
        <v>180</v>
      </c>
      <c r="M9" s="178" t="s">
        <v>199</v>
      </c>
      <c r="N9" s="124" t="s">
        <v>476</v>
      </c>
      <c r="O9" s="178" t="s">
        <v>154</v>
      </c>
      <c r="P9" s="178" t="s">
        <v>153</v>
      </c>
      <c r="Q9" s="178" t="s">
        <v>195</v>
      </c>
      <c r="R9" s="178" t="s">
        <v>196</v>
      </c>
      <c r="S9" s="179" t="s">
        <v>93</v>
      </c>
      <c r="T9" s="179" t="s">
        <v>106</v>
      </c>
      <c r="U9" s="179" t="s">
        <v>194</v>
      </c>
      <c r="V9" s="498"/>
      <c r="W9" s="179" t="s">
        <v>105</v>
      </c>
      <c r="X9" s="179" t="s">
        <v>197</v>
      </c>
      <c r="Y9" s="179" t="s">
        <v>198</v>
      </c>
      <c r="Z9" s="437" t="s">
        <v>94</v>
      </c>
      <c r="AA9" s="474" t="s">
        <v>167</v>
      </c>
      <c r="AB9" s="159"/>
      <c r="AC9" s="437" t="s">
        <v>95</v>
      </c>
    </row>
    <row r="10" spans="1:29" s="187" customFormat="1" ht="14.1" customHeight="1">
      <c r="A10" s="160">
        <f>A9+1</f>
        <v>10</v>
      </c>
      <c r="B10" s="180" t="s">
        <v>213</v>
      </c>
      <c r="C10" s="180"/>
      <c r="D10" s="145">
        <v>-1</v>
      </c>
      <c r="E10" s="181"/>
      <c r="F10" s="527" t="s">
        <v>214</v>
      </c>
      <c r="G10" s="180" t="s">
        <v>462</v>
      </c>
      <c r="H10" s="182"/>
      <c r="I10" s="536">
        <v>4.4000000000000004</v>
      </c>
      <c r="J10" s="464">
        <v>1</v>
      </c>
      <c r="K10" s="464">
        <v>1</v>
      </c>
      <c r="L10" s="464">
        <v>1</v>
      </c>
      <c r="M10" s="464">
        <v>1</v>
      </c>
      <c r="N10" s="544" t="str">
        <f>IF(O10="NIO","NIO",SUM(O10:R10))</f>
        <v>NIO</v>
      </c>
      <c r="O10" s="183" t="s">
        <v>463</v>
      </c>
      <c r="P10" s="183"/>
      <c r="Q10" s="183"/>
      <c r="R10" s="183"/>
      <c r="S10" s="184">
        <f t="shared" ref="S10:S73" si="0">IF(O10="nio",0,IF(O10&gt;0,O10*I10/W10,0))*J10</f>
        <v>0</v>
      </c>
      <c r="T10" s="184">
        <f t="shared" ref="T10:T73" si="1">IF(Q10&gt;0,Q10*I10/X10,0)*L10</f>
        <v>0</v>
      </c>
      <c r="U10" s="184">
        <f t="shared" ref="U10:U73" si="2">IF(R10&gt;0,R10*I10/Y10,0)*M10</f>
        <v>0</v>
      </c>
      <c r="V10" s="499"/>
      <c r="W10" s="185">
        <f>IF(O10="nio",0,IF(O10&gt;0,VLOOKUP(G10,'3-Productie normen'!$A$10:$I$23,VLOOKUP(O10,'3-Productie normen'!R:S,2,FALSE),FALSE)))</f>
        <v>0</v>
      </c>
      <c r="X10" s="185">
        <f t="shared" ref="X10:X73" si="3">IF(Q10&gt;0,W10*$X$8,0)</f>
        <v>0</v>
      </c>
      <c r="Y10" s="185">
        <f t="shared" ref="Y10:Y73" si="4">IF(R10&gt;0,W10*$Y$8,0)</f>
        <v>0</v>
      </c>
      <c r="Z10" s="186">
        <f>VLOOKUP(G10,'3-Productie normen'!A:O,11,FALSE)</f>
        <v>0</v>
      </c>
      <c r="AA10" s="186"/>
      <c r="AB10" s="4"/>
      <c r="AC10" s="144">
        <f t="shared" ref="AC10:AC73" si="5">SUM(O10:Q10)*I10</f>
        <v>0</v>
      </c>
    </row>
    <row r="11" spans="1:29" ht="14.1" customHeight="1">
      <c r="A11" s="160">
        <f t="shared" ref="A11:A74" si="6">A10+1</f>
        <v>11</v>
      </c>
      <c r="B11" s="180" t="s">
        <v>213</v>
      </c>
      <c r="C11" s="180" t="s">
        <v>473</v>
      </c>
      <c r="D11" s="145">
        <v>-1</v>
      </c>
      <c r="E11" s="181"/>
      <c r="F11" s="527" t="s">
        <v>216</v>
      </c>
      <c r="G11" s="180" t="s">
        <v>456</v>
      </c>
      <c r="H11" s="182" t="s">
        <v>517</v>
      </c>
      <c r="I11" s="536">
        <v>3.2</v>
      </c>
      <c r="J11" s="464">
        <v>1</v>
      </c>
      <c r="K11" s="464">
        <v>1</v>
      </c>
      <c r="L11" s="464">
        <v>1</v>
      </c>
      <c r="M11" s="464">
        <v>1</v>
      </c>
      <c r="N11" s="544">
        <f t="shared" ref="N11:N63" si="7">IF(O11="NIO","NIO",SUM(O11:R11))</f>
        <v>365</v>
      </c>
      <c r="O11" s="183">
        <v>255</v>
      </c>
      <c r="P11" s="183"/>
      <c r="Q11" s="183">
        <v>101</v>
      </c>
      <c r="R11" s="183">
        <v>9</v>
      </c>
      <c r="S11" s="184" t="e">
        <f t="shared" si="0"/>
        <v>#DIV/0!</v>
      </c>
      <c r="T11" s="184" t="e">
        <f t="shared" si="1"/>
        <v>#DIV/0!</v>
      </c>
      <c r="U11" s="184" t="e">
        <f t="shared" si="2"/>
        <v>#DIV/0!</v>
      </c>
      <c r="V11" s="499"/>
      <c r="W11" s="185">
        <f>IF(O11="nio",0,IF(O11&gt;0,VLOOKUP(G11,'3-Productie normen'!$A$10:$I$23,VLOOKUP(O11,'3-Productie normen'!R:S,2,FALSE),FALSE)))</f>
        <v>0</v>
      </c>
      <c r="X11" s="185">
        <f t="shared" si="3"/>
        <v>0</v>
      </c>
      <c r="Y11" s="185">
        <f t="shared" si="4"/>
        <v>0</v>
      </c>
      <c r="Z11" s="186" t="str">
        <f>VLOOKUP(G11,'3-Productie normen'!A:O,11,FALSE)</f>
        <v>V</v>
      </c>
      <c r="AA11" s="186"/>
      <c r="AC11" s="144">
        <f t="shared" si="5"/>
        <v>1139.2</v>
      </c>
    </row>
    <row r="12" spans="1:29" ht="14.1" customHeight="1">
      <c r="A12" s="160">
        <f t="shared" si="6"/>
        <v>12</v>
      </c>
      <c r="B12" s="180" t="s">
        <v>213</v>
      </c>
      <c r="C12" s="180" t="s">
        <v>473</v>
      </c>
      <c r="D12" s="145">
        <v>-1</v>
      </c>
      <c r="E12" s="181"/>
      <c r="F12" s="527" t="s">
        <v>217</v>
      </c>
      <c r="G12" s="180" t="s">
        <v>323</v>
      </c>
      <c r="H12" s="182" t="s">
        <v>520</v>
      </c>
      <c r="I12" s="536">
        <v>3.9</v>
      </c>
      <c r="J12" s="464">
        <v>1</v>
      </c>
      <c r="K12" s="464">
        <v>1</v>
      </c>
      <c r="L12" s="464">
        <v>1</v>
      </c>
      <c r="M12" s="464">
        <v>1</v>
      </c>
      <c r="N12" s="544">
        <f t="shared" si="7"/>
        <v>365</v>
      </c>
      <c r="O12" s="183">
        <v>255</v>
      </c>
      <c r="P12" s="183"/>
      <c r="Q12" s="183">
        <v>101</v>
      </c>
      <c r="R12" s="183">
        <v>9</v>
      </c>
      <c r="S12" s="184" t="e">
        <f t="shared" si="0"/>
        <v>#DIV/0!</v>
      </c>
      <c r="T12" s="184" t="e">
        <f t="shared" si="1"/>
        <v>#DIV/0!</v>
      </c>
      <c r="U12" s="184" t="e">
        <f t="shared" si="2"/>
        <v>#DIV/0!</v>
      </c>
      <c r="V12" s="499"/>
      <c r="W12" s="185">
        <f>IF(O12="nio",0,IF(O12&gt;0,VLOOKUP(G12,'3-Productie normen'!$A$10:$I$23,VLOOKUP(O12,'3-Productie normen'!R:S,2,FALSE),FALSE)))</f>
        <v>0</v>
      </c>
      <c r="X12" s="185">
        <f t="shared" si="3"/>
        <v>0</v>
      </c>
      <c r="Y12" s="185">
        <f t="shared" si="4"/>
        <v>0</v>
      </c>
      <c r="Z12" s="186" t="str">
        <f>VLOOKUP(G12,'3-Productie normen'!A:O,11,FALSE)</f>
        <v>V</v>
      </c>
      <c r="AA12" s="186"/>
      <c r="AC12" s="144">
        <f t="shared" si="5"/>
        <v>1388.3999999999999</v>
      </c>
    </row>
    <row r="13" spans="1:29" ht="14.1" customHeight="1">
      <c r="A13" s="160">
        <f t="shared" si="6"/>
        <v>13</v>
      </c>
      <c r="B13" s="180" t="s">
        <v>213</v>
      </c>
      <c r="C13" s="180"/>
      <c r="D13" s="145">
        <v>-1</v>
      </c>
      <c r="E13" s="181"/>
      <c r="F13" s="141" t="s">
        <v>218</v>
      </c>
      <c r="G13" s="182" t="s">
        <v>462</v>
      </c>
      <c r="H13" s="182"/>
      <c r="I13" s="536">
        <v>8.4</v>
      </c>
      <c r="J13" s="464">
        <v>1</v>
      </c>
      <c r="K13" s="464">
        <v>1</v>
      </c>
      <c r="L13" s="464">
        <v>1</v>
      </c>
      <c r="M13" s="464">
        <v>1</v>
      </c>
      <c r="N13" s="544" t="str">
        <f t="shared" si="7"/>
        <v>NIO</v>
      </c>
      <c r="O13" s="183" t="s">
        <v>463</v>
      </c>
      <c r="P13" s="183"/>
      <c r="Q13" s="183"/>
      <c r="R13" s="183"/>
      <c r="S13" s="184">
        <f t="shared" si="0"/>
        <v>0</v>
      </c>
      <c r="T13" s="184">
        <f t="shared" si="1"/>
        <v>0</v>
      </c>
      <c r="U13" s="184">
        <f t="shared" si="2"/>
        <v>0</v>
      </c>
      <c r="V13" s="499"/>
      <c r="W13" s="185">
        <f>IF(O13="nio",0,IF(O13&gt;0,VLOOKUP(G13,'3-Productie normen'!$A$10:$I$23,VLOOKUP(O13,'3-Productie normen'!R:S,2,FALSE),FALSE)))</f>
        <v>0</v>
      </c>
      <c r="X13" s="185">
        <f t="shared" si="3"/>
        <v>0</v>
      </c>
      <c r="Y13" s="185">
        <f t="shared" si="4"/>
        <v>0</v>
      </c>
      <c r="Z13" s="186">
        <f>VLOOKUP(G13,'3-Productie normen'!A:O,11,FALSE)</f>
        <v>0</v>
      </c>
      <c r="AA13" s="186"/>
      <c r="AC13" s="144">
        <f t="shared" si="5"/>
        <v>0</v>
      </c>
    </row>
    <row r="14" spans="1:29" ht="14.1" customHeight="1">
      <c r="A14" s="160">
        <f t="shared" si="6"/>
        <v>14</v>
      </c>
      <c r="B14" s="180" t="s">
        <v>213</v>
      </c>
      <c r="C14" s="180"/>
      <c r="D14" s="145">
        <v>-1</v>
      </c>
      <c r="E14" s="191"/>
      <c r="F14" s="528" t="s">
        <v>219</v>
      </c>
      <c r="G14" s="192" t="s">
        <v>462</v>
      </c>
      <c r="H14" s="182"/>
      <c r="I14" s="536">
        <v>35.5</v>
      </c>
      <c r="J14" s="464">
        <v>1</v>
      </c>
      <c r="K14" s="464">
        <v>1</v>
      </c>
      <c r="L14" s="464">
        <v>1</v>
      </c>
      <c r="M14" s="464">
        <v>1</v>
      </c>
      <c r="N14" s="544" t="str">
        <f t="shared" si="7"/>
        <v>NIO</v>
      </c>
      <c r="O14" s="183" t="s">
        <v>463</v>
      </c>
      <c r="P14" s="183"/>
      <c r="Q14" s="183"/>
      <c r="R14" s="183"/>
      <c r="S14" s="184">
        <f t="shared" si="0"/>
        <v>0</v>
      </c>
      <c r="T14" s="184">
        <f t="shared" si="1"/>
        <v>0</v>
      </c>
      <c r="U14" s="184">
        <f t="shared" si="2"/>
        <v>0</v>
      </c>
      <c r="V14" s="499"/>
      <c r="W14" s="185">
        <f>IF(O14="nio",0,IF(O14&gt;0,VLOOKUP(G14,'3-Productie normen'!$A$10:$I$23,VLOOKUP(O14,'3-Productie normen'!R:S,2,FALSE),FALSE)))</f>
        <v>0</v>
      </c>
      <c r="X14" s="185">
        <f t="shared" si="3"/>
        <v>0</v>
      </c>
      <c r="Y14" s="185">
        <f t="shared" si="4"/>
        <v>0</v>
      </c>
      <c r="Z14" s="186">
        <f>VLOOKUP(G14,'3-Productie normen'!A:O,11,FALSE)</f>
        <v>0</v>
      </c>
      <c r="AA14" s="186"/>
      <c r="AC14" s="144">
        <f t="shared" si="5"/>
        <v>0</v>
      </c>
    </row>
    <row r="15" spans="1:29" ht="14.1" customHeight="1">
      <c r="A15" s="160">
        <f t="shared" si="6"/>
        <v>15</v>
      </c>
      <c r="B15" s="180" t="s">
        <v>213</v>
      </c>
      <c r="C15" s="180"/>
      <c r="D15" s="145">
        <v>-1</v>
      </c>
      <c r="E15" s="181"/>
      <c r="F15" s="141" t="s">
        <v>220</v>
      </c>
      <c r="G15" s="182" t="s">
        <v>462</v>
      </c>
      <c r="H15" s="182"/>
      <c r="I15" s="536">
        <v>7.4</v>
      </c>
      <c r="J15" s="464">
        <v>1</v>
      </c>
      <c r="K15" s="464">
        <v>1</v>
      </c>
      <c r="L15" s="464">
        <v>1</v>
      </c>
      <c r="M15" s="464">
        <v>1</v>
      </c>
      <c r="N15" s="544" t="str">
        <f t="shared" si="7"/>
        <v>NIO</v>
      </c>
      <c r="O15" s="183" t="s">
        <v>463</v>
      </c>
      <c r="P15" s="183"/>
      <c r="Q15" s="183"/>
      <c r="R15" s="183"/>
      <c r="S15" s="184">
        <f t="shared" si="0"/>
        <v>0</v>
      </c>
      <c r="T15" s="184">
        <f t="shared" si="1"/>
        <v>0</v>
      </c>
      <c r="U15" s="184">
        <f t="shared" si="2"/>
        <v>0</v>
      </c>
      <c r="V15" s="499"/>
      <c r="W15" s="185">
        <f>IF(O15="nio",0,IF(O15&gt;0,VLOOKUP(G15,'3-Productie normen'!$A$10:$I$23,VLOOKUP(O15,'3-Productie normen'!R:S,2,FALSE),FALSE)))</f>
        <v>0</v>
      </c>
      <c r="X15" s="185">
        <f t="shared" si="3"/>
        <v>0</v>
      </c>
      <c r="Y15" s="185">
        <f t="shared" si="4"/>
        <v>0</v>
      </c>
      <c r="Z15" s="186">
        <f>VLOOKUP(G15,'3-Productie normen'!A:O,11,FALSE)</f>
        <v>0</v>
      </c>
      <c r="AA15" s="186"/>
      <c r="AC15" s="144">
        <f t="shared" si="5"/>
        <v>0</v>
      </c>
    </row>
    <row r="16" spans="1:29" ht="14.1" customHeight="1">
      <c r="A16" s="160">
        <f t="shared" si="6"/>
        <v>16</v>
      </c>
      <c r="B16" s="180" t="s">
        <v>213</v>
      </c>
      <c r="C16" s="180" t="s">
        <v>473</v>
      </c>
      <c r="D16" s="145">
        <v>-1</v>
      </c>
      <c r="E16" s="181"/>
      <c r="F16" s="141" t="s">
        <v>221</v>
      </c>
      <c r="G16" s="141" t="s">
        <v>323</v>
      </c>
      <c r="H16" s="182" t="s">
        <v>520</v>
      </c>
      <c r="I16" s="536">
        <v>7.4</v>
      </c>
      <c r="J16" s="464">
        <v>1</v>
      </c>
      <c r="K16" s="464">
        <v>1</v>
      </c>
      <c r="L16" s="464">
        <v>1</v>
      </c>
      <c r="M16" s="464">
        <v>1</v>
      </c>
      <c r="N16" s="544">
        <f t="shared" si="7"/>
        <v>365</v>
      </c>
      <c r="O16" s="183">
        <v>255</v>
      </c>
      <c r="P16" s="183"/>
      <c r="Q16" s="183">
        <v>101</v>
      </c>
      <c r="R16" s="183">
        <v>9</v>
      </c>
      <c r="S16" s="184" t="e">
        <f t="shared" si="0"/>
        <v>#DIV/0!</v>
      </c>
      <c r="T16" s="184" t="e">
        <f t="shared" si="1"/>
        <v>#DIV/0!</v>
      </c>
      <c r="U16" s="184" t="e">
        <f t="shared" si="2"/>
        <v>#DIV/0!</v>
      </c>
      <c r="V16" s="499"/>
      <c r="W16" s="185">
        <f>IF(O16="nio",0,IF(O16&gt;0,VLOOKUP(G16,'3-Productie normen'!$A$10:$I$23,VLOOKUP(O16,'3-Productie normen'!R:S,2,FALSE),FALSE)))</f>
        <v>0</v>
      </c>
      <c r="X16" s="185">
        <f t="shared" si="3"/>
        <v>0</v>
      </c>
      <c r="Y16" s="185">
        <f t="shared" si="4"/>
        <v>0</v>
      </c>
      <c r="Z16" s="186" t="str">
        <f>VLOOKUP(G16,'3-Productie normen'!A:O,11,FALSE)</f>
        <v>V</v>
      </c>
      <c r="AA16" s="186"/>
      <c r="AC16" s="144">
        <f t="shared" si="5"/>
        <v>2634.4</v>
      </c>
    </row>
    <row r="17" spans="1:29" ht="14.1" customHeight="1">
      <c r="A17" s="160">
        <f t="shared" si="6"/>
        <v>17</v>
      </c>
      <c r="B17" s="180" t="s">
        <v>213</v>
      </c>
      <c r="C17" s="180"/>
      <c r="D17" s="145">
        <v>-1</v>
      </c>
      <c r="E17" s="181"/>
      <c r="F17" s="141" t="s">
        <v>222</v>
      </c>
      <c r="G17" s="141" t="s">
        <v>462</v>
      </c>
      <c r="H17" s="182"/>
      <c r="I17" s="536">
        <v>5</v>
      </c>
      <c r="J17" s="464">
        <v>1</v>
      </c>
      <c r="K17" s="464">
        <v>1</v>
      </c>
      <c r="L17" s="464">
        <v>1</v>
      </c>
      <c r="M17" s="464">
        <v>1</v>
      </c>
      <c r="N17" s="544" t="str">
        <f t="shared" si="7"/>
        <v>NIO</v>
      </c>
      <c r="O17" s="183" t="s">
        <v>463</v>
      </c>
      <c r="P17" s="183"/>
      <c r="Q17" s="183"/>
      <c r="R17" s="183"/>
      <c r="S17" s="184">
        <f t="shared" si="0"/>
        <v>0</v>
      </c>
      <c r="T17" s="184">
        <f t="shared" si="1"/>
        <v>0</v>
      </c>
      <c r="U17" s="184">
        <f t="shared" si="2"/>
        <v>0</v>
      </c>
      <c r="V17" s="499"/>
      <c r="W17" s="185">
        <f>IF(O17="nio",0,IF(O17&gt;0,VLOOKUP(G17,'3-Productie normen'!$A$10:$I$23,VLOOKUP(O17,'3-Productie normen'!R:S,2,FALSE),FALSE)))</f>
        <v>0</v>
      </c>
      <c r="X17" s="185">
        <f t="shared" si="3"/>
        <v>0</v>
      </c>
      <c r="Y17" s="185">
        <f t="shared" si="4"/>
        <v>0</v>
      </c>
      <c r="Z17" s="186">
        <f>VLOOKUP(G17,'3-Productie normen'!A:O,11,FALSE)</f>
        <v>0</v>
      </c>
      <c r="AA17" s="186"/>
      <c r="AC17" s="144">
        <f t="shared" si="5"/>
        <v>0</v>
      </c>
    </row>
    <row r="18" spans="1:29" ht="14.1" customHeight="1">
      <c r="A18" s="160">
        <f t="shared" si="6"/>
        <v>18</v>
      </c>
      <c r="B18" s="180" t="s">
        <v>213</v>
      </c>
      <c r="C18" s="180"/>
      <c r="D18" s="145">
        <v>-1</v>
      </c>
      <c r="E18" s="181"/>
      <c r="F18" s="141" t="s">
        <v>223</v>
      </c>
      <c r="G18" s="141" t="s">
        <v>462</v>
      </c>
      <c r="H18" s="182"/>
      <c r="I18" s="536">
        <v>8.6999999999999993</v>
      </c>
      <c r="J18" s="464">
        <v>1</v>
      </c>
      <c r="K18" s="464">
        <v>1</v>
      </c>
      <c r="L18" s="464">
        <v>1</v>
      </c>
      <c r="M18" s="464">
        <v>1</v>
      </c>
      <c r="N18" s="544" t="str">
        <f t="shared" si="7"/>
        <v>NIO</v>
      </c>
      <c r="O18" s="183" t="s">
        <v>463</v>
      </c>
      <c r="P18" s="183"/>
      <c r="Q18" s="183"/>
      <c r="R18" s="183"/>
      <c r="S18" s="184">
        <f t="shared" si="0"/>
        <v>0</v>
      </c>
      <c r="T18" s="184">
        <f t="shared" si="1"/>
        <v>0</v>
      </c>
      <c r="U18" s="184">
        <f t="shared" si="2"/>
        <v>0</v>
      </c>
      <c r="V18" s="499"/>
      <c r="W18" s="185">
        <f>IF(O18="nio",0,IF(O18&gt;0,VLOOKUP(G18,'3-Productie normen'!$A$10:$I$23,VLOOKUP(O18,'3-Productie normen'!R:S,2,FALSE),FALSE)))</f>
        <v>0</v>
      </c>
      <c r="X18" s="185">
        <f t="shared" si="3"/>
        <v>0</v>
      </c>
      <c r="Y18" s="185">
        <f t="shared" si="4"/>
        <v>0</v>
      </c>
      <c r="Z18" s="186">
        <f>VLOOKUP(G18,'3-Productie normen'!A:O,11,FALSE)</f>
        <v>0</v>
      </c>
      <c r="AA18" s="186"/>
      <c r="AC18" s="144">
        <f t="shared" si="5"/>
        <v>0</v>
      </c>
    </row>
    <row r="19" spans="1:29" ht="14.1" customHeight="1">
      <c r="A19" s="160">
        <f t="shared" si="6"/>
        <v>19</v>
      </c>
      <c r="B19" s="180" t="s">
        <v>213</v>
      </c>
      <c r="C19" s="180"/>
      <c r="D19" s="145">
        <v>-1</v>
      </c>
      <c r="E19" s="181"/>
      <c r="F19" s="141" t="s">
        <v>224</v>
      </c>
      <c r="G19" s="141" t="s">
        <v>462</v>
      </c>
      <c r="H19" s="182"/>
      <c r="I19" s="536">
        <v>8.6999999999999993</v>
      </c>
      <c r="J19" s="464">
        <v>1</v>
      </c>
      <c r="K19" s="464">
        <v>1</v>
      </c>
      <c r="L19" s="464">
        <v>1</v>
      </c>
      <c r="M19" s="464">
        <v>1</v>
      </c>
      <c r="N19" s="544" t="str">
        <f t="shared" si="7"/>
        <v>NIO</v>
      </c>
      <c r="O19" s="183" t="s">
        <v>463</v>
      </c>
      <c r="P19" s="183"/>
      <c r="Q19" s="183"/>
      <c r="R19" s="183"/>
      <c r="S19" s="184">
        <f t="shared" si="0"/>
        <v>0</v>
      </c>
      <c r="T19" s="184">
        <f t="shared" si="1"/>
        <v>0</v>
      </c>
      <c r="U19" s="184">
        <f t="shared" si="2"/>
        <v>0</v>
      </c>
      <c r="V19" s="499"/>
      <c r="W19" s="185">
        <f>IF(O19="nio",0,IF(O19&gt;0,VLOOKUP(G19,'3-Productie normen'!$A$10:$I$23,VLOOKUP(O19,'3-Productie normen'!R:S,2,FALSE),FALSE)))</f>
        <v>0</v>
      </c>
      <c r="X19" s="185">
        <f t="shared" si="3"/>
        <v>0</v>
      </c>
      <c r="Y19" s="185">
        <f t="shared" si="4"/>
        <v>0</v>
      </c>
      <c r="Z19" s="186">
        <f>VLOOKUP(G19,'3-Productie normen'!A:O,11,FALSE)</f>
        <v>0</v>
      </c>
      <c r="AA19" s="186"/>
      <c r="AC19" s="144">
        <f t="shared" si="5"/>
        <v>0</v>
      </c>
    </row>
    <row r="20" spans="1:29" ht="14.1" customHeight="1">
      <c r="A20" s="160">
        <f t="shared" si="6"/>
        <v>20</v>
      </c>
      <c r="B20" s="180" t="s">
        <v>213</v>
      </c>
      <c r="C20" s="180"/>
      <c r="D20" s="145">
        <v>-1</v>
      </c>
      <c r="E20" s="181"/>
      <c r="F20" s="141" t="s">
        <v>225</v>
      </c>
      <c r="G20" s="141" t="s">
        <v>462</v>
      </c>
      <c r="H20" s="182"/>
      <c r="I20" s="536">
        <v>8.6999999999999993</v>
      </c>
      <c r="J20" s="464">
        <v>1</v>
      </c>
      <c r="K20" s="464">
        <v>1</v>
      </c>
      <c r="L20" s="464">
        <v>1</v>
      </c>
      <c r="M20" s="464">
        <v>1</v>
      </c>
      <c r="N20" s="544" t="str">
        <f t="shared" si="7"/>
        <v>NIO</v>
      </c>
      <c r="O20" s="183" t="s">
        <v>463</v>
      </c>
      <c r="P20" s="183"/>
      <c r="Q20" s="183"/>
      <c r="R20" s="183"/>
      <c r="S20" s="184">
        <f t="shared" si="0"/>
        <v>0</v>
      </c>
      <c r="T20" s="184">
        <f t="shared" si="1"/>
        <v>0</v>
      </c>
      <c r="U20" s="184">
        <f t="shared" si="2"/>
        <v>0</v>
      </c>
      <c r="V20" s="499"/>
      <c r="W20" s="185">
        <f>IF(O20="nio",0,IF(O20&gt;0,VLOOKUP(G20,'3-Productie normen'!$A$10:$I$23,VLOOKUP(O20,'3-Productie normen'!R:S,2,FALSE),FALSE)))</f>
        <v>0</v>
      </c>
      <c r="X20" s="185">
        <f t="shared" si="3"/>
        <v>0</v>
      </c>
      <c r="Y20" s="185">
        <f t="shared" si="4"/>
        <v>0</v>
      </c>
      <c r="Z20" s="186">
        <f>VLOOKUP(G20,'3-Productie normen'!A:O,11,FALSE)</f>
        <v>0</v>
      </c>
      <c r="AA20" s="186"/>
      <c r="AC20" s="144">
        <f t="shared" si="5"/>
        <v>0</v>
      </c>
    </row>
    <row r="21" spans="1:29" ht="14.1" customHeight="1">
      <c r="A21" s="160">
        <f t="shared" si="6"/>
        <v>21</v>
      </c>
      <c r="B21" s="180" t="s">
        <v>213</v>
      </c>
      <c r="C21" s="180" t="s">
        <v>473</v>
      </c>
      <c r="D21" s="145">
        <v>-1</v>
      </c>
      <c r="E21" s="181"/>
      <c r="F21" s="141" t="s">
        <v>226</v>
      </c>
      <c r="G21" s="141" t="s">
        <v>323</v>
      </c>
      <c r="H21" s="182" t="s">
        <v>520</v>
      </c>
      <c r="I21" s="536">
        <v>0.7</v>
      </c>
      <c r="J21" s="464">
        <v>1</v>
      </c>
      <c r="K21" s="464">
        <v>1</v>
      </c>
      <c r="L21" s="464">
        <v>1</v>
      </c>
      <c r="M21" s="464">
        <v>1</v>
      </c>
      <c r="N21" s="544">
        <f t="shared" si="7"/>
        <v>365</v>
      </c>
      <c r="O21" s="183">
        <v>255</v>
      </c>
      <c r="P21" s="183"/>
      <c r="Q21" s="183">
        <v>101</v>
      </c>
      <c r="R21" s="183">
        <v>9</v>
      </c>
      <c r="S21" s="184" t="e">
        <f t="shared" si="0"/>
        <v>#DIV/0!</v>
      </c>
      <c r="T21" s="184" t="e">
        <f t="shared" si="1"/>
        <v>#DIV/0!</v>
      </c>
      <c r="U21" s="184" t="e">
        <f t="shared" si="2"/>
        <v>#DIV/0!</v>
      </c>
      <c r="V21" s="499"/>
      <c r="W21" s="185">
        <f>IF(O21="nio",0,IF(O21&gt;0,VLOOKUP(G21,'3-Productie normen'!$A$10:$I$23,VLOOKUP(O21,'3-Productie normen'!R:S,2,FALSE),FALSE)))</f>
        <v>0</v>
      </c>
      <c r="X21" s="185">
        <f t="shared" si="3"/>
        <v>0</v>
      </c>
      <c r="Y21" s="185">
        <f t="shared" si="4"/>
        <v>0</v>
      </c>
      <c r="Z21" s="186" t="str">
        <f>VLOOKUP(G21,'3-Productie normen'!A:O,11,FALSE)</f>
        <v>V</v>
      </c>
      <c r="AA21" s="186"/>
      <c r="AC21" s="144">
        <f t="shared" si="5"/>
        <v>249.2</v>
      </c>
    </row>
    <row r="22" spans="1:29" ht="14.1" customHeight="1">
      <c r="A22" s="160">
        <f t="shared" si="6"/>
        <v>22</v>
      </c>
      <c r="B22" s="180" t="s">
        <v>213</v>
      </c>
      <c r="C22" s="180" t="s">
        <v>473</v>
      </c>
      <c r="D22" s="145">
        <v>-1</v>
      </c>
      <c r="E22" s="181"/>
      <c r="F22" s="141" t="s">
        <v>227</v>
      </c>
      <c r="G22" s="141" t="s">
        <v>459</v>
      </c>
      <c r="H22" s="182" t="s">
        <v>517</v>
      </c>
      <c r="I22" s="536">
        <v>28.3</v>
      </c>
      <c r="J22" s="464">
        <v>1</v>
      </c>
      <c r="K22" s="464">
        <v>1</v>
      </c>
      <c r="L22" s="464">
        <v>1</v>
      </c>
      <c r="M22" s="464">
        <v>1</v>
      </c>
      <c r="N22" s="544">
        <f t="shared" si="7"/>
        <v>365</v>
      </c>
      <c r="O22" s="183">
        <v>255</v>
      </c>
      <c r="P22" s="183"/>
      <c r="Q22" s="183">
        <v>101</v>
      </c>
      <c r="R22" s="183">
        <v>9</v>
      </c>
      <c r="S22" s="184" t="e">
        <f t="shared" si="0"/>
        <v>#DIV/0!</v>
      </c>
      <c r="T22" s="184" t="e">
        <f t="shared" si="1"/>
        <v>#DIV/0!</v>
      </c>
      <c r="U22" s="184" t="e">
        <f t="shared" si="2"/>
        <v>#DIV/0!</v>
      </c>
      <c r="V22" s="499"/>
      <c r="W22" s="185">
        <f>IF(O22="nio",0,IF(O22&gt;0,VLOOKUP(G22,'3-Productie normen'!$A$10:$I$23,VLOOKUP(O22,'3-Productie normen'!R:S,2,FALSE),FALSE)))</f>
        <v>0</v>
      </c>
      <c r="X22" s="185">
        <f t="shared" si="3"/>
        <v>0</v>
      </c>
      <c r="Y22" s="185">
        <f t="shared" si="4"/>
        <v>0</v>
      </c>
      <c r="Z22" s="186" t="str">
        <f>VLOOKUP(G22,'3-Productie normen'!A:O,11,FALSE)</f>
        <v xml:space="preserve">V </v>
      </c>
      <c r="AA22" s="186"/>
      <c r="AC22" s="144">
        <f t="shared" si="5"/>
        <v>10074.800000000001</v>
      </c>
    </row>
    <row r="23" spans="1:29" ht="14.1" customHeight="1">
      <c r="A23" s="160">
        <f t="shared" si="6"/>
        <v>23</v>
      </c>
      <c r="B23" s="180" t="s">
        <v>213</v>
      </c>
      <c r="C23" s="180" t="s">
        <v>473</v>
      </c>
      <c r="D23" s="145">
        <v>-1</v>
      </c>
      <c r="E23" s="181"/>
      <c r="F23" s="141" t="s">
        <v>228</v>
      </c>
      <c r="G23" s="141" t="s">
        <v>168</v>
      </c>
      <c r="H23" s="182" t="s">
        <v>517</v>
      </c>
      <c r="I23" s="536">
        <v>16.100000000000001</v>
      </c>
      <c r="J23" s="464">
        <v>1</v>
      </c>
      <c r="K23" s="464">
        <v>1</v>
      </c>
      <c r="L23" s="464">
        <v>1</v>
      </c>
      <c r="M23" s="464">
        <v>1</v>
      </c>
      <c r="N23" s="544">
        <f t="shared" si="7"/>
        <v>255</v>
      </c>
      <c r="O23" s="183">
        <v>255</v>
      </c>
      <c r="P23" s="183"/>
      <c r="Q23" s="183"/>
      <c r="R23" s="183"/>
      <c r="S23" s="184" t="e">
        <f t="shared" si="0"/>
        <v>#DIV/0!</v>
      </c>
      <c r="T23" s="184">
        <f t="shared" si="1"/>
        <v>0</v>
      </c>
      <c r="U23" s="184">
        <f t="shared" si="2"/>
        <v>0</v>
      </c>
      <c r="V23" s="499"/>
      <c r="W23" s="185">
        <f>IF(O23="nio",0,IF(O23&gt;0,VLOOKUP(G23,'3-Productie normen'!$A$10:$I$23,VLOOKUP(O23,'3-Productie normen'!R:S,2,FALSE),FALSE)))</f>
        <v>0</v>
      </c>
      <c r="X23" s="185">
        <f t="shared" si="3"/>
        <v>0</v>
      </c>
      <c r="Y23" s="185">
        <f t="shared" si="4"/>
        <v>0</v>
      </c>
      <c r="Z23" s="186" t="str">
        <f>VLOOKUP(G23,'3-Productie normen'!A:O,11,FALSE)</f>
        <v>B</v>
      </c>
      <c r="AA23" s="186"/>
      <c r="AC23" s="144">
        <f t="shared" si="5"/>
        <v>4105.5</v>
      </c>
    </row>
    <row r="24" spans="1:29" ht="14.1" customHeight="1">
      <c r="A24" s="160">
        <f t="shared" si="6"/>
        <v>24</v>
      </c>
      <c r="B24" s="180" t="s">
        <v>213</v>
      </c>
      <c r="C24" s="180" t="s">
        <v>473</v>
      </c>
      <c r="D24" s="145">
        <v>-1</v>
      </c>
      <c r="E24" s="181"/>
      <c r="F24" s="527" t="s">
        <v>229</v>
      </c>
      <c r="G24" s="180" t="s">
        <v>455</v>
      </c>
      <c r="H24" s="182" t="s">
        <v>517</v>
      </c>
      <c r="I24" s="536">
        <v>5.3</v>
      </c>
      <c r="J24" s="464">
        <v>1</v>
      </c>
      <c r="K24" s="464">
        <v>1</v>
      </c>
      <c r="L24" s="464">
        <v>1</v>
      </c>
      <c r="M24" s="464">
        <v>1</v>
      </c>
      <c r="N24" s="544">
        <f t="shared" si="7"/>
        <v>12</v>
      </c>
      <c r="O24" s="183">
        <v>12</v>
      </c>
      <c r="P24" s="183"/>
      <c r="Q24" s="183"/>
      <c r="R24" s="183"/>
      <c r="S24" s="184" t="e">
        <f t="shared" si="0"/>
        <v>#DIV/0!</v>
      </c>
      <c r="T24" s="184">
        <f t="shared" si="1"/>
        <v>0</v>
      </c>
      <c r="U24" s="184">
        <f t="shared" si="2"/>
        <v>0</v>
      </c>
      <c r="V24" s="499"/>
      <c r="W24" s="185">
        <f>IF(O24="nio",0,IF(O24&gt;0,VLOOKUP(G24,'3-Productie normen'!$A$10:$I$23,VLOOKUP(O24,'3-Productie normen'!R:S,2,FALSE),FALSE)))</f>
        <v>0</v>
      </c>
      <c r="X24" s="185">
        <f t="shared" si="3"/>
        <v>0</v>
      </c>
      <c r="Y24" s="185">
        <f t="shared" si="4"/>
        <v>0</v>
      </c>
      <c r="Z24" s="186" t="str">
        <f>VLOOKUP(G24,'3-Productie normen'!A:O,11,FALSE)</f>
        <v>V</v>
      </c>
      <c r="AA24" s="186"/>
      <c r="AC24" s="144">
        <f t="shared" si="5"/>
        <v>63.599999999999994</v>
      </c>
    </row>
    <row r="25" spans="1:29" ht="14.1" customHeight="1">
      <c r="A25" s="160">
        <f t="shared" si="6"/>
        <v>25</v>
      </c>
      <c r="B25" s="180" t="s">
        <v>213</v>
      </c>
      <c r="C25" s="180" t="s">
        <v>473</v>
      </c>
      <c r="D25" s="145">
        <v>-1</v>
      </c>
      <c r="E25" s="181"/>
      <c r="F25" s="141" t="s">
        <v>230</v>
      </c>
      <c r="G25" s="182" t="s">
        <v>456</v>
      </c>
      <c r="H25" s="182" t="s">
        <v>517</v>
      </c>
      <c r="I25" s="536">
        <v>5.2</v>
      </c>
      <c r="J25" s="464">
        <v>1</v>
      </c>
      <c r="K25" s="464">
        <v>1</v>
      </c>
      <c r="L25" s="464">
        <v>1</v>
      </c>
      <c r="M25" s="464">
        <v>1</v>
      </c>
      <c r="N25" s="544">
        <f t="shared" si="7"/>
        <v>365</v>
      </c>
      <c r="O25" s="183">
        <v>255</v>
      </c>
      <c r="P25" s="183"/>
      <c r="Q25" s="183">
        <v>101</v>
      </c>
      <c r="R25" s="183">
        <v>9</v>
      </c>
      <c r="S25" s="184" t="e">
        <f t="shared" si="0"/>
        <v>#DIV/0!</v>
      </c>
      <c r="T25" s="184" t="e">
        <f t="shared" si="1"/>
        <v>#DIV/0!</v>
      </c>
      <c r="U25" s="184" t="e">
        <f t="shared" si="2"/>
        <v>#DIV/0!</v>
      </c>
      <c r="V25" s="499"/>
      <c r="W25" s="185">
        <f>IF(O25="nio",0,IF(O25&gt;0,VLOOKUP(G25,'3-Productie normen'!$A$10:$I$23,VLOOKUP(O25,'3-Productie normen'!R:S,2,FALSE),FALSE)))</f>
        <v>0</v>
      </c>
      <c r="X25" s="185">
        <f t="shared" si="3"/>
        <v>0</v>
      </c>
      <c r="Y25" s="185">
        <f t="shared" si="4"/>
        <v>0</v>
      </c>
      <c r="Z25" s="186" t="str">
        <f>VLOOKUP(G25,'3-Productie normen'!A:O,11,FALSE)</f>
        <v>V</v>
      </c>
      <c r="AA25" s="186"/>
      <c r="AC25" s="144">
        <f t="shared" si="5"/>
        <v>1851.2</v>
      </c>
    </row>
    <row r="26" spans="1:29" ht="14.1" customHeight="1">
      <c r="A26" s="160">
        <f t="shared" si="6"/>
        <v>26</v>
      </c>
      <c r="B26" s="180" t="s">
        <v>213</v>
      </c>
      <c r="C26" s="180" t="s">
        <v>473</v>
      </c>
      <c r="D26" s="145">
        <v>-1</v>
      </c>
      <c r="E26" s="181"/>
      <c r="F26" s="141" t="s">
        <v>233</v>
      </c>
      <c r="G26" s="182" t="s">
        <v>456</v>
      </c>
      <c r="H26" s="182" t="s">
        <v>517</v>
      </c>
      <c r="I26" s="536">
        <v>5.2</v>
      </c>
      <c r="J26" s="464">
        <v>1</v>
      </c>
      <c r="K26" s="464">
        <v>1</v>
      </c>
      <c r="L26" s="464">
        <v>1</v>
      </c>
      <c r="M26" s="464">
        <v>1</v>
      </c>
      <c r="N26" s="544">
        <f t="shared" si="7"/>
        <v>365</v>
      </c>
      <c r="O26" s="183">
        <v>255</v>
      </c>
      <c r="P26" s="183"/>
      <c r="Q26" s="183">
        <v>101</v>
      </c>
      <c r="R26" s="183">
        <v>9</v>
      </c>
      <c r="S26" s="184" t="e">
        <f t="shared" si="0"/>
        <v>#DIV/0!</v>
      </c>
      <c r="T26" s="184" t="e">
        <f t="shared" si="1"/>
        <v>#DIV/0!</v>
      </c>
      <c r="U26" s="184" t="e">
        <f t="shared" si="2"/>
        <v>#DIV/0!</v>
      </c>
      <c r="V26" s="499"/>
      <c r="W26" s="185">
        <f>IF(O26="nio",0,IF(O26&gt;0,VLOOKUP(G26,'3-Productie normen'!$A$10:$I$23,VLOOKUP(O26,'3-Productie normen'!R:S,2,FALSE),FALSE)))</f>
        <v>0</v>
      </c>
      <c r="X26" s="185">
        <f t="shared" si="3"/>
        <v>0</v>
      </c>
      <c r="Y26" s="185">
        <f t="shared" si="4"/>
        <v>0</v>
      </c>
      <c r="Z26" s="186" t="str">
        <f>VLOOKUP(G26,'3-Productie normen'!A:O,11,FALSE)</f>
        <v>V</v>
      </c>
      <c r="AA26" s="186"/>
      <c r="AC26" s="144">
        <f t="shared" si="5"/>
        <v>1851.2</v>
      </c>
    </row>
    <row r="27" spans="1:29" ht="14.1" customHeight="1">
      <c r="A27" s="160">
        <f t="shared" si="6"/>
        <v>27</v>
      </c>
      <c r="B27" s="180" t="s">
        <v>213</v>
      </c>
      <c r="C27" s="180" t="s">
        <v>473</v>
      </c>
      <c r="D27" s="145">
        <v>-1</v>
      </c>
      <c r="E27" s="181"/>
      <c r="F27" s="141" t="s">
        <v>234</v>
      </c>
      <c r="G27" s="182" t="s">
        <v>168</v>
      </c>
      <c r="H27" s="182" t="s">
        <v>517</v>
      </c>
      <c r="I27" s="536">
        <v>10.199999999999999</v>
      </c>
      <c r="J27" s="464">
        <v>1</v>
      </c>
      <c r="K27" s="464">
        <v>1</v>
      </c>
      <c r="L27" s="464">
        <v>1</v>
      </c>
      <c r="M27" s="464">
        <v>1</v>
      </c>
      <c r="N27" s="544">
        <f t="shared" si="7"/>
        <v>128</v>
      </c>
      <c r="O27" s="183">
        <v>128</v>
      </c>
      <c r="P27" s="183"/>
      <c r="Q27" s="183"/>
      <c r="R27" s="183"/>
      <c r="S27" s="184" t="e">
        <f t="shared" si="0"/>
        <v>#DIV/0!</v>
      </c>
      <c r="T27" s="184">
        <f t="shared" si="1"/>
        <v>0</v>
      </c>
      <c r="U27" s="184">
        <f t="shared" si="2"/>
        <v>0</v>
      </c>
      <c r="V27" s="499"/>
      <c r="W27" s="185">
        <f>IF(O27="nio",0,IF(O27&gt;0,VLOOKUP(G27,'3-Productie normen'!$A$10:$I$23,VLOOKUP(O27,'3-Productie normen'!R:S,2,FALSE),FALSE)))</f>
        <v>0</v>
      </c>
      <c r="X27" s="185">
        <f t="shared" si="3"/>
        <v>0</v>
      </c>
      <c r="Y27" s="185">
        <f t="shared" si="4"/>
        <v>0</v>
      </c>
      <c r="Z27" s="186" t="str">
        <f>VLOOKUP(G27,'3-Productie normen'!A:O,11,FALSE)</f>
        <v>B</v>
      </c>
      <c r="AA27" s="186"/>
      <c r="AC27" s="144">
        <f t="shared" si="5"/>
        <v>1305.5999999999999</v>
      </c>
    </row>
    <row r="28" spans="1:29" ht="14.1" customHeight="1">
      <c r="A28" s="160">
        <f t="shared" si="6"/>
        <v>28</v>
      </c>
      <c r="B28" s="180" t="s">
        <v>213</v>
      </c>
      <c r="C28" s="180" t="s">
        <v>473</v>
      </c>
      <c r="D28" s="145">
        <v>-1</v>
      </c>
      <c r="E28" s="181"/>
      <c r="F28" s="141" t="s">
        <v>235</v>
      </c>
      <c r="G28" s="182" t="s">
        <v>168</v>
      </c>
      <c r="H28" s="182" t="s">
        <v>517</v>
      </c>
      <c r="I28" s="536">
        <v>30.1</v>
      </c>
      <c r="J28" s="464">
        <v>1</v>
      </c>
      <c r="K28" s="464">
        <v>1</v>
      </c>
      <c r="L28" s="464">
        <v>1</v>
      </c>
      <c r="M28" s="464">
        <v>1</v>
      </c>
      <c r="N28" s="544">
        <f t="shared" si="7"/>
        <v>128</v>
      </c>
      <c r="O28" s="183">
        <v>128</v>
      </c>
      <c r="P28" s="183"/>
      <c r="Q28" s="183"/>
      <c r="R28" s="183"/>
      <c r="S28" s="184" t="e">
        <f t="shared" si="0"/>
        <v>#DIV/0!</v>
      </c>
      <c r="T28" s="184">
        <f t="shared" si="1"/>
        <v>0</v>
      </c>
      <c r="U28" s="184">
        <f t="shared" si="2"/>
        <v>0</v>
      </c>
      <c r="V28" s="499"/>
      <c r="W28" s="185">
        <f>IF(O28="nio",0,IF(O28&gt;0,VLOOKUP(G28,'3-Productie normen'!$A$10:$I$23,VLOOKUP(O28,'3-Productie normen'!R:S,2,FALSE),FALSE)))</f>
        <v>0</v>
      </c>
      <c r="X28" s="185">
        <f t="shared" si="3"/>
        <v>0</v>
      </c>
      <c r="Y28" s="185">
        <f t="shared" si="4"/>
        <v>0</v>
      </c>
      <c r="Z28" s="186" t="str">
        <f>VLOOKUP(G28,'3-Productie normen'!A:O,11,FALSE)</f>
        <v>B</v>
      </c>
      <c r="AA28" s="186"/>
      <c r="AC28" s="144">
        <f t="shared" si="5"/>
        <v>3852.8</v>
      </c>
    </row>
    <row r="29" spans="1:29" ht="14.1" customHeight="1">
      <c r="A29" s="160">
        <f t="shared" si="6"/>
        <v>29</v>
      </c>
      <c r="B29" s="180" t="s">
        <v>213</v>
      </c>
      <c r="C29" s="180" t="s">
        <v>473</v>
      </c>
      <c r="D29" s="145">
        <v>-1</v>
      </c>
      <c r="E29" s="181"/>
      <c r="F29" s="529" t="s">
        <v>236</v>
      </c>
      <c r="G29" s="188" t="s">
        <v>168</v>
      </c>
      <c r="H29" s="182" t="s">
        <v>517</v>
      </c>
      <c r="I29" s="536">
        <v>6.5</v>
      </c>
      <c r="J29" s="464">
        <v>1</v>
      </c>
      <c r="K29" s="464">
        <v>1</v>
      </c>
      <c r="L29" s="464">
        <v>1</v>
      </c>
      <c r="M29" s="464">
        <v>1</v>
      </c>
      <c r="N29" s="544">
        <f t="shared" si="7"/>
        <v>128</v>
      </c>
      <c r="O29" s="183">
        <v>128</v>
      </c>
      <c r="P29" s="183"/>
      <c r="Q29" s="183"/>
      <c r="R29" s="183"/>
      <c r="S29" s="184" t="e">
        <f t="shared" si="0"/>
        <v>#DIV/0!</v>
      </c>
      <c r="T29" s="184">
        <f t="shared" si="1"/>
        <v>0</v>
      </c>
      <c r="U29" s="184">
        <f t="shared" si="2"/>
        <v>0</v>
      </c>
      <c r="V29" s="499"/>
      <c r="W29" s="185">
        <f>IF(O29="nio",0,IF(O29&gt;0,VLOOKUP(G29,'3-Productie normen'!$A$10:$I$23,VLOOKUP(O29,'3-Productie normen'!R:S,2,FALSE),FALSE)))</f>
        <v>0</v>
      </c>
      <c r="X29" s="185">
        <f t="shared" si="3"/>
        <v>0</v>
      </c>
      <c r="Y29" s="185">
        <f t="shared" si="4"/>
        <v>0</v>
      </c>
      <c r="Z29" s="186" t="str">
        <f>VLOOKUP(G29,'3-Productie normen'!A:O,11,FALSE)</f>
        <v>B</v>
      </c>
      <c r="AA29" s="186"/>
      <c r="AC29" s="144">
        <f t="shared" si="5"/>
        <v>832</v>
      </c>
    </row>
    <row r="30" spans="1:29" ht="14.1" customHeight="1">
      <c r="A30" s="160">
        <f t="shared" si="6"/>
        <v>30</v>
      </c>
      <c r="B30" s="180" t="s">
        <v>213</v>
      </c>
      <c r="C30" s="180" t="s">
        <v>473</v>
      </c>
      <c r="D30" s="145">
        <v>-1</v>
      </c>
      <c r="E30" s="181"/>
      <c r="F30" s="189" t="s">
        <v>237</v>
      </c>
      <c r="G30" s="189" t="s">
        <v>323</v>
      </c>
      <c r="H30" s="190" t="s">
        <v>520</v>
      </c>
      <c r="I30" s="536">
        <v>11.3</v>
      </c>
      <c r="J30" s="464">
        <v>1</v>
      </c>
      <c r="K30" s="464">
        <v>1</v>
      </c>
      <c r="L30" s="464">
        <v>1</v>
      </c>
      <c r="M30" s="464">
        <v>1</v>
      </c>
      <c r="N30" s="544">
        <f t="shared" si="7"/>
        <v>365</v>
      </c>
      <c r="O30" s="183">
        <v>255</v>
      </c>
      <c r="P30" s="183"/>
      <c r="Q30" s="183">
        <v>101</v>
      </c>
      <c r="R30" s="183">
        <v>9</v>
      </c>
      <c r="S30" s="184" t="e">
        <f t="shared" si="0"/>
        <v>#DIV/0!</v>
      </c>
      <c r="T30" s="184" t="e">
        <f t="shared" si="1"/>
        <v>#DIV/0!</v>
      </c>
      <c r="U30" s="184" t="e">
        <f t="shared" si="2"/>
        <v>#DIV/0!</v>
      </c>
      <c r="V30" s="499"/>
      <c r="W30" s="185">
        <f>IF(O30="nio",0,IF(O30&gt;0,VLOOKUP(G30,'3-Productie normen'!$A$10:$I$23,VLOOKUP(O30,'3-Productie normen'!R:S,2,FALSE),FALSE)))</f>
        <v>0</v>
      </c>
      <c r="X30" s="185">
        <f t="shared" si="3"/>
        <v>0</v>
      </c>
      <c r="Y30" s="185">
        <f t="shared" si="4"/>
        <v>0</v>
      </c>
      <c r="Z30" s="186" t="str">
        <f>VLOOKUP(G30,'3-Productie normen'!A:O,11,FALSE)</f>
        <v>V</v>
      </c>
      <c r="AA30" s="186"/>
      <c r="AC30" s="144">
        <f t="shared" si="5"/>
        <v>4022.8</v>
      </c>
    </row>
    <row r="31" spans="1:29" ht="14.1" customHeight="1">
      <c r="A31" s="160">
        <f t="shared" si="6"/>
        <v>31</v>
      </c>
      <c r="B31" s="180" t="s">
        <v>213</v>
      </c>
      <c r="C31" s="180" t="s">
        <v>473</v>
      </c>
      <c r="D31" s="145">
        <v>-1</v>
      </c>
      <c r="E31" s="191"/>
      <c r="F31" s="528" t="s">
        <v>238</v>
      </c>
      <c r="G31" s="192" t="s">
        <v>455</v>
      </c>
      <c r="H31" s="182" t="s">
        <v>517</v>
      </c>
      <c r="I31" s="536">
        <v>4</v>
      </c>
      <c r="J31" s="464">
        <v>1</v>
      </c>
      <c r="K31" s="464">
        <v>1</v>
      </c>
      <c r="L31" s="464">
        <v>1</v>
      </c>
      <c r="M31" s="464">
        <v>1</v>
      </c>
      <c r="N31" s="544">
        <f t="shared" si="7"/>
        <v>12</v>
      </c>
      <c r="O31" s="183">
        <v>12</v>
      </c>
      <c r="P31" s="183"/>
      <c r="Q31" s="183"/>
      <c r="R31" s="183"/>
      <c r="S31" s="184" t="e">
        <f t="shared" si="0"/>
        <v>#DIV/0!</v>
      </c>
      <c r="T31" s="184">
        <f t="shared" si="1"/>
        <v>0</v>
      </c>
      <c r="U31" s="184">
        <f t="shared" si="2"/>
        <v>0</v>
      </c>
      <c r="V31" s="499"/>
      <c r="W31" s="185">
        <f>IF(O31="nio",0,IF(O31&gt;0,VLOOKUP(G31,'3-Productie normen'!$A$10:$I$23,VLOOKUP(O31,'3-Productie normen'!R:S,2,FALSE),FALSE)))</f>
        <v>0</v>
      </c>
      <c r="X31" s="185">
        <f t="shared" si="3"/>
        <v>0</v>
      </c>
      <c r="Y31" s="185">
        <f t="shared" si="4"/>
        <v>0</v>
      </c>
      <c r="Z31" s="186" t="str">
        <f>VLOOKUP(G31,'3-Productie normen'!A:O,11,FALSE)</f>
        <v>V</v>
      </c>
      <c r="AA31" s="186"/>
      <c r="AC31" s="144">
        <f t="shared" si="5"/>
        <v>48</v>
      </c>
    </row>
    <row r="32" spans="1:29" ht="14.1" customHeight="1">
      <c r="A32" s="160">
        <f t="shared" si="6"/>
        <v>32</v>
      </c>
      <c r="B32" s="180" t="s">
        <v>213</v>
      </c>
      <c r="C32" s="180" t="s">
        <v>473</v>
      </c>
      <c r="D32" s="145">
        <v>-1</v>
      </c>
      <c r="E32" s="181"/>
      <c r="F32" s="141" t="s">
        <v>239</v>
      </c>
      <c r="G32" s="182" t="s">
        <v>459</v>
      </c>
      <c r="H32" s="182" t="s">
        <v>517</v>
      </c>
      <c r="I32" s="536">
        <v>24.7</v>
      </c>
      <c r="J32" s="464">
        <v>1</v>
      </c>
      <c r="K32" s="464">
        <v>1</v>
      </c>
      <c r="L32" s="464">
        <v>1</v>
      </c>
      <c r="M32" s="464">
        <v>1</v>
      </c>
      <c r="N32" s="544">
        <f t="shared" si="7"/>
        <v>365</v>
      </c>
      <c r="O32" s="183">
        <v>255</v>
      </c>
      <c r="P32" s="183"/>
      <c r="Q32" s="183">
        <v>101</v>
      </c>
      <c r="R32" s="183">
        <v>9</v>
      </c>
      <c r="S32" s="184" t="e">
        <f t="shared" si="0"/>
        <v>#DIV/0!</v>
      </c>
      <c r="T32" s="184" t="e">
        <f t="shared" si="1"/>
        <v>#DIV/0!</v>
      </c>
      <c r="U32" s="184" t="e">
        <f t="shared" si="2"/>
        <v>#DIV/0!</v>
      </c>
      <c r="V32" s="499"/>
      <c r="W32" s="185">
        <f>IF(O32="nio",0,IF(O32&gt;0,VLOOKUP(G32,'3-Productie normen'!$A$10:$I$23,VLOOKUP(O32,'3-Productie normen'!R:S,2,FALSE),FALSE)))</f>
        <v>0</v>
      </c>
      <c r="X32" s="185">
        <f t="shared" si="3"/>
        <v>0</v>
      </c>
      <c r="Y32" s="185">
        <f t="shared" si="4"/>
        <v>0</v>
      </c>
      <c r="Z32" s="186" t="str">
        <f>VLOOKUP(G32,'3-Productie normen'!A:O,11,FALSE)</f>
        <v xml:space="preserve">V </v>
      </c>
      <c r="AA32" s="186"/>
      <c r="AC32" s="144">
        <f t="shared" si="5"/>
        <v>8793.1999999999989</v>
      </c>
    </row>
    <row r="33" spans="1:29" ht="14.1" customHeight="1">
      <c r="A33" s="160">
        <f t="shared" si="6"/>
        <v>33</v>
      </c>
      <c r="B33" s="180" t="s">
        <v>213</v>
      </c>
      <c r="C33" s="180" t="s">
        <v>473</v>
      </c>
      <c r="D33" s="145">
        <v>-1</v>
      </c>
      <c r="E33" s="181"/>
      <c r="F33" s="141" t="s">
        <v>227</v>
      </c>
      <c r="G33" s="141" t="s">
        <v>459</v>
      </c>
      <c r="H33" s="182" t="s">
        <v>517</v>
      </c>
      <c r="I33" s="536">
        <v>17</v>
      </c>
      <c r="J33" s="464">
        <v>1</v>
      </c>
      <c r="K33" s="464">
        <v>1</v>
      </c>
      <c r="L33" s="464">
        <v>1</v>
      </c>
      <c r="M33" s="464">
        <v>1</v>
      </c>
      <c r="N33" s="544">
        <f t="shared" si="7"/>
        <v>365</v>
      </c>
      <c r="O33" s="183">
        <v>255</v>
      </c>
      <c r="P33" s="183"/>
      <c r="Q33" s="183">
        <v>101</v>
      </c>
      <c r="R33" s="183">
        <v>9</v>
      </c>
      <c r="S33" s="184" t="e">
        <f t="shared" si="0"/>
        <v>#DIV/0!</v>
      </c>
      <c r="T33" s="184" t="e">
        <f t="shared" si="1"/>
        <v>#DIV/0!</v>
      </c>
      <c r="U33" s="184" t="e">
        <f t="shared" si="2"/>
        <v>#DIV/0!</v>
      </c>
      <c r="V33" s="499"/>
      <c r="W33" s="185">
        <f>IF(O33="nio",0,IF(O33&gt;0,VLOOKUP(G33,'3-Productie normen'!$A$10:$I$23,VLOOKUP(O33,'3-Productie normen'!R:S,2,FALSE),FALSE)))</f>
        <v>0</v>
      </c>
      <c r="X33" s="185">
        <f t="shared" si="3"/>
        <v>0</v>
      </c>
      <c r="Y33" s="185">
        <f t="shared" si="4"/>
        <v>0</v>
      </c>
      <c r="Z33" s="186" t="str">
        <f>VLOOKUP(G33,'3-Productie normen'!A:O,11,FALSE)</f>
        <v xml:space="preserve">V </v>
      </c>
      <c r="AA33" s="186"/>
      <c r="AC33" s="144">
        <f t="shared" si="5"/>
        <v>6052</v>
      </c>
    </row>
    <row r="34" spans="1:29" ht="14.1" customHeight="1">
      <c r="A34" s="160">
        <f t="shared" si="6"/>
        <v>34</v>
      </c>
      <c r="B34" s="180" t="s">
        <v>213</v>
      </c>
      <c r="C34" s="180" t="s">
        <v>473</v>
      </c>
      <c r="D34" s="145">
        <v>-1</v>
      </c>
      <c r="E34" s="181"/>
      <c r="F34" s="141" t="s">
        <v>240</v>
      </c>
      <c r="G34" s="141" t="s">
        <v>457</v>
      </c>
      <c r="H34" s="182" t="s">
        <v>518</v>
      </c>
      <c r="I34" s="536">
        <v>3.9</v>
      </c>
      <c r="J34" s="464">
        <v>1</v>
      </c>
      <c r="K34" s="464">
        <v>1</v>
      </c>
      <c r="L34" s="464">
        <v>1</v>
      </c>
      <c r="M34" s="464">
        <v>1</v>
      </c>
      <c r="N34" s="544">
        <f t="shared" si="7"/>
        <v>255</v>
      </c>
      <c r="O34" s="183">
        <v>255</v>
      </c>
      <c r="P34" s="183"/>
      <c r="Q34" s="183"/>
      <c r="R34" s="183"/>
      <c r="S34" s="184" t="e">
        <f t="shared" si="0"/>
        <v>#DIV/0!</v>
      </c>
      <c r="T34" s="184">
        <f t="shared" si="1"/>
        <v>0</v>
      </c>
      <c r="U34" s="184">
        <f t="shared" si="2"/>
        <v>0</v>
      </c>
      <c r="V34" s="499"/>
      <c r="W34" s="185">
        <f>IF(O34="nio",0,IF(O34&gt;0,VLOOKUP(G34,'3-Productie normen'!$A$10:$I$23,VLOOKUP(O34,'3-Productie normen'!R:S,2,FALSE),FALSE)))</f>
        <v>0</v>
      </c>
      <c r="X34" s="185">
        <f t="shared" si="3"/>
        <v>0</v>
      </c>
      <c r="Y34" s="185">
        <f t="shared" si="4"/>
        <v>0</v>
      </c>
      <c r="Z34" s="186" t="str">
        <f>VLOOKUP(G34,'3-Productie normen'!A:O,11,FALSE)</f>
        <v>S</v>
      </c>
      <c r="AA34" s="186"/>
      <c r="AC34" s="144">
        <f t="shared" si="5"/>
        <v>994.5</v>
      </c>
    </row>
    <row r="35" spans="1:29" ht="14.1" customHeight="1">
      <c r="A35" s="160">
        <f t="shared" si="6"/>
        <v>35</v>
      </c>
      <c r="B35" s="180" t="s">
        <v>213</v>
      </c>
      <c r="C35" s="180" t="s">
        <v>473</v>
      </c>
      <c r="D35" s="145">
        <v>-1</v>
      </c>
      <c r="E35" s="181"/>
      <c r="F35" s="141" t="s">
        <v>241</v>
      </c>
      <c r="G35" s="141" t="s">
        <v>168</v>
      </c>
      <c r="H35" s="182" t="s">
        <v>517</v>
      </c>
      <c r="I35" s="536">
        <v>1.8</v>
      </c>
      <c r="J35" s="464">
        <v>1</v>
      </c>
      <c r="K35" s="464">
        <v>1</v>
      </c>
      <c r="L35" s="464">
        <v>1</v>
      </c>
      <c r="M35" s="464">
        <v>1</v>
      </c>
      <c r="N35" s="544">
        <f t="shared" si="7"/>
        <v>128</v>
      </c>
      <c r="O35" s="183">
        <v>128</v>
      </c>
      <c r="P35" s="183"/>
      <c r="Q35" s="183"/>
      <c r="R35" s="183"/>
      <c r="S35" s="184" t="e">
        <f t="shared" si="0"/>
        <v>#DIV/0!</v>
      </c>
      <c r="T35" s="184">
        <f t="shared" si="1"/>
        <v>0</v>
      </c>
      <c r="U35" s="184">
        <f t="shared" si="2"/>
        <v>0</v>
      </c>
      <c r="V35" s="499"/>
      <c r="W35" s="185">
        <f>IF(O35="nio",0,IF(O35&gt;0,VLOOKUP(G35,'3-Productie normen'!$A$10:$I$23,VLOOKUP(O35,'3-Productie normen'!R:S,2,FALSE),FALSE)))</f>
        <v>0</v>
      </c>
      <c r="X35" s="185">
        <f t="shared" si="3"/>
        <v>0</v>
      </c>
      <c r="Y35" s="185">
        <f t="shared" si="4"/>
        <v>0</v>
      </c>
      <c r="Z35" s="186" t="str">
        <f>VLOOKUP(G35,'3-Productie normen'!A:O,11,FALSE)</f>
        <v>B</v>
      </c>
      <c r="AA35" s="186"/>
      <c r="AC35" s="144">
        <f t="shared" si="5"/>
        <v>230.4</v>
      </c>
    </row>
    <row r="36" spans="1:29" ht="14.1" customHeight="1">
      <c r="A36" s="160">
        <f t="shared" si="6"/>
        <v>36</v>
      </c>
      <c r="B36" s="180" t="s">
        <v>213</v>
      </c>
      <c r="C36" s="180" t="s">
        <v>473</v>
      </c>
      <c r="D36" s="145">
        <v>-1</v>
      </c>
      <c r="E36" s="181"/>
      <c r="F36" s="141" t="s">
        <v>242</v>
      </c>
      <c r="G36" s="141" t="s">
        <v>459</v>
      </c>
      <c r="H36" s="182" t="s">
        <v>517</v>
      </c>
      <c r="I36" s="536">
        <v>3.4</v>
      </c>
      <c r="J36" s="464">
        <v>1</v>
      </c>
      <c r="K36" s="464">
        <v>1</v>
      </c>
      <c r="L36" s="464">
        <v>1</v>
      </c>
      <c r="M36" s="464">
        <v>1</v>
      </c>
      <c r="N36" s="544">
        <f t="shared" si="7"/>
        <v>365</v>
      </c>
      <c r="O36" s="183">
        <v>255</v>
      </c>
      <c r="P36" s="183"/>
      <c r="Q36" s="183">
        <v>101</v>
      </c>
      <c r="R36" s="183">
        <v>9</v>
      </c>
      <c r="S36" s="184" t="e">
        <f t="shared" si="0"/>
        <v>#DIV/0!</v>
      </c>
      <c r="T36" s="184" t="e">
        <f t="shared" si="1"/>
        <v>#DIV/0!</v>
      </c>
      <c r="U36" s="184" t="e">
        <f t="shared" si="2"/>
        <v>#DIV/0!</v>
      </c>
      <c r="V36" s="499"/>
      <c r="W36" s="185">
        <f>IF(O36="nio",0,IF(O36&gt;0,VLOOKUP(G36,'3-Productie normen'!$A$10:$I$23,VLOOKUP(O36,'3-Productie normen'!R:S,2,FALSE),FALSE)))</f>
        <v>0</v>
      </c>
      <c r="X36" s="185">
        <f t="shared" si="3"/>
        <v>0</v>
      </c>
      <c r="Y36" s="185">
        <f t="shared" si="4"/>
        <v>0</v>
      </c>
      <c r="Z36" s="186" t="str">
        <f>VLOOKUP(G36,'3-Productie normen'!A:O,11,FALSE)</f>
        <v xml:space="preserve">V </v>
      </c>
      <c r="AA36" s="186"/>
      <c r="AC36" s="144">
        <f t="shared" si="5"/>
        <v>1210.3999999999999</v>
      </c>
    </row>
    <row r="37" spans="1:29" ht="14.1" customHeight="1">
      <c r="A37" s="160">
        <f t="shared" si="6"/>
        <v>37</v>
      </c>
      <c r="B37" s="180" t="s">
        <v>213</v>
      </c>
      <c r="C37" s="180" t="s">
        <v>473</v>
      </c>
      <c r="D37" s="145">
        <v>-1</v>
      </c>
      <c r="E37" s="181"/>
      <c r="F37" s="141" t="s">
        <v>240</v>
      </c>
      <c r="G37" s="141" t="s">
        <v>457</v>
      </c>
      <c r="H37" s="182" t="s">
        <v>518</v>
      </c>
      <c r="I37" s="536">
        <v>3.9</v>
      </c>
      <c r="J37" s="464">
        <v>1</v>
      </c>
      <c r="K37" s="464">
        <v>1</v>
      </c>
      <c r="L37" s="464">
        <v>1</v>
      </c>
      <c r="M37" s="464">
        <v>1</v>
      </c>
      <c r="N37" s="544">
        <f t="shared" si="7"/>
        <v>255</v>
      </c>
      <c r="O37" s="183">
        <v>255</v>
      </c>
      <c r="P37" s="183"/>
      <c r="Q37" s="183"/>
      <c r="R37" s="183"/>
      <c r="S37" s="184" t="e">
        <f t="shared" si="0"/>
        <v>#DIV/0!</v>
      </c>
      <c r="T37" s="184">
        <f t="shared" si="1"/>
        <v>0</v>
      </c>
      <c r="U37" s="184">
        <f t="shared" si="2"/>
        <v>0</v>
      </c>
      <c r="V37" s="499"/>
      <c r="W37" s="185">
        <f>IF(O37="nio",0,IF(O37&gt;0,VLOOKUP(G37,'3-Productie normen'!$A$10:$I$23,VLOOKUP(O37,'3-Productie normen'!R:S,2,FALSE),FALSE)))</f>
        <v>0</v>
      </c>
      <c r="X37" s="185">
        <f t="shared" si="3"/>
        <v>0</v>
      </c>
      <c r="Y37" s="185">
        <f t="shared" si="4"/>
        <v>0</v>
      </c>
      <c r="Z37" s="186" t="str">
        <f>VLOOKUP(G37,'3-Productie normen'!A:O,11,FALSE)</f>
        <v>S</v>
      </c>
      <c r="AA37" s="186"/>
      <c r="AC37" s="144">
        <f t="shared" si="5"/>
        <v>994.5</v>
      </c>
    </row>
    <row r="38" spans="1:29" ht="14.1" customHeight="1">
      <c r="A38" s="160">
        <f t="shared" si="6"/>
        <v>38</v>
      </c>
      <c r="B38" s="180" t="s">
        <v>213</v>
      </c>
      <c r="C38" s="180" t="s">
        <v>473</v>
      </c>
      <c r="D38" s="145">
        <v>-1</v>
      </c>
      <c r="E38" s="181"/>
      <c r="F38" s="141" t="s">
        <v>243</v>
      </c>
      <c r="G38" s="141" t="s">
        <v>455</v>
      </c>
      <c r="H38" s="182" t="s">
        <v>517</v>
      </c>
      <c r="I38" s="536">
        <v>16.7</v>
      </c>
      <c r="J38" s="464">
        <v>1</v>
      </c>
      <c r="K38" s="464">
        <v>1</v>
      </c>
      <c r="L38" s="464">
        <v>1</v>
      </c>
      <c r="M38" s="464">
        <v>1</v>
      </c>
      <c r="N38" s="544">
        <f t="shared" si="7"/>
        <v>12</v>
      </c>
      <c r="O38" s="183">
        <v>12</v>
      </c>
      <c r="P38" s="183"/>
      <c r="Q38" s="183"/>
      <c r="R38" s="183"/>
      <c r="S38" s="184" t="e">
        <f t="shared" si="0"/>
        <v>#DIV/0!</v>
      </c>
      <c r="T38" s="184">
        <f t="shared" si="1"/>
        <v>0</v>
      </c>
      <c r="U38" s="184">
        <f t="shared" si="2"/>
        <v>0</v>
      </c>
      <c r="V38" s="499"/>
      <c r="W38" s="185">
        <f>IF(O38="nio",0,IF(O38&gt;0,VLOOKUP(G38,'3-Productie normen'!$A$10:$I$23,VLOOKUP(O38,'3-Productie normen'!R:S,2,FALSE),FALSE)))</f>
        <v>0</v>
      </c>
      <c r="X38" s="185">
        <f t="shared" si="3"/>
        <v>0</v>
      </c>
      <c r="Y38" s="185">
        <f t="shared" si="4"/>
        <v>0</v>
      </c>
      <c r="Z38" s="186" t="str">
        <f>VLOOKUP(G38,'3-Productie normen'!A:O,11,FALSE)</f>
        <v>V</v>
      </c>
      <c r="AA38" s="186"/>
      <c r="AC38" s="144">
        <f t="shared" si="5"/>
        <v>200.39999999999998</v>
      </c>
    </row>
    <row r="39" spans="1:29" ht="14.1" customHeight="1">
      <c r="A39" s="160">
        <f t="shared" si="6"/>
        <v>39</v>
      </c>
      <c r="B39" s="180" t="s">
        <v>213</v>
      </c>
      <c r="C39" s="180" t="s">
        <v>473</v>
      </c>
      <c r="D39" s="145">
        <v>-1</v>
      </c>
      <c r="E39" s="181"/>
      <c r="F39" s="141" t="s">
        <v>244</v>
      </c>
      <c r="G39" s="141" t="s">
        <v>457</v>
      </c>
      <c r="H39" s="182" t="s">
        <v>518</v>
      </c>
      <c r="I39" s="536">
        <v>1.2</v>
      </c>
      <c r="J39" s="464">
        <v>1</v>
      </c>
      <c r="K39" s="464">
        <v>1</v>
      </c>
      <c r="L39" s="464">
        <v>1</v>
      </c>
      <c r="M39" s="464">
        <v>1</v>
      </c>
      <c r="N39" s="544">
        <f t="shared" si="7"/>
        <v>255</v>
      </c>
      <c r="O39" s="183">
        <v>255</v>
      </c>
      <c r="P39" s="183"/>
      <c r="Q39" s="183"/>
      <c r="R39" s="183"/>
      <c r="S39" s="184" t="e">
        <f t="shared" si="0"/>
        <v>#DIV/0!</v>
      </c>
      <c r="T39" s="184">
        <f t="shared" si="1"/>
        <v>0</v>
      </c>
      <c r="U39" s="184">
        <f t="shared" si="2"/>
        <v>0</v>
      </c>
      <c r="V39" s="499"/>
      <c r="W39" s="185">
        <f>IF(O39="nio",0,IF(O39&gt;0,VLOOKUP(G39,'3-Productie normen'!$A$10:$I$23,VLOOKUP(O39,'3-Productie normen'!R:S,2,FALSE),FALSE)))</f>
        <v>0</v>
      </c>
      <c r="X39" s="185">
        <f t="shared" si="3"/>
        <v>0</v>
      </c>
      <c r="Y39" s="185">
        <f t="shared" si="4"/>
        <v>0</v>
      </c>
      <c r="Z39" s="186" t="str">
        <f>VLOOKUP(G39,'3-Productie normen'!A:O,11,FALSE)</f>
        <v>S</v>
      </c>
      <c r="AA39" s="186"/>
      <c r="AC39" s="144">
        <f t="shared" si="5"/>
        <v>306</v>
      </c>
    </row>
    <row r="40" spans="1:29" ht="14.1" customHeight="1">
      <c r="A40" s="160">
        <f t="shared" si="6"/>
        <v>40</v>
      </c>
      <c r="B40" s="180" t="s">
        <v>213</v>
      </c>
      <c r="C40" s="180" t="s">
        <v>473</v>
      </c>
      <c r="D40" s="145">
        <v>-1</v>
      </c>
      <c r="E40" s="181"/>
      <c r="F40" s="141" t="s">
        <v>245</v>
      </c>
      <c r="G40" s="141" t="s">
        <v>457</v>
      </c>
      <c r="H40" s="182" t="s">
        <v>518</v>
      </c>
      <c r="I40" s="536">
        <v>2</v>
      </c>
      <c r="J40" s="464">
        <v>1</v>
      </c>
      <c r="K40" s="464">
        <v>1</v>
      </c>
      <c r="L40" s="464">
        <v>1</v>
      </c>
      <c r="M40" s="464">
        <v>1</v>
      </c>
      <c r="N40" s="544">
        <f t="shared" si="7"/>
        <v>255</v>
      </c>
      <c r="O40" s="183">
        <v>255</v>
      </c>
      <c r="P40" s="183"/>
      <c r="Q40" s="183"/>
      <c r="R40" s="183"/>
      <c r="S40" s="184" t="e">
        <f t="shared" si="0"/>
        <v>#DIV/0!</v>
      </c>
      <c r="T40" s="184">
        <f t="shared" si="1"/>
        <v>0</v>
      </c>
      <c r="U40" s="184">
        <f t="shared" si="2"/>
        <v>0</v>
      </c>
      <c r="V40" s="499"/>
      <c r="W40" s="185">
        <f>IF(O40="nio",0,IF(O40&gt;0,VLOOKUP(G40,'3-Productie normen'!$A$10:$I$23,VLOOKUP(O40,'3-Productie normen'!R:S,2,FALSE),FALSE)))</f>
        <v>0</v>
      </c>
      <c r="X40" s="185">
        <f t="shared" si="3"/>
        <v>0</v>
      </c>
      <c r="Y40" s="185">
        <f t="shared" si="4"/>
        <v>0</v>
      </c>
      <c r="Z40" s="186" t="str">
        <f>VLOOKUP(G40,'3-Productie normen'!A:O,11,FALSE)</f>
        <v>S</v>
      </c>
      <c r="AA40" s="186"/>
      <c r="AC40" s="144">
        <f t="shared" si="5"/>
        <v>510</v>
      </c>
    </row>
    <row r="41" spans="1:29" ht="14.1" customHeight="1">
      <c r="A41" s="160">
        <f t="shared" si="6"/>
        <v>41</v>
      </c>
      <c r="B41" s="180" t="s">
        <v>213</v>
      </c>
      <c r="C41" s="180" t="s">
        <v>473</v>
      </c>
      <c r="D41" s="145">
        <v>-1</v>
      </c>
      <c r="E41" s="181"/>
      <c r="F41" s="141" t="s">
        <v>246</v>
      </c>
      <c r="G41" s="141" t="s">
        <v>458</v>
      </c>
      <c r="H41" s="182" t="s">
        <v>518</v>
      </c>
      <c r="I41" s="536">
        <v>12.8</v>
      </c>
      <c r="J41" s="464">
        <v>1</v>
      </c>
      <c r="K41" s="464">
        <v>1</v>
      </c>
      <c r="L41" s="464">
        <v>1</v>
      </c>
      <c r="M41" s="464">
        <v>1</v>
      </c>
      <c r="N41" s="544">
        <f t="shared" si="7"/>
        <v>255</v>
      </c>
      <c r="O41" s="183">
        <v>255</v>
      </c>
      <c r="P41" s="183"/>
      <c r="Q41" s="183"/>
      <c r="R41" s="183"/>
      <c r="S41" s="184" t="e">
        <f t="shared" si="0"/>
        <v>#DIV/0!</v>
      </c>
      <c r="T41" s="184">
        <f t="shared" si="1"/>
        <v>0</v>
      </c>
      <c r="U41" s="184">
        <f t="shared" si="2"/>
        <v>0</v>
      </c>
      <c r="V41" s="499"/>
      <c r="W41" s="185">
        <f>IF(O41="nio",0,IF(O41&gt;0,VLOOKUP(G41,'3-Productie normen'!$A$10:$I$23,VLOOKUP(O41,'3-Productie normen'!R:S,2,FALSE),FALSE)))</f>
        <v>0</v>
      </c>
      <c r="X41" s="185">
        <f t="shared" si="3"/>
        <v>0</v>
      </c>
      <c r="Y41" s="185">
        <f t="shared" si="4"/>
        <v>0</v>
      </c>
      <c r="Z41" s="186" t="str">
        <f>VLOOKUP(G41,'3-Productie normen'!A:O,11,FALSE)</f>
        <v>S</v>
      </c>
      <c r="AA41" s="186"/>
      <c r="AC41" s="144">
        <f t="shared" si="5"/>
        <v>3264</v>
      </c>
    </row>
    <row r="42" spans="1:29" ht="14.1" customHeight="1">
      <c r="A42" s="160">
        <f t="shared" si="6"/>
        <v>42</v>
      </c>
      <c r="B42" s="180" t="s">
        <v>213</v>
      </c>
      <c r="C42" s="180" t="s">
        <v>473</v>
      </c>
      <c r="D42" s="145">
        <v>-1</v>
      </c>
      <c r="E42" s="181"/>
      <c r="F42" s="141" t="s">
        <v>247</v>
      </c>
      <c r="G42" s="141" t="s">
        <v>464</v>
      </c>
      <c r="H42" s="182" t="s">
        <v>520</v>
      </c>
      <c r="I42" s="536">
        <v>13.8</v>
      </c>
      <c r="J42" s="464">
        <v>1</v>
      </c>
      <c r="K42" s="464">
        <v>1</v>
      </c>
      <c r="L42" s="464">
        <v>1</v>
      </c>
      <c r="M42" s="464">
        <v>1</v>
      </c>
      <c r="N42" s="544">
        <f t="shared" si="7"/>
        <v>365</v>
      </c>
      <c r="O42" s="183">
        <v>255</v>
      </c>
      <c r="P42" s="183"/>
      <c r="Q42" s="183">
        <v>101</v>
      </c>
      <c r="R42" s="183">
        <v>9</v>
      </c>
      <c r="S42" s="184" t="e">
        <f t="shared" si="0"/>
        <v>#DIV/0!</v>
      </c>
      <c r="T42" s="184" t="e">
        <f t="shared" si="1"/>
        <v>#DIV/0!</v>
      </c>
      <c r="U42" s="184" t="e">
        <f t="shared" si="2"/>
        <v>#DIV/0!</v>
      </c>
      <c r="V42" s="499"/>
      <c r="W42" s="185">
        <f>IF(O42="nio",0,IF(O42&gt;0,VLOOKUP(G42,'3-Productie normen'!$A$10:$I$23,VLOOKUP(O42,'3-Productie normen'!R:S,2,FALSE),FALSE)))</f>
        <v>0</v>
      </c>
      <c r="X42" s="185">
        <f t="shared" si="3"/>
        <v>0</v>
      </c>
      <c r="Y42" s="185">
        <f t="shared" si="4"/>
        <v>0</v>
      </c>
      <c r="Z42" s="186" t="str">
        <f>VLOOKUP(G42,'3-Productie normen'!A:O,11,FALSE)</f>
        <v>V</v>
      </c>
      <c r="AA42" s="186"/>
      <c r="AC42" s="144">
        <f t="shared" si="5"/>
        <v>4912.8</v>
      </c>
    </row>
    <row r="43" spans="1:29" ht="14.1" customHeight="1">
      <c r="A43" s="160">
        <f t="shared" si="6"/>
        <v>43</v>
      </c>
      <c r="B43" s="180" t="s">
        <v>213</v>
      </c>
      <c r="C43" s="180" t="s">
        <v>473</v>
      </c>
      <c r="D43" s="145">
        <v>-1</v>
      </c>
      <c r="E43" s="181"/>
      <c r="F43" s="527" t="s">
        <v>250</v>
      </c>
      <c r="G43" s="180" t="s">
        <v>459</v>
      </c>
      <c r="H43" s="182" t="s">
        <v>517</v>
      </c>
      <c r="I43" s="536">
        <v>1.5</v>
      </c>
      <c r="J43" s="464">
        <v>1</v>
      </c>
      <c r="K43" s="464">
        <v>1</v>
      </c>
      <c r="L43" s="464">
        <v>1</v>
      </c>
      <c r="M43" s="464">
        <v>1</v>
      </c>
      <c r="N43" s="544">
        <f t="shared" si="7"/>
        <v>365</v>
      </c>
      <c r="O43" s="183">
        <v>255</v>
      </c>
      <c r="P43" s="183"/>
      <c r="Q43" s="183">
        <v>101</v>
      </c>
      <c r="R43" s="183">
        <v>9</v>
      </c>
      <c r="S43" s="184" t="e">
        <f t="shared" si="0"/>
        <v>#DIV/0!</v>
      </c>
      <c r="T43" s="184" t="e">
        <f t="shared" si="1"/>
        <v>#DIV/0!</v>
      </c>
      <c r="U43" s="184" t="e">
        <f t="shared" si="2"/>
        <v>#DIV/0!</v>
      </c>
      <c r="V43" s="499"/>
      <c r="W43" s="185">
        <f>IF(O43="nio",0,IF(O43&gt;0,VLOOKUP(G43,'3-Productie normen'!$A$10:$I$23,VLOOKUP(O43,'3-Productie normen'!R:S,2,FALSE),FALSE)))</f>
        <v>0</v>
      </c>
      <c r="X43" s="185">
        <f t="shared" si="3"/>
        <v>0</v>
      </c>
      <c r="Y43" s="185">
        <f t="shared" si="4"/>
        <v>0</v>
      </c>
      <c r="Z43" s="186" t="str">
        <f>VLOOKUP(G43,'3-Productie normen'!A:O,11,FALSE)</f>
        <v xml:space="preserve">V </v>
      </c>
      <c r="AA43" s="186"/>
      <c r="AC43" s="144">
        <f t="shared" si="5"/>
        <v>534</v>
      </c>
    </row>
    <row r="44" spans="1:29" ht="14.1" customHeight="1">
      <c r="A44" s="160">
        <f t="shared" si="6"/>
        <v>44</v>
      </c>
      <c r="B44" s="180" t="s">
        <v>213</v>
      </c>
      <c r="C44" s="180" t="s">
        <v>473</v>
      </c>
      <c r="D44" s="145">
        <v>-1</v>
      </c>
      <c r="E44" s="181"/>
      <c r="F44" s="527" t="s">
        <v>251</v>
      </c>
      <c r="G44" s="180" t="s">
        <v>323</v>
      </c>
      <c r="H44" s="182" t="s">
        <v>520</v>
      </c>
      <c r="I44" s="536">
        <v>3.4</v>
      </c>
      <c r="J44" s="464">
        <v>1</v>
      </c>
      <c r="K44" s="464">
        <v>1</v>
      </c>
      <c r="L44" s="464">
        <v>1</v>
      </c>
      <c r="M44" s="464">
        <v>1</v>
      </c>
      <c r="N44" s="544">
        <f t="shared" si="7"/>
        <v>365</v>
      </c>
      <c r="O44" s="183">
        <v>255</v>
      </c>
      <c r="P44" s="183"/>
      <c r="Q44" s="183">
        <v>101</v>
      </c>
      <c r="R44" s="183">
        <v>9</v>
      </c>
      <c r="S44" s="184" t="e">
        <f t="shared" si="0"/>
        <v>#DIV/0!</v>
      </c>
      <c r="T44" s="184" t="e">
        <f t="shared" si="1"/>
        <v>#DIV/0!</v>
      </c>
      <c r="U44" s="184" t="e">
        <f t="shared" si="2"/>
        <v>#DIV/0!</v>
      </c>
      <c r="V44" s="499"/>
      <c r="W44" s="185">
        <f>IF(O44="nio",0,IF(O44&gt;0,VLOOKUP(G44,'3-Productie normen'!$A$10:$I$23,VLOOKUP(O44,'3-Productie normen'!R:S,2,FALSE),FALSE)))</f>
        <v>0</v>
      </c>
      <c r="X44" s="185">
        <f t="shared" si="3"/>
        <v>0</v>
      </c>
      <c r="Y44" s="185">
        <f t="shared" si="4"/>
        <v>0</v>
      </c>
      <c r="Z44" s="186" t="str">
        <f>VLOOKUP(G44,'3-Productie normen'!A:O,11,FALSE)</f>
        <v>V</v>
      </c>
      <c r="AA44" s="186"/>
      <c r="AC44" s="144">
        <f t="shared" si="5"/>
        <v>1210.3999999999999</v>
      </c>
    </row>
    <row r="45" spans="1:29" ht="14.1" customHeight="1">
      <c r="A45" s="160">
        <f t="shared" si="6"/>
        <v>45</v>
      </c>
      <c r="B45" s="180" t="s">
        <v>213</v>
      </c>
      <c r="C45" s="180" t="s">
        <v>473</v>
      </c>
      <c r="D45" s="145">
        <v>-1</v>
      </c>
      <c r="E45" s="181"/>
      <c r="F45" s="527" t="s">
        <v>555</v>
      </c>
      <c r="G45" s="527" t="s">
        <v>464</v>
      </c>
      <c r="H45" s="182" t="s">
        <v>520</v>
      </c>
      <c r="I45" s="536">
        <v>6.5</v>
      </c>
      <c r="J45" s="464">
        <v>1</v>
      </c>
      <c r="K45" s="464">
        <v>1</v>
      </c>
      <c r="L45" s="464">
        <v>1</v>
      </c>
      <c r="M45" s="464">
        <v>1</v>
      </c>
      <c r="N45" s="544">
        <f t="shared" si="7"/>
        <v>255</v>
      </c>
      <c r="O45" s="183">
        <v>255</v>
      </c>
      <c r="P45" s="183"/>
      <c r="Q45" s="183"/>
      <c r="R45" s="183"/>
      <c r="S45" s="184" t="e">
        <f t="shared" si="0"/>
        <v>#DIV/0!</v>
      </c>
      <c r="T45" s="184">
        <f t="shared" si="1"/>
        <v>0</v>
      </c>
      <c r="U45" s="184">
        <f t="shared" si="2"/>
        <v>0</v>
      </c>
      <c r="V45" s="499"/>
      <c r="W45" s="185">
        <f>IF(O45="nio",0,IF(O45&gt;0,VLOOKUP(G45,'3-Productie normen'!$A$10:$I$23,VLOOKUP(O45,'3-Productie normen'!R:S,2,FALSE),FALSE)))</f>
        <v>0</v>
      </c>
      <c r="X45" s="185">
        <f t="shared" si="3"/>
        <v>0</v>
      </c>
      <c r="Y45" s="185">
        <f t="shared" si="4"/>
        <v>0</v>
      </c>
      <c r="Z45" s="186" t="str">
        <f>VLOOKUP(G45,'3-Productie normen'!A:O,11,FALSE)</f>
        <v>V</v>
      </c>
      <c r="AA45" s="186"/>
      <c r="AC45" s="144">
        <f t="shared" si="5"/>
        <v>1657.5</v>
      </c>
    </row>
    <row r="46" spans="1:29" ht="14.1" customHeight="1">
      <c r="A46" s="160">
        <f t="shared" si="6"/>
        <v>46</v>
      </c>
      <c r="B46" s="180" t="s">
        <v>213</v>
      </c>
      <c r="C46" s="180" t="s">
        <v>473</v>
      </c>
      <c r="D46" s="145">
        <v>-1</v>
      </c>
      <c r="E46" s="181"/>
      <c r="F46" s="141" t="s">
        <v>253</v>
      </c>
      <c r="G46" s="141" t="s">
        <v>461</v>
      </c>
      <c r="H46" s="182" t="s">
        <v>518</v>
      </c>
      <c r="I46" s="536">
        <v>16.899999999999999</v>
      </c>
      <c r="J46" s="464">
        <v>1</v>
      </c>
      <c r="K46" s="464">
        <v>1</v>
      </c>
      <c r="L46" s="464">
        <v>1</v>
      </c>
      <c r="M46" s="464">
        <v>1</v>
      </c>
      <c r="N46" s="544">
        <f t="shared" si="7"/>
        <v>156</v>
      </c>
      <c r="O46" s="183">
        <v>156</v>
      </c>
      <c r="P46" s="183"/>
      <c r="Q46" s="183"/>
      <c r="R46" s="183"/>
      <c r="S46" s="184" t="e">
        <f t="shared" si="0"/>
        <v>#DIV/0!</v>
      </c>
      <c r="T46" s="184">
        <f t="shared" si="1"/>
        <v>0</v>
      </c>
      <c r="U46" s="184">
        <f t="shared" si="2"/>
        <v>0</v>
      </c>
      <c r="V46" s="499"/>
      <c r="W46" s="185">
        <f>IF(O46="nio",0,IF(O46&gt;0,VLOOKUP(G46,'3-Productie normen'!$A$10:$I$23,VLOOKUP(O46,'3-Productie normen'!R:S,2,FALSE),FALSE)))</f>
        <v>0</v>
      </c>
      <c r="X46" s="185">
        <f t="shared" si="3"/>
        <v>0</v>
      </c>
      <c r="Y46" s="185">
        <f t="shared" si="4"/>
        <v>0</v>
      </c>
      <c r="Z46" s="186" t="str">
        <f>VLOOKUP(G46,'3-Productie normen'!A:O,11,FALSE)</f>
        <v>B</v>
      </c>
      <c r="AA46" s="186"/>
      <c r="AC46" s="144">
        <f t="shared" si="5"/>
        <v>2636.3999999999996</v>
      </c>
    </row>
    <row r="47" spans="1:29" ht="14.1" customHeight="1">
      <c r="A47" s="160">
        <f t="shared" si="6"/>
        <v>47</v>
      </c>
      <c r="B47" s="180" t="s">
        <v>213</v>
      </c>
      <c r="C47" s="180"/>
      <c r="D47" s="145">
        <v>-1</v>
      </c>
      <c r="E47" s="181"/>
      <c r="F47" s="141" t="s">
        <v>254</v>
      </c>
      <c r="G47" s="182" t="s">
        <v>462</v>
      </c>
      <c r="H47" s="182"/>
      <c r="I47" s="536">
        <v>18</v>
      </c>
      <c r="J47" s="464">
        <v>1</v>
      </c>
      <c r="K47" s="464">
        <v>1</v>
      </c>
      <c r="L47" s="464">
        <v>1</v>
      </c>
      <c r="M47" s="464">
        <v>1</v>
      </c>
      <c r="N47" s="544" t="str">
        <f t="shared" si="7"/>
        <v>NIO</v>
      </c>
      <c r="O47" s="183" t="s">
        <v>463</v>
      </c>
      <c r="P47" s="183"/>
      <c r="Q47" s="183"/>
      <c r="R47" s="183"/>
      <c r="S47" s="184">
        <f t="shared" si="0"/>
        <v>0</v>
      </c>
      <c r="T47" s="184">
        <f t="shared" si="1"/>
        <v>0</v>
      </c>
      <c r="U47" s="184">
        <f t="shared" si="2"/>
        <v>0</v>
      </c>
      <c r="V47" s="499"/>
      <c r="W47" s="185">
        <f>IF(O47="nio",0,IF(O47&gt;0,VLOOKUP(G47,'3-Productie normen'!$A$10:$I$23,VLOOKUP(O47,'3-Productie normen'!R:S,2,FALSE),FALSE)))</f>
        <v>0</v>
      </c>
      <c r="X47" s="185">
        <f t="shared" si="3"/>
        <v>0</v>
      </c>
      <c r="Y47" s="185">
        <f t="shared" si="4"/>
        <v>0</v>
      </c>
      <c r="Z47" s="186">
        <f>VLOOKUP(G47,'3-Productie normen'!A:O,11,FALSE)</f>
        <v>0</v>
      </c>
      <c r="AA47" s="186"/>
      <c r="AC47" s="144">
        <f t="shared" si="5"/>
        <v>0</v>
      </c>
    </row>
    <row r="48" spans="1:29" ht="14.1" customHeight="1">
      <c r="A48" s="160">
        <f t="shared" si="6"/>
        <v>48</v>
      </c>
      <c r="B48" s="180" t="s">
        <v>213</v>
      </c>
      <c r="C48" s="180"/>
      <c r="D48" s="145">
        <v>-1</v>
      </c>
      <c r="E48" s="181"/>
      <c r="F48" s="141" t="s">
        <v>255</v>
      </c>
      <c r="G48" s="141" t="s">
        <v>462</v>
      </c>
      <c r="H48" s="182"/>
      <c r="I48" s="536">
        <v>26.9</v>
      </c>
      <c r="J48" s="464">
        <v>1</v>
      </c>
      <c r="K48" s="464">
        <v>1</v>
      </c>
      <c r="L48" s="464">
        <v>1</v>
      </c>
      <c r="M48" s="464">
        <v>1</v>
      </c>
      <c r="N48" s="544" t="str">
        <f t="shared" si="7"/>
        <v>NIO</v>
      </c>
      <c r="O48" s="183" t="s">
        <v>463</v>
      </c>
      <c r="P48" s="183"/>
      <c r="Q48" s="183"/>
      <c r="R48" s="183"/>
      <c r="S48" s="184">
        <f t="shared" si="0"/>
        <v>0</v>
      </c>
      <c r="T48" s="184">
        <f t="shared" si="1"/>
        <v>0</v>
      </c>
      <c r="U48" s="184">
        <f t="shared" si="2"/>
        <v>0</v>
      </c>
      <c r="V48" s="499"/>
      <c r="W48" s="185">
        <f>IF(O48="nio",0,IF(O48&gt;0,VLOOKUP(G48,'3-Productie normen'!$A$10:$I$23,VLOOKUP(O48,'3-Productie normen'!R:S,2,FALSE),FALSE)))</f>
        <v>0</v>
      </c>
      <c r="X48" s="185">
        <f t="shared" si="3"/>
        <v>0</v>
      </c>
      <c r="Y48" s="185">
        <f t="shared" si="4"/>
        <v>0</v>
      </c>
      <c r="Z48" s="186">
        <f>VLOOKUP(G48,'3-Productie normen'!A:O,11,FALSE)</f>
        <v>0</v>
      </c>
      <c r="AA48" s="186"/>
      <c r="AC48" s="144">
        <f t="shared" si="5"/>
        <v>0</v>
      </c>
    </row>
    <row r="49" spans="1:29" ht="14.1" customHeight="1">
      <c r="A49" s="160">
        <f t="shared" si="6"/>
        <v>49</v>
      </c>
      <c r="B49" s="180" t="s">
        <v>213</v>
      </c>
      <c r="C49" s="180" t="s">
        <v>473</v>
      </c>
      <c r="D49" s="145">
        <v>-1</v>
      </c>
      <c r="E49" s="181"/>
      <c r="F49" s="141" t="s">
        <v>256</v>
      </c>
      <c r="G49" s="182" t="s">
        <v>323</v>
      </c>
      <c r="H49" s="182" t="s">
        <v>520</v>
      </c>
      <c r="I49" s="536">
        <v>5.5</v>
      </c>
      <c r="J49" s="464">
        <v>1</v>
      </c>
      <c r="K49" s="464">
        <v>1</v>
      </c>
      <c r="L49" s="464">
        <v>1</v>
      </c>
      <c r="M49" s="464">
        <v>1</v>
      </c>
      <c r="N49" s="544">
        <f t="shared" si="7"/>
        <v>365</v>
      </c>
      <c r="O49" s="183">
        <v>255</v>
      </c>
      <c r="P49" s="183"/>
      <c r="Q49" s="183">
        <v>101</v>
      </c>
      <c r="R49" s="183">
        <v>9</v>
      </c>
      <c r="S49" s="184" t="e">
        <f t="shared" si="0"/>
        <v>#DIV/0!</v>
      </c>
      <c r="T49" s="184" t="e">
        <f t="shared" si="1"/>
        <v>#DIV/0!</v>
      </c>
      <c r="U49" s="184" t="e">
        <f t="shared" si="2"/>
        <v>#DIV/0!</v>
      </c>
      <c r="V49" s="499"/>
      <c r="W49" s="185">
        <f>IF(O49="nio",0,IF(O49&gt;0,VLOOKUP(G49,'3-Productie normen'!$A$10:$I$23,VLOOKUP(O49,'3-Productie normen'!R:S,2,FALSE),FALSE)))</f>
        <v>0</v>
      </c>
      <c r="X49" s="185">
        <f t="shared" si="3"/>
        <v>0</v>
      </c>
      <c r="Y49" s="185">
        <f t="shared" si="4"/>
        <v>0</v>
      </c>
      <c r="Z49" s="186" t="str">
        <f>VLOOKUP(G49,'3-Productie normen'!A:O,11,FALSE)</f>
        <v>V</v>
      </c>
      <c r="AA49" s="186"/>
      <c r="AC49" s="144">
        <f t="shared" si="5"/>
        <v>1958</v>
      </c>
    </row>
    <row r="50" spans="1:29" ht="14.1" customHeight="1">
      <c r="A50" s="160">
        <f t="shared" si="6"/>
        <v>50</v>
      </c>
      <c r="B50" s="180" t="s">
        <v>213</v>
      </c>
      <c r="C50" s="180" t="s">
        <v>473</v>
      </c>
      <c r="D50" s="145">
        <v>-1</v>
      </c>
      <c r="E50" s="181"/>
      <c r="F50" s="529" t="s">
        <v>227</v>
      </c>
      <c r="G50" s="188" t="s">
        <v>459</v>
      </c>
      <c r="H50" s="182" t="s">
        <v>517</v>
      </c>
      <c r="I50" s="536">
        <v>15.8</v>
      </c>
      <c r="J50" s="464">
        <v>1</v>
      </c>
      <c r="K50" s="464">
        <v>1</v>
      </c>
      <c r="L50" s="464">
        <v>1</v>
      </c>
      <c r="M50" s="464">
        <v>1</v>
      </c>
      <c r="N50" s="544">
        <f t="shared" si="7"/>
        <v>365</v>
      </c>
      <c r="O50" s="183">
        <v>255</v>
      </c>
      <c r="P50" s="183"/>
      <c r="Q50" s="183">
        <v>101</v>
      </c>
      <c r="R50" s="183">
        <v>9</v>
      </c>
      <c r="S50" s="184" t="e">
        <f t="shared" si="0"/>
        <v>#DIV/0!</v>
      </c>
      <c r="T50" s="184" t="e">
        <f t="shared" si="1"/>
        <v>#DIV/0!</v>
      </c>
      <c r="U50" s="184" t="e">
        <f t="shared" si="2"/>
        <v>#DIV/0!</v>
      </c>
      <c r="V50" s="499"/>
      <c r="W50" s="185">
        <f>IF(O50="nio",0,IF(O50&gt;0,VLOOKUP(G50,'3-Productie normen'!$A$10:$I$23,VLOOKUP(O50,'3-Productie normen'!R:S,2,FALSE),FALSE)))</f>
        <v>0</v>
      </c>
      <c r="X50" s="185">
        <f t="shared" si="3"/>
        <v>0</v>
      </c>
      <c r="Y50" s="185">
        <f t="shared" si="4"/>
        <v>0</v>
      </c>
      <c r="Z50" s="186" t="str">
        <f>VLOOKUP(G50,'3-Productie normen'!A:O,11,FALSE)</f>
        <v xml:space="preserve">V </v>
      </c>
      <c r="AA50" s="186"/>
      <c r="AC50" s="144">
        <f t="shared" si="5"/>
        <v>5624.8</v>
      </c>
    </row>
    <row r="51" spans="1:29" ht="14.1" customHeight="1">
      <c r="A51" s="160">
        <f t="shared" si="6"/>
        <v>51</v>
      </c>
      <c r="B51" s="180" t="s">
        <v>213</v>
      </c>
      <c r="C51" s="180" t="s">
        <v>473</v>
      </c>
      <c r="D51" s="145">
        <v>-1</v>
      </c>
      <c r="E51" s="181"/>
      <c r="F51" s="189" t="s">
        <v>227</v>
      </c>
      <c r="G51" s="189" t="s">
        <v>459</v>
      </c>
      <c r="H51" s="190" t="s">
        <v>517</v>
      </c>
      <c r="I51" s="536">
        <v>26.1</v>
      </c>
      <c r="J51" s="464">
        <v>1</v>
      </c>
      <c r="K51" s="464">
        <v>1</v>
      </c>
      <c r="L51" s="464">
        <v>1</v>
      </c>
      <c r="M51" s="464">
        <v>1</v>
      </c>
      <c r="N51" s="544">
        <f t="shared" si="7"/>
        <v>365</v>
      </c>
      <c r="O51" s="183">
        <v>255</v>
      </c>
      <c r="P51" s="183"/>
      <c r="Q51" s="183">
        <v>101</v>
      </c>
      <c r="R51" s="183">
        <v>9</v>
      </c>
      <c r="S51" s="184" t="e">
        <f t="shared" si="0"/>
        <v>#DIV/0!</v>
      </c>
      <c r="T51" s="184" t="e">
        <f t="shared" si="1"/>
        <v>#DIV/0!</v>
      </c>
      <c r="U51" s="184" t="e">
        <f t="shared" si="2"/>
        <v>#DIV/0!</v>
      </c>
      <c r="V51" s="499"/>
      <c r="W51" s="185">
        <f>IF(O51="nio",0,IF(O51&gt;0,VLOOKUP(G51,'3-Productie normen'!$A$10:$I$23,VLOOKUP(O51,'3-Productie normen'!R:S,2,FALSE),FALSE)))</f>
        <v>0</v>
      </c>
      <c r="X51" s="185">
        <f t="shared" si="3"/>
        <v>0</v>
      </c>
      <c r="Y51" s="185">
        <f t="shared" si="4"/>
        <v>0</v>
      </c>
      <c r="Z51" s="186" t="str">
        <f>VLOOKUP(G51,'3-Productie normen'!A:O,11,FALSE)</f>
        <v xml:space="preserve">V </v>
      </c>
      <c r="AA51" s="186"/>
      <c r="AC51" s="144">
        <f t="shared" si="5"/>
        <v>9291.6</v>
      </c>
    </row>
    <row r="52" spans="1:29" ht="14.1" customHeight="1">
      <c r="A52" s="160">
        <f t="shared" si="6"/>
        <v>52</v>
      </c>
      <c r="B52" s="180" t="s">
        <v>213</v>
      </c>
      <c r="C52" s="180" t="s">
        <v>473</v>
      </c>
      <c r="D52" s="145">
        <v>-1</v>
      </c>
      <c r="E52" s="191"/>
      <c r="F52" s="528" t="s">
        <v>227</v>
      </c>
      <c r="G52" s="192" t="s">
        <v>459</v>
      </c>
      <c r="H52" s="182" t="s">
        <v>517</v>
      </c>
      <c r="I52" s="536">
        <v>11.9</v>
      </c>
      <c r="J52" s="464">
        <v>1</v>
      </c>
      <c r="K52" s="464">
        <v>1</v>
      </c>
      <c r="L52" s="464">
        <v>1</v>
      </c>
      <c r="M52" s="464">
        <v>1</v>
      </c>
      <c r="N52" s="544">
        <f t="shared" si="7"/>
        <v>365</v>
      </c>
      <c r="O52" s="183">
        <v>255</v>
      </c>
      <c r="P52" s="183"/>
      <c r="Q52" s="183">
        <v>101</v>
      </c>
      <c r="R52" s="183">
        <v>9</v>
      </c>
      <c r="S52" s="184" t="e">
        <f t="shared" si="0"/>
        <v>#DIV/0!</v>
      </c>
      <c r="T52" s="184" t="e">
        <f t="shared" si="1"/>
        <v>#DIV/0!</v>
      </c>
      <c r="U52" s="184" t="e">
        <f t="shared" si="2"/>
        <v>#DIV/0!</v>
      </c>
      <c r="V52" s="499"/>
      <c r="W52" s="185">
        <f>IF(O52="nio",0,IF(O52&gt;0,VLOOKUP(G52,'3-Productie normen'!$A$10:$I$23,VLOOKUP(O52,'3-Productie normen'!R:S,2,FALSE),FALSE)))</f>
        <v>0</v>
      </c>
      <c r="X52" s="185">
        <f t="shared" si="3"/>
        <v>0</v>
      </c>
      <c r="Y52" s="185">
        <f t="shared" si="4"/>
        <v>0</v>
      </c>
      <c r="Z52" s="186" t="str">
        <f>VLOOKUP(G52,'3-Productie normen'!A:O,11,FALSE)</f>
        <v xml:space="preserve">V </v>
      </c>
      <c r="AA52" s="186"/>
      <c r="AC52" s="144">
        <f t="shared" si="5"/>
        <v>4236.4000000000005</v>
      </c>
    </row>
    <row r="53" spans="1:29" ht="14.1" customHeight="1">
      <c r="A53" s="160">
        <f t="shared" si="6"/>
        <v>53</v>
      </c>
      <c r="B53" s="180" t="s">
        <v>213</v>
      </c>
      <c r="C53" s="180" t="s">
        <v>473</v>
      </c>
      <c r="D53" s="145">
        <v>-1</v>
      </c>
      <c r="E53" s="181"/>
      <c r="F53" s="141" t="s">
        <v>257</v>
      </c>
      <c r="G53" s="182" t="s">
        <v>456</v>
      </c>
      <c r="H53" s="182" t="s">
        <v>517</v>
      </c>
      <c r="I53" s="536">
        <v>9.5</v>
      </c>
      <c r="J53" s="464">
        <v>1</v>
      </c>
      <c r="K53" s="464">
        <v>1</v>
      </c>
      <c r="L53" s="464">
        <v>1</v>
      </c>
      <c r="M53" s="464">
        <v>1</v>
      </c>
      <c r="N53" s="544">
        <f t="shared" si="7"/>
        <v>365</v>
      </c>
      <c r="O53" s="183">
        <v>255</v>
      </c>
      <c r="P53" s="183"/>
      <c r="Q53" s="183">
        <v>101</v>
      </c>
      <c r="R53" s="183">
        <v>9</v>
      </c>
      <c r="S53" s="184" t="e">
        <f t="shared" si="0"/>
        <v>#DIV/0!</v>
      </c>
      <c r="T53" s="184" t="e">
        <f t="shared" si="1"/>
        <v>#DIV/0!</v>
      </c>
      <c r="U53" s="184" t="e">
        <f t="shared" si="2"/>
        <v>#DIV/0!</v>
      </c>
      <c r="V53" s="499"/>
      <c r="W53" s="185">
        <f>IF(O53="nio",0,IF(O53&gt;0,VLOOKUP(G53,'3-Productie normen'!$A$10:$I$23,VLOOKUP(O53,'3-Productie normen'!R:S,2,FALSE),FALSE)))</f>
        <v>0</v>
      </c>
      <c r="X53" s="185">
        <f t="shared" si="3"/>
        <v>0</v>
      </c>
      <c r="Y53" s="185">
        <f t="shared" si="4"/>
        <v>0</v>
      </c>
      <c r="Z53" s="186" t="str">
        <f>VLOOKUP(G53,'3-Productie normen'!A:O,11,FALSE)</f>
        <v>V</v>
      </c>
      <c r="AA53" s="186"/>
      <c r="AC53" s="144">
        <f t="shared" si="5"/>
        <v>3382</v>
      </c>
    </row>
    <row r="54" spans="1:29" ht="14.1" customHeight="1">
      <c r="A54" s="160">
        <f t="shared" si="6"/>
        <v>54</v>
      </c>
      <c r="B54" s="180" t="s">
        <v>213</v>
      </c>
      <c r="C54" s="180" t="s">
        <v>473</v>
      </c>
      <c r="D54" s="145">
        <v>-1</v>
      </c>
      <c r="E54" s="181"/>
      <c r="F54" s="141" t="s">
        <v>258</v>
      </c>
      <c r="G54" s="141" t="s">
        <v>323</v>
      </c>
      <c r="H54" s="182" t="s">
        <v>520</v>
      </c>
      <c r="I54" s="536">
        <v>2.5</v>
      </c>
      <c r="J54" s="464">
        <v>1</v>
      </c>
      <c r="K54" s="464">
        <v>1</v>
      </c>
      <c r="L54" s="464">
        <v>1</v>
      </c>
      <c r="M54" s="464">
        <v>1</v>
      </c>
      <c r="N54" s="544">
        <f t="shared" si="7"/>
        <v>365</v>
      </c>
      <c r="O54" s="183">
        <v>255</v>
      </c>
      <c r="P54" s="183"/>
      <c r="Q54" s="183">
        <v>101</v>
      </c>
      <c r="R54" s="183">
        <v>9</v>
      </c>
      <c r="S54" s="184" t="e">
        <f t="shared" si="0"/>
        <v>#DIV/0!</v>
      </c>
      <c r="T54" s="184" t="e">
        <f t="shared" si="1"/>
        <v>#DIV/0!</v>
      </c>
      <c r="U54" s="184" t="e">
        <f t="shared" si="2"/>
        <v>#DIV/0!</v>
      </c>
      <c r="V54" s="499"/>
      <c r="W54" s="185">
        <f>IF(O54="nio",0,IF(O54&gt;0,VLOOKUP(G54,'3-Productie normen'!$A$10:$I$23,VLOOKUP(O54,'3-Productie normen'!R:S,2,FALSE),FALSE)))</f>
        <v>0</v>
      </c>
      <c r="X54" s="185">
        <f t="shared" si="3"/>
        <v>0</v>
      </c>
      <c r="Y54" s="185">
        <f t="shared" si="4"/>
        <v>0</v>
      </c>
      <c r="Z54" s="186" t="str">
        <f>VLOOKUP(G54,'3-Productie normen'!A:O,11,FALSE)</f>
        <v>V</v>
      </c>
      <c r="AA54" s="186"/>
      <c r="AC54" s="144">
        <f t="shared" si="5"/>
        <v>890</v>
      </c>
    </row>
    <row r="55" spans="1:29" ht="14.1" customHeight="1">
      <c r="A55" s="160">
        <f t="shared" si="6"/>
        <v>55</v>
      </c>
      <c r="B55" s="180" t="s">
        <v>213</v>
      </c>
      <c r="C55" s="180" t="s">
        <v>473</v>
      </c>
      <c r="D55" s="145">
        <v>-1</v>
      </c>
      <c r="E55" s="181"/>
      <c r="F55" s="141" t="s">
        <v>227</v>
      </c>
      <c r="G55" s="141" t="s">
        <v>459</v>
      </c>
      <c r="H55" s="182" t="s">
        <v>517</v>
      </c>
      <c r="I55" s="536">
        <v>13.1</v>
      </c>
      <c r="J55" s="464">
        <v>1</v>
      </c>
      <c r="K55" s="464">
        <v>1</v>
      </c>
      <c r="L55" s="464">
        <v>1</v>
      </c>
      <c r="M55" s="464">
        <v>1</v>
      </c>
      <c r="N55" s="544">
        <f t="shared" si="7"/>
        <v>365</v>
      </c>
      <c r="O55" s="183">
        <v>255</v>
      </c>
      <c r="P55" s="183"/>
      <c r="Q55" s="183">
        <v>101</v>
      </c>
      <c r="R55" s="183">
        <v>9</v>
      </c>
      <c r="S55" s="184" t="e">
        <f t="shared" si="0"/>
        <v>#DIV/0!</v>
      </c>
      <c r="T55" s="184" t="e">
        <f t="shared" si="1"/>
        <v>#DIV/0!</v>
      </c>
      <c r="U55" s="184" t="e">
        <f t="shared" si="2"/>
        <v>#DIV/0!</v>
      </c>
      <c r="V55" s="499"/>
      <c r="W55" s="185">
        <f>IF(O55="nio",0,IF(O55&gt;0,VLOOKUP(G55,'3-Productie normen'!$A$10:$I$23,VLOOKUP(O55,'3-Productie normen'!R:S,2,FALSE),FALSE)))</f>
        <v>0</v>
      </c>
      <c r="X55" s="185">
        <f t="shared" si="3"/>
        <v>0</v>
      </c>
      <c r="Y55" s="185">
        <f t="shared" si="4"/>
        <v>0</v>
      </c>
      <c r="Z55" s="186" t="str">
        <f>VLOOKUP(G55,'3-Productie normen'!A:O,11,FALSE)</f>
        <v xml:space="preserve">V </v>
      </c>
      <c r="AA55" s="186"/>
      <c r="AC55" s="144">
        <f t="shared" si="5"/>
        <v>4663.5999999999995</v>
      </c>
    </row>
    <row r="56" spans="1:29" ht="14.1" customHeight="1">
      <c r="A56" s="160">
        <f t="shared" si="6"/>
        <v>56</v>
      </c>
      <c r="B56" s="180" t="s">
        <v>213</v>
      </c>
      <c r="C56" s="180" t="s">
        <v>473</v>
      </c>
      <c r="D56" s="145">
        <v>-1</v>
      </c>
      <c r="E56" s="181"/>
      <c r="F56" s="141" t="s">
        <v>259</v>
      </c>
      <c r="G56" s="141" t="s">
        <v>323</v>
      </c>
      <c r="H56" s="182" t="s">
        <v>520</v>
      </c>
      <c r="I56" s="536">
        <v>5.7</v>
      </c>
      <c r="J56" s="464">
        <v>1</v>
      </c>
      <c r="K56" s="464">
        <v>1</v>
      </c>
      <c r="L56" s="464">
        <v>1</v>
      </c>
      <c r="M56" s="464">
        <v>1</v>
      </c>
      <c r="N56" s="544">
        <f t="shared" si="7"/>
        <v>365</v>
      </c>
      <c r="O56" s="183">
        <v>255</v>
      </c>
      <c r="P56" s="183"/>
      <c r="Q56" s="183">
        <v>101</v>
      </c>
      <c r="R56" s="183">
        <v>9</v>
      </c>
      <c r="S56" s="184" t="e">
        <f t="shared" si="0"/>
        <v>#DIV/0!</v>
      </c>
      <c r="T56" s="184" t="e">
        <f t="shared" si="1"/>
        <v>#DIV/0!</v>
      </c>
      <c r="U56" s="184" t="e">
        <f t="shared" si="2"/>
        <v>#DIV/0!</v>
      </c>
      <c r="V56" s="499"/>
      <c r="W56" s="185">
        <f>IF(O56="nio",0,IF(O56&gt;0,VLOOKUP(G56,'3-Productie normen'!$A$10:$I$23,VLOOKUP(O56,'3-Productie normen'!R:S,2,FALSE),FALSE)))</f>
        <v>0</v>
      </c>
      <c r="X56" s="185">
        <f t="shared" si="3"/>
        <v>0</v>
      </c>
      <c r="Y56" s="185">
        <f t="shared" si="4"/>
        <v>0</v>
      </c>
      <c r="Z56" s="186" t="str">
        <f>VLOOKUP(G56,'3-Productie normen'!A:O,11,FALSE)</f>
        <v>V</v>
      </c>
      <c r="AA56" s="186"/>
      <c r="AC56" s="144">
        <f t="shared" si="5"/>
        <v>2029.2</v>
      </c>
    </row>
    <row r="57" spans="1:29" ht="14.1" customHeight="1">
      <c r="A57" s="160">
        <f t="shared" si="6"/>
        <v>57</v>
      </c>
      <c r="B57" s="180" t="s">
        <v>213</v>
      </c>
      <c r="C57" s="180" t="s">
        <v>473</v>
      </c>
      <c r="D57" s="145">
        <v>-1</v>
      </c>
      <c r="E57" s="181"/>
      <c r="F57" s="141" t="s">
        <v>260</v>
      </c>
      <c r="G57" s="141" t="s">
        <v>455</v>
      </c>
      <c r="H57" s="182" t="s">
        <v>517</v>
      </c>
      <c r="I57" s="536">
        <v>57.8</v>
      </c>
      <c r="J57" s="464">
        <v>1</v>
      </c>
      <c r="K57" s="464">
        <v>1</v>
      </c>
      <c r="L57" s="464">
        <v>1</v>
      </c>
      <c r="M57" s="464">
        <v>1</v>
      </c>
      <c r="N57" s="544">
        <f t="shared" si="7"/>
        <v>12</v>
      </c>
      <c r="O57" s="183">
        <v>12</v>
      </c>
      <c r="P57" s="183"/>
      <c r="Q57" s="183"/>
      <c r="R57" s="183"/>
      <c r="S57" s="184" t="e">
        <f t="shared" si="0"/>
        <v>#DIV/0!</v>
      </c>
      <c r="T57" s="184">
        <f t="shared" si="1"/>
        <v>0</v>
      </c>
      <c r="U57" s="184">
        <f t="shared" si="2"/>
        <v>0</v>
      </c>
      <c r="V57" s="499"/>
      <c r="W57" s="185">
        <f>IF(O57="nio",0,IF(O57&gt;0,VLOOKUP(G57,'3-Productie normen'!$A$10:$I$23,VLOOKUP(O57,'3-Productie normen'!R:S,2,FALSE),FALSE)))</f>
        <v>0</v>
      </c>
      <c r="X57" s="185">
        <f t="shared" si="3"/>
        <v>0</v>
      </c>
      <c r="Y57" s="185">
        <f t="shared" si="4"/>
        <v>0</v>
      </c>
      <c r="Z57" s="186" t="str">
        <f>VLOOKUP(G57,'3-Productie normen'!A:O,11,FALSE)</f>
        <v>V</v>
      </c>
      <c r="AA57" s="186"/>
      <c r="AC57" s="144">
        <f t="shared" si="5"/>
        <v>693.59999999999991</v>
      </c>
    </row>
    <row r="58" spans="1:29" ht="14.1" customHeight="1">
      <c r="A58" s="160">
        <f t="shared" si="6"/>
        <v>58</v>
      </c>
      <c r="B58" s="180" t="s">
        <v>213</v>
      </c>
      <c r="C58" s="180" t="s">
        <v>473</v>
      </c>
      <c r="D58" s="145">
        <v>-1</v>
      </c>
      <c r="E58" s="181"/>
      <c r="F58" s="141" t="s">
        <v>261</v>
      </c>
      <c r="G58" s="141" t="s">
        <v>459</v>
      </c>
      <c r="H58" s="182" t="s">
        <v>517</v>
      </c>
      <c r="I58" s="536">
        <v>11</v>
      </c>
      <c r="J58" s="464">
        <v>1</v>
      </c>
      <c r="K58" s="464">
        <v>1</v>
      </c>
      <c r="L58" s="464">
        <v>1</v>
      </c>
      <c r="M58" s="464">
        <v>1</v>
      </c>
      <c r="N58" s="544">
        <f t="shared" si="7"/>
        <v>365</v>
      </c>
      <c r="O58" s="183">
        <v>255</v>
      </c>
      <c r="P58" s="183"/>
      <c r="Q58" s="183">
        <v>101</v>
      </c>
      <c r="R58" s="183">
        <v>9</v>
      </c>
      <c r="S58" s="184" t="e">
        <f t="shared" si="0"/>
        <v>#DIV/0!</v>
      </c>
      <c r="T58" s="184" t="e">
        <f t="shared" si="1"/>
        <v>#DIV/0!</v>
      </c>
      <c r="U58" s="184" t="e">
        <f t="shared" si="2"/>
        <v>#DIV/0!</v>
      </c>
      <c r="V58" s="499"/>
      <c r="W58" s="185">
        <f>IF(O58="nio",0,IF(O58&gt;0,VLOOKUP(G58,'3-Productie normen'!$A$10:$I$23,VLOOKUP(O58,'3-Productie normen'!R:S,2,FALSE),FALSE)))</f>
        <v>0</v>
      </c>
      <c r="X58" s="185">
        <f t="shared" si="3"/>
        <v>0</v>
      </c>
      <c r="Y58" s="185">
        <f t="shared" si="4"/>
        <v>0</v>
      </c>
      <c r="Z58" s="186" t="str">
        <f>VLOOKUP(G58,'3-Productie normen'!A:O,11,FALSE)</f>
        <v xml:space="preserve">V </v>
      </c>
      <c r="AA58" s="186"/>
      <c r="AC58" s="144">
        <f t="shared" si="5"/>
        <v>3916</v>
      </c>
    </row>
    <row r="59" spans="1:29" ht="14.1" customHeight="1">
      <c r="A59" s="160">
        <f t="shared" si="6"/>
        <v>59</v>
      </c>
      <c r="B59" s="180" t="s">
        <v>213</v>
      </c>
      <c r="C59" s="180" t="s">
        <v>473</v>
      </c>
      <c r="D59" s="145">
        <v>-1</v>
      </c>
      <c r="E59" s="181"/>
      <c r="F59" s="141" t="s">
        <v>264</v>
      </c>
      <c r="G59" s="141" t="s">
        <v>464</v>
      </c>
      <c r="H59" s="182" t="s">
        <v>520</v>
      </c>
      <c r="I59" s="536">
        <v>17.2</v>
      </c>
      <c r="J59" s="464">
        <v>1</v>
      </c>
      <c r="K59" s="464">
        <v>1</v>
      </c>
      <c r="L59" s="464">
        <v>1</v>
      </c>
      <c r="M59" s="464">
        <v>1</v>
      </c>
      <c r="N59" s="544">
        <f t="shared" si="7"/>
        <v>365</v>
      </c>
      <c r="O59" s="183">
        <v>255</v>
      </c>
      <c r="P59" s="183"/>
      <c r="Q59" s="183">
        <v>101</v>
      </c>
      <c r="R59" s="183">
        <v>9</v>
      </c>
      <c r="S59" s="184" t="e">
        <f t="shared" si="0"/>
        <v>#DIV/0!</v>
      </c>
      <c r="T59" s="184" t="e">
        <f t="shared" si="1"/>
        <v>#DIV/0!</v>
      </c>
      <c r="U59" s="184" t="e">
        <f t="shared" si="2"/>
        <v>#DIV/0!</v>
      </c>
      <c r="V59" s="499"/>
      <c r="W59" s="185">
        <f>IF(O59="nio",0,IF(O59&gt;0,VLOOKUP(G59,'3-Productie normen'!$A$10:$I$23,VLOOKUP(O59,'3-Productie normen'!R:S,2,FALSE),FALSE)))</f>
        <v>0</v>
      </c>
      <c r="X59" s="185">
        <f t="shared" si="3"/>
        <v>0</v>
      </c>
      <c r="Y59" s="185">
        <f t="shared" si="4"/>
        <v>0</v>
      </c>
      <c r="Z59" s="186" t="str">
        <f>VLOOKUP(G59,'3-Productie normen'!A:O,11,FALSE)</f>
        <v>V</v>
      </c>
      <c r="AA59" s="186"/>
      <c r="AC59" s="144">
        <f t="shared" si="5"/>
        <v>6123.2</v>
      </c>
    </row>
    <row r="60" spans="1:29" ht="14.1" customHeight="1">
      <c r="A60" s="160">
        <f t="shared" si="6"/>
        <v>60</v>
      </c>
      <c r="B60" s="180" t="s">
        <v>213</v>
      </c>
      <c r="C60" s="180" t="s">
        <v>473</v>
      </c>
      <c r="D60" s="145">
        <v>-1</v>
      </c>
      <c r="E60" s="181"/>
      <c r="F60" s="141" t="s">
        <v>227</v>
      </c>
      <c r="G60" s="141" t="s">
        <v>459</v>
      </c>
      <c r="H60" s="182" t="s">
        <v>517</v>
      </c>
      <c r="I60" s="536">
        <v>15.2</v>
      </c>
      <c r="J60" s="464">
        <v>1</v>
      </c>
      <c r="K60" s="464">
        <v>1</v>
      </c>
      <c r="L60" s="464">
        <v>1</v>
      </c>
      <c r="M60" s="464">
        <v>1</v>
      </c>
      <c r="N60" s="544">
        <f t="shared" si="7"/>
        <v>365</v>
      </c>
      <c r="O60" s="183">
        <v>255</v>
      </c>
      <c r="P60" s="183"/>
      <c r="Q60" s="183">
        <v>101</v>
      </c>
      <c r="R60" s="183">
        <v>9</v>
      </c>
      <c r="S60" s="184" t="e">
        <f t="shared" si="0"/>
        <v>#DIV/0!</v>
      </c>
      <c r="T60" s="184" t="e">
        <f t="shared" si="1"/>
        <v>#DIV/0!</v>
      </c>
      <c r="U60" s="184" t="e">
        <f t="shared" si="2"/>
        <v>#DIV/0!</v>
      </c>
      <c r="V60" s="499"/>
      <c r="W60" s="185">
        <f>IF(O60="nio",0,IF(O60&gt;0,VLOOKUP(G60,'3-Productie normen'!$A$10:$I$23,VLOOKUP(O60,'3-Productie normen'!R:S,2,FALSE),FALSE)))</f>
        <v>0</v>
      </c>
      <c r="X60" s="185">
        <f t="shared" si="3"/>
        <v>0</v>
      </c>
      <c r="Y60" s="185">
        <f t="shared" si="4"/>
        <v>0</v>
      </c>
      <c r="Z60" s="186" t="str">
        <f>VLOOKUP(G60,'3-Productie normen'!A:O,11,FALSE)</f>
        <v xml:space="preserve">V </v>
      </c>
      <c r="AA60" s="186"/>
      <c r="AC60" s="144">
        <f t="shared" si="5"/>
        <v>5411.2</v>
      </c>
    </row>
    <row r="61" spans="1:29" ht="14.1" customHeight="1">
      <c r="A61" s="160">
        <f t="shared" si="6"/>
        <v>61</v>
      </c>
      <c r="B61" s="180" t="s">
        <v>213</v>
      </c>
      <c r="C61" s="180"/>
      <c r="D61" s="145">
        <v>-1</v>
      </c>
      <c r="E61" s="181"/>
      <c r="F61" s="141" t="s">
        <v>265</v>
      </c>
      <c r="G61" s="141" t="s">
        <v>462</v>
      </c>
      <c r="H61" s="182"/>
      <c r="I61" s="536">
        <v>4</v>
      </c>
      <c r="J61" s="464">
        <v>1</v>
      </c>
      <c r="K61" s="464">
        <v>1</v>
      </c>
      <c r="L61" s="464">
        <v>1</v>
      </c>
      <c r="M61" s="464">
        <v>1</v>
      </c>
      <c r="N61" s="544" t="str">
        <f t="shared" si="7"/>
        <v>NIO</v>
      </c>
      <c r="O61" s="183" t="s">
        <v>463</v>
      </c>
      <c r="P61" s="183"/>
      <c r="Q61" s="183"/>
      <c r="R61" s="183"/>
      <c r="S61" s="184">
        <f t="shared" si="0"/>
        <v>0</v>
      </c>
      <c r="T61" s="184">
        <f t="shared" si="1"/>
        <v>0</v>
      </c>
      <c r="U61" s="184">
        <f t="shared" si="2"/>
        <v>0</v>
      </c>
      <c r="V61" s="499"/>
      <c r="W61" s="185">
        <f>IF(O61="nio",0,IF(O61&gt;0,VLOOKUP(G61,'3-Productie normen'!$A$10:$I$23,VLOOKUP(O61,'3-Productie normen'!R:S,2,FALSE),FALSE)))</f>
        <v>0</v>
      </c>
      <c r="X61" s="185">
        <f t="shared" si="3"/>
        <v>0</v>
      </c>
      <c r="Y61" s="185">
        <f t="shared" si="4"/>
        <v>0</v>
      </c>
      <c r="Z61" s="186">
        <f>VLOOKUP(G61,'3-Productie normen'!A:O,11,FALSE)</f>
        <v>0</v>
      </c>
      <c r="AA61" s="186"/>
      <c r="AC61" s="144">
        <f t="shared" si="5"/>
        <v>0</v>
      </c>
    </row>
    <row r="62" spans="1:29" ht="14.1" customHeight="1">
      <c r="A62" s="160">
        <f t="shared" si="6"/>
        <v>62</v>
      </c>
      <c r="B62" s="180" t="s">
        <v>213</v>
      </c>
      <c r="C62" s="180"/>
      <c r="D62" s="145">
        <v>-1</v>
      </c>
      <c r="E62" s="181"/>
      <c r="F62" s="141" t="s">
        <v>265</v>
      </c>
      <c r="G62" s="141" t="s">
        <v>462</v>
      </c>
      <c r="H62" s="182"/>
      <c r="I62" s="536">
        <v>3.4</v>
      </c>
      <c r="J62" s="464">
        <v>1</v>
      </c>
      <c r="K62" s="464">
        <v>1</v>
      </c>
      <c r="L62" s="464">
        <v>1</v>
      </c>
      <c r="M62" s="464">
        <v>1</v>
      </c>
      <c r="N62" s="544" t="str">
        <f t="shared" si="7"/>
        <v>NIO</v>
      </c>
      <c r="O62" s="183" t="s">
        <v>463</v>
      </c>
      <c r="P62" s="183"/>
      <c r="Q62" s="183"/>
      <c r="R62" s="183"/>
      <c r="S62" s="184">
        <f t="shared" si="0"/>
        <v>0</v>
      </c>
      <c r="T62" s="184">
        <f t="shared" si="1"/>
        <v>0</v>
      </c>
      <c r="U62" s="184">
        <f t="shared" si="2"/>
        <v>0</v>
      </c>
      <c r="V62" s="499"/>
      <c r="W62" s="185">
        <f>IF(O62="nio",0,IF(O62&gt;0,VLOOKUP(G62,'3-Productie normen'!$A$10:$I$23,VLOOKUP(O62,'3-Productie normen'!R:S,2,FALSE),FALSE)))</f>
        <v>0</v>
      </c>
      <c r="X62" s="185">
        <f t="shared" si="3"/>
        <v>0</v>
      </c>
      <c r="Y62" s="185">
        <f t="shared" si="4"/>
        <v>0</v>
      </c>
      <c r="Z62" s="186">
        <f>VLOOKUP(G62,'3-Productie normen'!A:O,11,FALSE)</f>
        <v>0</v>
      </c>
      <c r="AA62" s="186"/>
      <c r="AC62" s="144">
        <f t="shared" si="5"/>
        <v>0</v>
      </c>
    </row>
    <row r="63" spans="1:29" ht="14.1" customHeight="1">
      <c r="A63" s="160">
        <f t="shared" si="6"/>
        <v>63</v>
      </c>
      <c r="B63" s="180" t="s">
        <v>213</v>
      </c>
      <c r="C63" s="180" t="s">
        <v>473</v>
      </c>
      <c r="D63" s="145">
        <v>-1</v>
      </c>
      <c r="E63" s="181"/>
      <c r="F63" s="141" t="s">
        <v>252</v>
      </c>
      <c r="G63" s="141" t="s">
        <v>323</v>
      </c>
      <c r="H63" s="182" t="s">
        <v>520</v>
      </c>
      <c r="I63" s="536">
        <v>3.5</v>
      </c>
      <c r="J63" s="464">
        <v>1</v>
      </c>
      <c r="K63" s="464">
        <v>1</v>
      </c>
      <c r="L63" s="464">
        <v>1</v>
      </c>
      <c r="M63" s="464">
        <v>1</v>
      </c>
      <c r="N63" s="544">
        <f t="shared" si="7"/>
        <v>365</v>
      </c>
      <c r="O63" s="183">
        <v>255</v>
      </c>
      <c r="P63" s="183"/>
      <c r="Q63" s="183">
        <v>101</v>
      </c>
      <c r="R63" s="183">
        <v>9</v>
      </c>
      <c r="S63" s="184" t="e">
        <f t="shared" si="0"/>
        <v>#DIV/0!</v>
      </c>
      <c r="T63" s="184" t="e">
        <f t="shared" si="1"/>
        <v>#DIV/0!</v>
      </c>
      <c r="U63" s="184" t="e">
        <f t="shared" si="2"/>
        <v>#DIV/0!</v>
      </c>
      <c r="V63" s="499"/>
      <c r="W63" s="185">
        <f>IF(O63="nio",0,IF(O63&gt;0,VLOOKUP(G63,'3-Productie normen'!$A$10:$I$23,VLOOKUP(O63,'3-Productie normen'!R:S,2,FALSE),FALSE)))</f>
        <v>0</v>
      </c>
      <c r="X63" s="185">
        <f t="shared" si="3"/>
        <v>0</v>
      </c>
      <c r="Y63" s="185">
        <f t="shared" si="4"/>
        <v>0</v>
      </c>
      <c r="Z63" s="186" t="str">
        <f>VLOOKUP(G63,'3-Productie normen'!A:O,11,FALSE)</f>
        <v>V</v>
      </c>
      <c r="AA63" s="186"/>
      <c r="AC63" s="144">
        <f t="shared" si="5"/>
        <v>1246</v>
      </c>
    </row>
    <row r="64" spans="1:29" ht="14.1" customHeight="1">
      <c r="A64" s="160">
        <f t="shared" si="6"/>
        <v>64</v>
      </c>
      <c r="B64" s="180" t="s">
        <v>213</v>
      </c>
      <c r="C64" s="180" t="s">
        <v>473</v>
      </c>
      <c r="D64" s="145">
        <v>-1</v>
      </c>
      <c r="E64" s="181"/>
      <c r="F64" s="141" t="s">
        <v>272</v>
      </c>
      <c r="G64" s="141" t="s">
        <v>457</v>
      </c>
      <c r="H64" s="182" t="s">
        <v>518</v>
      </c>
      <c r="I64" s="536">
        <f>3.5+1.3+1.5</f>
        <v>6.3</v>
      </c>
      <c r="J64" s="464">
        <v>1</v>
      </c>
      <c r="K64" s="464">
        <v>1</v>
      </c>
      <c r="L64" s="464">
        <v>1</v>
      </c>
      <c r="M64" s="464">
        <v>1</v>
      </c>
      <c r="N64" s="544">
        <f t="shared" ref="N64:N80" si="8">IF(O64="NIO","NIO",SUM(O64:R64))</f>
        <v>255</v>
      </c>
      <c r="O64" s="183">
        <v>255</v>
      </c>
      <c r="P64" s="183"/>
      <c r="Q64" s="183"/>
      <c r="R64" s="183"/>
      <c r="S64" s="184" t="e">
        <f t="shared" si="0"/>
        <v>#DIV/0!</v>
      </c>
      <c r="T64" s="184">
        <f t="shared" si="1"/>
        <v>0</v>
      </c>
      <c r="U64" s="184">
        <f t="shared" si="2"/>
        <v>0</v>
      </c>
      <c r="V64" s="499"/>
      <c r="W64" s="185">
        <f>IF(O64="nio",0,IF(O64&gt;0,VLOOKUP(G64,'3-Productie normen'!$A$10:$I$23,VLOOKUP(O64,'3-Productie normen'!R:S,2,FALSE),FALSE)))</f>
        <v>0</v>
      </c>
      <c r="X64" s="185">
        <f t="shared" si="3"/>
        <v>0</v>
      </c>
      <c r="Y64" s="185">
        <f t="shared" si="4"/>
        <v>0</v>
      </c>
      <c r="Z64" s="186" t="str">
        <f>VLOOKUP(G64,'3-Productie normen'!A:O,11,FALSE)</f>
        <v>S</v>
      </c>
      <c r="AA64" s="186"/>
      <c r="AC64" s="144">
        <f t="shared" si="5"/>
        <v>1606.5</v>
      </c>
    </row>
    <row r="65" spans="1:29" ht="14.1" customHeight="1">
      <c r="A65" s="160">
        <f t="shared" si="6"/>
        <v>65</v>
      </c>
      <c r="B65" s="180" t="s">
        <v>213</v>
      </c>
      <c r="C65" s="180" t="s">
        <v>473</v>
      </c>
      <c r="D65" s="145">
        <v>-1</v>
      </c>
      <c r="E65" s="181"/>
      <c r="F65" s="141" t="s">
        <v>274</v>
      </c>
      <c r="G65" s="141" t="s">
        <v>455</v>
      </c>
      <c r="H65" s="182" t="s">
        <v>517</v>
      </c>
      <c r="I65" s="536">
        <v>14.5</v>
      </c>
      <c r="J65" s="464">
        <v>1</v>
      </c>
      <c r="K65" s="464">
        <v>1</v>
      </c>
      <c r="L65" s="464">
        <v>1</v>
      </c>
      <c r="M65" s="464">
        <v>1</v>
      </c>
      <c r="N65" s="544">
        <f t="shared" si="8"/>
        <v>12</v>
      </c>
      <c r="O65" s="183">
        <v>12</v>
      </c>
      <c r="P65" s="183"/>
      <c r="Q65" s="183"/>
      <c r="R65" s="183"/>
      <c r="S65" s="184" t="e">
        <f t="shared" si="0"/>
        <v>#DIV/0!</v>
      </c>
      <c r="T65" s="184">
        <f t="shared" si="1"/>
        <v>0</v>
      </c>
      <c r="U65" s="184">
        <f t="shared" si="2"/>
        <v>0</v>
      </c>
      <c r="V65" s="499"/>
      <c r="W65" s="185">
        <f>IF(O65="nio",0,IF(O65&gt;0,VLOOKUP(G65,'3-Productie normen'!$A$10:$I$23,VLOOKUP(O65,'3-Productie normen'!R:S,2,FALSE),FALSE)))</f>
        <v>0</v>
      </c>
      <c r="X65" s="185">
        <f t="shared" si="3"/>
        <v>0</v>
      </c>
      <c r="Y65" s="185">
        <f t="shared" si="4"/>
        <v>0</v>
      </c>
      <c r="Z65" s="186" t="str">
        <f>VLOOKUP(G65,'3-Productie normen'!A:O,11,FALSE)</f>
        <v>V</v>
      </c>
      <c r="AA65" s="186"/>
      <c r="AC65" s="144">
        <f t="shared" si="5"/>
        <v>174</v>
      </c>
    </row>
    <row r="66" spans="1:29" ht="14.1" customHeight="1">
      <c r="A66" s="160">
        <f t="shared" si="6"/>
        <v>66</v>
      </c>
      <c r="B66" s="180" t="s">
        <v>213</v>
      </c>
      <c r="C66" s="180" t="s">
        <v>473</v>
      </c>
      <c r="D66" s="145">
        <v>-1</v>
      </c>
      <c r="E66" s="181"/>
      <c r="F66" s="141" t="s">
        <v>275</v>
      </c>
      <c r="G66" s="141" t="s">
        <v>461</v>
      </c>
      <c r="H66" s="141" t="s">
        <v>518</v>
      </c>
      <c r="I66" s="537">
        <v>27</v>
      </c>
      <c r="J66" s="464">
        <v>1</v>
      </c>
      <c r="K66" s="464">
        <v>1</v>
      </c>
      <c r="L66" s="464">
        <v>1</v>
      </c>
      <c r="M66" s="464">
        <v>1</v>
      </c>
      <c r="N66" s="544">
        <f t="shared" si="8"/>
        <v>156</v>
      </c>
      <c r="O66" s="183">
        <v>156</v>
      </c>
      <c r="P66" s="183"/>
      <c r="Q66" s="183"/>
      <c r="R66" s="183"/>
      <c r="S66" s="184" t="e">
        <f t="shared" si="0"/>
        <v>#DIV/0!</v>
      </c>
      <c r="T66" s="184">
        <f t="shared" si="1"/>
        <v>0</v>
      </c>
      <c r="U66" s="184">
        <f t="shared" si="2"/>
        <v>0</v>
      </c>
      <c r="V66" s="499"/>
      <c r="W66" s="185">
        <f>IF(O66="nio",0,IF(O66&gt;0,VLOOKUP(G66,'3-Productie normen'!$A$10:$I$23,VLOOKUP(O66,'3-Productie normen'!R:S,2,FALSE),FALSE)))</f>
        <v>0</v>
      </c>
      <c r="X66" s="185">
        <f t="shared" si="3"/>
        <v>0</v>
      </c>
      <c r="Y66" s="185">
        <f t="shared" si="4"/>
        <v>0</v>
      </c>
      <c r="Z66" s="186" t="str">
        <f>VLOOKUP(G66,'3-Productie normen'!A:O,11,FALSE)</f>
        <v>B</v>
      </c>
      <c r="AA66" s="186"/>
      <c r="AC66" s="144">
        <f t="shared" si="5"/>
        <v>4212</v>
      </c>
    </row>
    <row r="67" spans="1:29" ht="14.1" customHeight="1">
      <c r="A67" s="160">
        <f t="shared" si="6"/>
        <v>67</v>
      </c>
      <c r="B67" s="180" t="s">
        <v>213</v>
      </c>
      <c r="C67" s="180" t="s">
        <v>473</v>
      </c>
      <c r="D67" s="145">
        <v>-1</v>
      </c>
      <c r="E67" s="191"/>
      <c r="F67" s="528" t="s">
        <v>227</v>
      </c>
      <c r="G67" s="192" t="s">
        <v>459</v>
      </c>
      <c r="H67" s="192" t="s">
        <v>517</v>
      </c>
      <c r="I67" s="536">
        <v>49.4</v>
      </c>
      <c r="J67" s="464">
        <v>1</v>
      </c>
      <c r="K67" s="464">
        <v>1</v>
      </c>
      <c r="L67" s="464">
        <v>1</v>
      </c>
      <c r="M67" s="464">
        <v>1</v>
      </c>
      <c r="N67" s="544">
        <f t="shared" si="8"/>
        <v>365</v>
      </c>
      <c r="O67" s="183">
        <v>255</v>
      </c>
      <c r="P67" s="183"/>
      <c r="Q67" s="183">
        <v>101</v>
      </c>
      <c r="R67" s="183">
        <v>9</v>
      </c>
      <c r="S67" s="184" t="e">
        <f t="shared" si="0"/>
        <v>#DIV/0!</v>
      </c>
      <c r="T67" s="184" t="e">
        <f t="shared" si="1"/>
        <v>#DIV/0!</v>
      </c>
      <c r="U67" s="184" t="e">
        <f t="shared" si="2"/>
        <v>#DIV/0!</v>
      </c>
      <c r="V67" s="499"/>
      <c r="W67" s="185">
        <f>IF(O67="nio",0,IF(O67&gt;0,VLOOKUP(G67,'3-Productie normen'!$A$10:$I$23,VLOOKUP(O67,'3-Productie normen'!R:S,2,FALSE),FALSE)))</f>
        <v>0</v>
      </c>
      <c r="X67" s="185">
        <f t="shared" si="3"/>
        <v>0</v>
      </c>
      <c r="Y67" s="185">
        <f t="shared" si="4"/>
        <v>0</v>
      </c>
      <c r="Z67" s="186" t="str">
        <f>VLOOKUP(G67,'3-Productie normen'!A:O,11,FALSE)</f>
        <v xml:space="preserve">V </v>
      </c>
      <c r="AA67" s="186"/>
      <c r="AC67" s="144">
        <f t="shared" si="5"/>
        <v>17586.399999999998</v>
      </c>
    </row>
    <row r="68" spans="1:29" ht="14.1" customHeight="1">
      <c r="A68" s="160">
        <f t="shared" si="6"/>
        <v>68</v>
      </c>
      <c r="B68" s="180" t="s">
        <v>213</v>
      </c>
      <c r="C68" s="180" t="s">
        <v>473</v>
      </c>
      <c r="D68" s="145">
        <v>-1</v>
      </c>
      <c r="E68" s="181"/>
      <c r="F68" s="141" t="s">
        <v>227</v>
      </c>
      <c r="G68" s="182" t="s">
        <v>459</v>
      </c>
      <c r="H68" s="182" t="s">
        <v>517</v>
      </c>
      <c r="I68" s="536">
        <v>17.899999999999999</v>
      </c>
      <c r="J68" s="464">
        <v>1</v>
      </c>
      <c r="K68" s="464">
        <v>1</v>
      </c>
      <c r="L68" s="464">
        <v>1</v>
      </c>
      <c r="M68" s="464">
        <v>1</v>
      </c>
      <c r="N68" s="544">
        <f t="shared" si="8"/>
        <v>365</v>
      </c>
      <c r="O68" s="183">
        <v>255</v>
      </c>
      <c r="P68" s="183"/>
      <c r="Q68" s="183">
        <v>101</v>
      </c>
      <c r="R68" s="183">
        <v>9</v>
      </c>
      <c r="S68" s="184" t="e">
        <f t="shared" si="0"/>
        <v>#DIV/0!</v>
      </c>
      <c r="T68" s="184" t="e">
        <f t="shared" si="1"/>
        <v>#DIV/0!</v>
      </c>
      <c r="U68" s="184" t="e">
        <f t="shared" si="2"/>
        <v>#DIV/0!</v>
      </c>
      <c r="V68" s="499"/>
      <c r="W68" s="185">
        <f>IF(O68="nio",0,IF(O68&gt;0,VLOOKUP(G68,'3-Productie normen'!$A$10:$I$23,VLOOKUP(O68,'3-Productie normen'!R:S,2,FALSE),FALSE)))</f>
        <v>0</v>
      </c>
      <c r="X68" s="185">
        <f t="shared" si="3"/>
        <v>0</v>
      </c>
      <c r="Y68" s="185">
        <f t="shared" si="4"/>
        <v>0</v>
      </c>
      <c r="Z68" s="186" t="str">
        <f>VLOOKUP(G68,'3-Productie normen'!A:O,11,FALSE)</f>
        <v xml:space="preserve">V </v>
      </c>
      <c r="AA68" s="186"/>
      <c r="AC68" s="144">
        <f t="shared" si="5"/>
        <v>6372.4</v>
      </c>
    </row>
    <row r="69" spans="1:29" ht="14.1" customHeight="1">
      <c r="A69" s="160">
        <f t="shared" si="6"/>
        <v>69</v>
      </c>
      <c r="B69" s="180" t="s">
        <v>213</v>
      </c>
      <c r="C69" s="180"/>
      <c r="D69" s="145">
        <v>-1</v>
      </c>
      <c r="E69" s="181"/>
      <c r="F69" s="141" t="s">
        <v>276</v>
      </c>
      <c r="G69" s="182" t="s">
        <v>462</v>
      </c>
      <c r="H69" s="182"/>
      <c r="I69" s="536">
        <v>2.5</v>
      </c>
      <c r="J69" s="464">
        <v>1</v>
      </c>
      <c r="K69" s="464">
        <v>1</v>
      </c>
      <c r="L69" s="464">
        <v>1</v>
      </c>
      <c r="M69" s="464">
        <v>1</v>
      </c>
      <c r="N69" s="544" t="str">
        <f t="shared" si="8"/>
        <v>NIO</v>
      </c>
      <c r="O69" s="183" t="s">
        <v>463</v>
      </c>
      <c r="P69" s="183"/>
      <c r="Q69" s="183"/>
      <c r="R69" s="183"/>
      <c r="S69" s="184">
        <f t="shared" si="0"/>
        <v>0</v>
      </c>
      <c r="T69" s="184">
        <f t="shared" si="1"/>
        <v>0</v>
      </c>
      <c r="U69" s="184">
        <f t="shared" si="2"/>
        <v>0</v>
      </c>
      <c r="V69" s="499"/>
      <c r="W69" s="185">
        <f>IF(O69="nio",0,IF(O69&gt;0,VLOOKUP(G69,'3-Productie normen'!$A$10:$I$23,VLOOKUP(O69,'3-Productie normen'!R:S,2,FALSE),FALSE)))</f>
        <v>0</v>
      </c>
      <c r="X69" s="185">
        <f t="shared" si="3"/>
        <v>0</v>
      </c>
      <c r="Y69" s="185">
        <f t="shared" si="4"/>
        <v>0</v>
      </c>
      <c r="Z69" s="186">
        <f>VLOOKUP(G69,'3-Productie normen'!A:O,11,FALSE)</f>
        <v>0</v>
      </c>
      <c r="AA69" s="186"/>
      <c r="AC69" s="144">
        <f t="shared" si="5"/>
        <v>0</v>
      </c>
    </row>
    <row r="70" spans="1:29" ht="14.1" customHeight="1">
      <c r="A70" s="160">
        <f t="shared" si="6"/>
        <v>70</v>
      </c>
      <c r="B70" s="180" t="s">
        <v>213</v>
      </c>
      <c r="C70" s="180" t="s">
        <v>473</v>
      </c>
      <c r="D70" s="145">
        <v>-1</v>
      </c>
      <c r="E70" s="181"/>
      <c r="F70" s="141" t="s">
        <v>277</v>
      </c>
      <c r="G70" s="141" t="s">
        <v>461</v>
      </c>
      <c r="H70" s="182" t="s">
        <v>518</v>
      </c>
      <c r="I70" s="536">
        <v>51.8</v>
      </c>
      <c r="J70" s="464">
        <v>1</v>
      </c>
      <c r="K70" s="464">
        <v>1</v>
      </c>
      <c r="L70" s="464">
        <v>1</v>
      </c>
      <c r="M70" s="464">
        <v>1</v>
      </c>
      <c r="N70" s="544">
        <f t="shared" si="8"/>
        <v>221</v>
      </c>
      <c r="O70" s="183">
        <v>156</v>
      </c>
      <c r="P70" s="183"/>
      <c r="Q70" s="183">
        <v>60</v>
      </c>
      <c r="R70" s="183">
        <v>5</v>
      </c>
      <c r="S70" s="184" t="e">
        <f t="shared" si="0"/>
        <v>#DIV/0!</v>
      </c>
      <c r="T70" s="184" t="e">
        <f t="shared" si="1"/>
        <v>#DIV/0!</v>
      </c>
      <c r="U70" s="184" t="e">
        <f t="shared" si="2"/>
        <v>#DIV/0!</v>
      </c>
      <c r="V70" s="499"/>
      <c r="W70" s="185">
        <f>IF(O70="nio",0,IF(O70&gt;0,VLOOKUP(G70,'3-Productie normen'!$A$10:$I$23,VLOOKUP(O70,'3-Productie normen'!R:S,2,FALSE),FALSE)))</f>
        <v>0</v>
      </c>
      <c r="X70" s="185">
        <f t="shared" si="3"/>
        <v>0</v>
      </c>
      <c r="Y70" s="185">
        <f t="shared" si="4"/>
        <v>0</v>
      </c>
      <c r="Z70" s="186" t="str">
        <f>VLOOKUP(G70,'3-Productie normen'!A:O,11,FALSE)</f>
        <v>B</v>
      </c>
      <c r="AA70" s="186"/>
      <c r="AC70" s="144">
        <f t="shared" si="5"/>
        <v>11188.8</v>
      </c>
    </row>
    <row r="71" spans="1:29" ht="14.1" customHeight="1">
      <c r="A71" s="160">
        <f t="shared" si="6"/>
        <v>71</v>
      </c>
      <c r="B71" s="180" t="s">
        <v>213</v>
      </c>
      <c r="C71" s="180"/>
      <c r="D71" s="145">
        <v>-1</v>
      </c>
      <c r="E71" s="181"/>
      <c r="F71" s="141" t="s">
        <v>278</v>
      </c>
      <c r="G71" s="182" t="s">
        <v>462</v>
      </c>
      <c r="H71" s="182"/>
      <c r="I71" s="536">
        <v>4</v>
      </c>
      <c r="J71" s="464">
        <v>1</v>
      </c>
      <c r="K71" s="464">
        <v>1</v>
      </c>
      <c r="L71" s="464">
        <v>1</v>
      </c>
      <c r="M71" s="464">
        <v>1</v>
      </c>
      <c r="N71" s="544" t="str">
        <f t="shared" si="8"/>
        <v>NIO</v>
      </c>
      <c r="O71" s="183" t="s">
        <v>463</v>
      </c>
      <c r="P71" s="183"/>
      <c r="Q71" s="183"/>
      <c r="R71" s="183"/>
      <c r="S71" s="184">
        <f t="shared" si="0"/>
        <v>0</v>
      </c>
      <c r="T71" s="184">
        <f t="shared" si="1"/>
        <v>0</v>
      </c>
      <c r="U71" s="184">
        <f t="shared" si="2"/>
        <v>0</v>
      </c>
      <c r="V71" s="499"/>
      <c r="W71" s="185">
        <f>IF(O71="nio",0,IF(O71&gt;0,VLOOKUP(G71,'3-Productie normen'!$A$10:$I$23,VLOOKUP(O71,'3-Productie normen'!R:S,2,FALSE),FALSE)))</f>
        <v>0</v>
      </c>
      <c r="X71" s="185">
        <f t="shared" si="3"/>
        <v>0</v>
      </c>
      <c r="Y71" s="185">
        <f t="shared" si="4"/>
        <v>0</v>
      </c>
      <c r="Z71" s="186">
        <f>VLOOKUP(G71,'3-Productie normen'!A:O,11,FALSE)</f>
        <v>0</v>
      </c>
      <c r="AA71" s="186"/>
      <c r="AC71" s="144">
        <f t="shared" si="5"/>
        <v>0</v>
      </c>
    </row>
    <row r="72" spans="1:29" ht="14.1" customHeight="1">
      <c r="A72" s="160">
        <f t="shared" si="6"/>
        <v>72</v>
      </c>
      <c r="B72" s="180" t="s">
        <v>213</v>
      </c>
      <c r="C72" s="180" t="s">
        <v>473</v>
      </c>
      <c r="D72" s="145">
        <v>-1</v>
      </c>
      <c r="E72" s="181"/>
      <c r="F72" s="141" t="s">
        <v>280</v>
      </c>
      <c r="G72" s="182" t="s">
        <v>455</v>
      </c>
      <c r="H72" s="182" t="s">
        <v>517</v>
      </c>
      <c r="I72" s="536">
        <v>17.8</v>
      </c>
      <c r="J72" s="464">
        <v>1</v>
      </c>
      <c r="K72" s="464">
        <v>1</v>
      </c>
      <c r="L72" s="464">
        <v>1</v>
      </c>
      <c r="M72" s="464">
        <v>1</v>
      </c>
      <c r="N72" s="544">
        <f t="shared" si="8"/>
        <v>12</v>
      </c>
      <c r="O72" s="183">
        <v>12</v>
      </c>
      <c r="P72" s="183"/>
      <c r="Q72" s="183"/>
      <c r="R72" s="183"/>
      <c r="S72" s="184" t="e">
        <f t="shared" si="0"/>
        <v>#DIV/0!</v>
      </c>
      <c r="T72" s="184">
        <f t="shared" si="1"/>
        <v>0</v>
      </c>
      <c r="U72" s="184">
        <f t="shared" si="2"/>
        <v>0</v>
      </c>
      <c r="V72" s="499"/>
      <c r="W72" s="185">
        <f>IF(O72="nio",0,IF(O72&gt;0,VLOOKUP(G72,'3-Productie normen'!$A$10:$I$23,VLOOKUP(O72,'3-Productie normen'!R:S,2,FALSE),FALSE)))</f>
        <v>0</v>
      </c>
      <c r="X72" s="185">
        <f t="shared" si="3"/>
        <v>0</v>
      </c>
      <c r="Y72" s="185">
        <f t="shared" si="4"/>
        <v>0</v>
      </c>
      <c r="Z72" s="186" t="str">
        <f>VLOOKUP(G72,'3-Productie normen'!A:O,11,FALSE)</f>
        <v>V</v>
      </c>
      <c r="AA72" s="186"/>
      <c r="AC72" s="144">
        <f t="shared" si="5"/>
        <v>213.60000000000002</v>
      </c>
    </row>
    <row r="73" spans="1:29" ht="14.1" customHeight="1">
      <c r="A73" s="160">
        <f t="shared" si="6"/>
        <v>73</v>
      </c>
      <c r="B73" s="180" t="s">
        <v>213</v>
      </c>
      <c r="C73" s="180" t="s">
        <v>473</v>
      </c>
      <c r="D73" s="145">
        <v>-1</v>
      </c>
      <c r="E73" s="181"/>
      <c r="F73" s="141" t="s">
        <v>281</v>
      </c>
      <c r="G73" s="182" t="s">
        <v>455</v>
      </c>
      <c r="H73" s="182" t="s">
        <v>517</v>
      </c>
      <c r="I73" s="536">
        <v>21.8</v>
      </c>
      <c r="J73" s="464">
        <v>1</v>
      </c>
      <c r="K73" s="464">
        <v>1</v>
      </c>
      <c r="L73" s="464">
        <v>1</v>
      </c>
      <c r="M73" s="464">
        <v>1</v>
      </c>
      <c r="N73" s="544">
        <f t="shared" si="8"/>
        <v>12</v>
      </c>
      <c r="O73" s="183">
        <v>12</v>
      </c>
      <c r="P73" s="183"/>
      <c r="Q73" s="183"/>
      <c r="R73" s="183"/>
      <c r="S73" s="184" t="e">
        <f t="shared" si="0"/>
        <v>#DIV/0!</v>
      </c>
      <c r="T73" s="184">
        <f t="shared" si="1"/>
        <v>0</v>
      </c>
      <c r="U73" s="184">
        <f t="shared" si="2"/>
        <v>0</v>
      </c>
      <c r="V73" s="499"/>
      <c r="W73" s="185">
        <f>IF(O73="nio",0,IF(O73&gt;0,VLOOKUP(G73,'3-Productie normen'!$A$10:$I$23,VLOOKUP(O73,'3-Productie normen'!R:S,2,FALSE),FALSE)))</f>
        <v>0</v>
      </c>
      <c r="X73" s="185">
        <f t="shared" si="3"/>
        <v>0</v>
      </c>
      <c r="Y73" s="185">
        <f t="shared" si="4"/>
        <v>0</v>
      </c>
      <c r="Z73" s="186" t="str">
        <f>VLOOKUP(G73,'3-Productie normen'!A:O,11,FALSE)</f>
        <v>V</v>
      </c>
      <c r="AA73" s="186"/>
      <c r="AC73" s="144">
        <f t="shared" si="5"/>
        <v>261.60000000000002</v>
      </c>
    </row>
    <row r="74" spans="1:29" ht="14.1" customHeight="1">
      <c r="A74" s="160">
        <f t="shared" si="6"/>
        <v>74</v>
      </c>
      <c r="B74" s="180" t="s">
        <v>213</v>
      </c>
      <c r="C74" s="180" t="s">
        <v>473</v>
      </c>
      <c r="D74" s="145">
        <v>-1</v>
      </c>
      <c r="E74" s="181"/>
      <c r="F74" s="141" t="s">
        <v>282</v>
      </c>
      <c r="G74" s="182" t="s">
        <v>455</v>
      </c>
      <c r="H74" s="182" t="s">
        <v>517</v>
      </c>
      <c r="I74" s="536">
        <v>13.1</v>
      </c>
      <c r="J74" s="464">
        <v>1</v>
      </c>
      <c r="K74" s="464">
        <v>1</v>
      </c>
      <c r="L74" s="464">
        <v>1</v>
      </c>
      <c r="M74" s="464">
        <v>1</v>
      </c>
      <c r="N74" s="544">
        <f t="shared" si="8"/>
        <v>12</v>
      </c>
      <c r="O74" s="183">
        <v>12</v>
      </c>
      <c r="P74" s="183"/>
      <c r="Q74" s="183"/>
      <c r="R74" s="183"/>
      <c r="S74" s="184" t="e">
        <f t="shared" ref="S74:S136" si="9">IF(O74="nio",0,IF(O74&gt;0,O74*I74/W74,0))*J74</f>
        <v>#DIV/0!</v>
      </c>
      <c r="T74" s="184">
        <f t="shared" ref="T74:T136" si="10">IF(Q74&gt;0,Q74*I74/X74,0)*L74</f>
        <v>0</v>
      </c>
      <c r="U74" s="184">
        <f t="shared" ref="U74:U136" si="11">IF(R74&gt;0,R74*I74/Y74,0)*M74</f>
        <v>0</v>
      </c>
      <c r="V74" s="499"/>
      <c r="W74" s="185">
        <f>IF(O74="nio",0,IF(O74&gt;0,VLOOKUP(G74,'3-Productie normen'!$A$10:$I$23,VLOOKUP(O74,'3-Productie normen'!R:S,2,FALSE),FALSE)))</f>
        <v>0</v>
      </c>
      <c r="X74" s="185">
        <f t="shared" ref="X74:X136" si="12">IF(Q74&gt;0,W74*$X$8,0)</f>
        <v>0</v>
      </c>
      <c r="Y74" s="185">
        <f t="shared" ref="Y74:Y136" si="13">IF(R74&gt;0,W74*$Y$8,0)</f>
        <v>0</v>
      </c>
      <c r="Z74" s="186" t="str">
        <f>VLOOKUP(G74,'3-Productie normen'!A:O,11,FALSE)</f>
        <v>V</v>
      </c>
      <c r="AA74" s="186"/>
      <c r="AC74" s="144">
        <f t="shared" ref="AC74:AC136" si="14">SUM(O74:Q74)*I74</f>
        <v>157.19999999999999</v>
      </c>
    </row>
    <row r="75" spans="1:29" ht="14.1" customHeight="1">
      <c r="A75" s="160">
        <f t="shared" ref="A75:A138" si="15">A74+1</f>
        <v>75</v>
      </c>
      <c r="B75" s="180" t="s">
        <v>213</v>
      </c>
      <c r="C75" s="180" t="s">
        <v>473</v>
      </c>
      <c r="D75" s="145">
        <v>-1</v>
      </c>
      <c r="E75" s="181"/>
      <c r="F75" s="141" t="s">
        <v>227</v>
      </c>
      <c r="G75" s="182" t="s">
        <v>459</v>
      </c>
      <c r="H75" s="182" t="s">
        <v>517</v>
      </c>
      <c r="I75" s="536">
        <v>34.700000000000003</v>
      </c>
      <c r="J75" s="464">
        <v>1</v>
      </c>
      <c r="K75" s="464">
        <v>1</v>
      </c>
      <c r="L75" s="464">
        <v>1</v>
      </c>
      <c r="M75" s="464">
        <v>1</v>
      </c>
      <c r="N75" s="544">
        <f t="shared" si="8"/>
        <v>365</v>
      </c>
      <c r="O75" s="183">
        <v>255</v>
      </c>
      <c r="P75" s="183"/>
      <c r="Q75" s="183">
        <v>101</v>
      </c>
      <c r="R75" s="183">
        <v>9</v>
      </c>
      <c r="S75" s="184" t="e">
        <f t="shared" si="9"/>
        <v>#DIV/0!</v>
      </c>
      <c r="T75" s="184" t="e">
        <f t="shared" si="10"/>
        <v>#DIV/0!</v>
      </c>
      <c r="U75" s="184" t="e">
        <f t="shared" si="11"/>
        <v>#DIV/0!</v>
      </c>
      <c r="V75" s="499"/>
      <c r="W75" s="185">
        <f>IF(O75="nio",0,IF(O75&gt;0,VLOOKUP(G75,'3-Productie normen'!$A$10:$I$23,VLOOKUP(O75,'3-Productie normen'!R:S,2,FALSE),FALSE)))</f>
        <v>0</v>
      </c>
      <c r="X75" s="185">
        <f t="shared" si="12"/>
        <v>0</v>
      </c>
      <c r="Y75" s="185">
        <f t="shared" si="13"/>
        <v>0</v>
      </c>
      <c r="Z75" s="186" t="str">
        <f>VLOOKUP(G75,'3-Productie normen'!A:O,11,FALSE)</f>
        <v xml:space="preserve">V </v>
      </c>
      <c r="AA75" s="186"/>
      <c r="AC75" s="144">
        <f t="shared" si="14"/>
        <v>12353.2</v>
      </c>
    </row>
    <row r="76" spans="1:29" ht="14.1" customHeight="1">
      <c r="A76" s="160">
        <f t="shared" si="15"/>
        <v>76</v>
      </c>
      <c r="B76" s="180" t="s">
        <v>213</v>
      </c>
      <c r="C76" s="180" t="s">
        <v>473</v>
      </c>
      <c r="D76" s="145">
        <v>-1</v>
      </c>
      <c r="E76" s="181"/>
      <c r="F76" s="141" t="s">
        <v>227</v>
      </c>
      <c r="G76" s="182" t="s">
        <v>459</v>
      </c>
      <c r="H76" s="182" t="s">
        <v>517</v>
      </c>
      <c r="I76" s="536">
        <v>21.4</v>
      </c>
      <c r="J76" s="464">
        <v>1</v>
      </c>
      <c r="K76" s="464">
        <v>1</v>
      </c>
      <c r="L76" s="464">
        <v>1</v>
      </c>
      <c r="M76" s="464">
        <v>1</v>
      </c>
      <c r="N76" s="544">
        <f t="shared" si="8"/>
        <v>365</v>
      </c>
      <c r="O76" s="183">
        <v>255</v>
      </c>
      <c r="P76" s="183"/>
      <c r="Q76" s="183">
        <v>101</v>
      </c>
      <c r="R76" s="183">
        <v>9</v>
      </c>
      <c r="S76" s="184" t="e">
        <f t="shared" si="9"/>
        <v>#DIV/0!</v>
      </c>
      <c r="T76" s="184" t="e">
        <f t="shared" si="10"/>
        <v>#DIV/0!</v>
      </c>
      <c r="U76" s="184" t="e">
        <f t="shared" si="11"/>
        <v>#DIV/0!</v>
      </c>
      <c r="V76" s="499"/>
      <c r="W76" s="185">
        <f>IF(O76="nio",0,IF(O76&gt;0,VLOOKUP(G76,'3-Productie normen'!$A$10:$I$23,VLOOKUP(O76,'3-Productie normen'!R:S,2,FALSE),FALSE)))</f>
        <v>0</v>
      </c>
      <c r="X76" s="185">
        <f t="shared" si="12"/>
        <v>0</v>
      </c>
      <c r="Y76" s="185">
        <f t="shared" si="13"/>
        <v>0</v>
      </c>
      <c r="Z76" s="186" t="str">
        <f>VLOOKUP(G76,'3-Productie normen'!A:O,11,FALSE)</f>
        <v xml:space="preserve">V </v>
      </c>
      <c r="AA76" s="186"/>
      <c r="AC76" s="144">
        <f t="shared" si="14"/>
        <v>7618.4</v>
      </c>
    </row>
    <row r="77" spans="1:29" ht="14.1" customHeight="1">
      <c r="A77" s="160">
        <f t="shared" si="15"/>
        <v>77</v>
      </c>
      <c r="B77" s="180" t="s">
        <v>213</v>
      </c>
      <c r="C77" s="180" t="s">
        <v>473</v>
      </c>
      <c r="D77" s="145">
        <v>-1</v>
      </c>
      <c r="E77" s="181"/>
      <c r="F77" s="141" t="s">
        <v>281</v>
      </c>
      <c r="G77" s="182" t="s">
        <v>455</v>
      </c>
      <c r="H77" s="182" t="s">
        <v>517</v>
      </c>
      <c r="I77" s="536">
        <v>53.7</v>
      </c>
      <c r="J77" s="464">
        <v>1</v>
      </c>
      <c r="K77" s="464">
        <v>1</v>
      </c>
      <c r="L77" s="464">
        <v>1</v>
      </c>
      <c r="M77" s="464">
        <v>1</v>
      </c>
      <c r="N77" s="544">
        <f t="shared" si="8"/>
        <v>12</v>
      </c>
      <c r="O77" s="183">
        <v>12</v>
      </c>
      <c r="P77" s="183"/>
      <c r="Q77" s="183"/>
      <c r="R77" s="183"/>
      <c r="S77" s="184" t="e">
        <f t="shared" si="9"/>
        <v>#DIV/0!</v>
      </c>
      <c r="T77" s="184">
        <f t="shared" si="10"/>
        <v>0</v>
      </c>
      <c r="U77" s="184">
        <f t="shared" si="11"/>
        <v>0</v>
      </c>
      <c r="V77" s="499"/>
      <c r="W77" s="185">
        <f>IF(O77="nio",0,IF(O77&gt;0,VLOOKUP(G77,'3-Productie normen'!$A$10:$I$23,VLOOKUP(O77,'3-Productie normen'!R:S,2,FALSE),FALSE)))</f>
        <v>0</v>
      </c>
      <c r="X77" s="185">
        <f t="shared" si="12"/>
        <v>0</v>
      </c>
      <c r="Y77" s="185">
        <f t="shared" si="13"/>
        <v>0</v>
      </c>
      <c r="Z77" s="186" t="str">
        <f>VLOOKUP(G77,'3-Productie normen'!A:O,11,FALSE)</f>
        <v>V</v>
      </c>
      <c r="AA77" s="186"/>
      <c r="AC77" s="144">
        <f t="shared" si="14"/>
        <v>644.40000000000009</v>
      </c>
    </row>
    <row r="78" spans="1:29" ht="14.1" customHeight="1">
      <c r="A78" s="160">
        <f t="shared" si="15"/>
        <v>78</v>
      </c>
      <c r="B78" s="180" t="s">
        <v>213</v>
      </c>
      <c r="C78" s="180" t="s">
        <v>473</v>
      </c>
      <c r="D78" s="145">
        <v>-1</v>
      </c>
      <c r="E78" s="181"/>
      <c r="F78" s="141" t="s">
        <v>283</v>
      </c>
      <c r="G78" s="182" t="s">
        <v>456</v>
      </c>
      <c r="H78" s="182" t="s">
        <v>517</v>
      </c>
      <c r="I78" s="536">
        <v>10.3</v>
      </c>
      <c r="J78" s="464">
        <v>1</v>
      </c>
      <c r="K78" s="464">
        <v>1</v>
      </c>
      <c r="L78" s="464">
        <v>1</v>
      </c>
      <c r="M78" s="464">
        <v>1</v>
      </c>
      <c r="N78" s="544">
        <f t="shared" si="8"/>
        <v>365</v>
      </c>
      <c r="O78" s="183">
        <v>255</v>
      </c>
      <c r="P78" s="183"/>
      <c r="Q78" s="183">
        <v>101</v>
      </c>
      <c r="R78" s="183">
        <v>9</v>
      </c>
      <c r="S78" s="184" t="e">
        <f t="shared" si="9"/>
        <v>#DIV/0!</v>
      </c>
      <c r="T78" s="184" t="e">
        <f t="shared" si="10"/>
        <v>#DIV/0!</v>
      </c>
      <c r="U78" s="184" t="e">
        <f t="shared" si="11"/>
        <v>#DIV/0!</v>
      </c>
      <c r="V78" s="499"/>
      <c r="W78" s="185">
        <f>IF(O78="nio",0,IF(O78&gt;0,VLOOKUP(G78,'3-Productie normen'!$A$10:$I$23,VLOOKUP(O78,'3-Productie normen'!R:S,2,FALSE),FALSE)))</f>
        <v>0</v>
      </c>
      <c r="X78" s="185">
        <f t="shared" si="12"/>
        <v>0</v>
      </c>
      <c r="Y78" s="185">
        <f t="shared" si="13"/>
        <v>0</v>
      </c>
      <c r="Z78" s="186" t="str">
        <f>VLOOKUP(G78,'3-Productie normen'!A:O,11,FALSE)</f>
        <v>V</v>
      </c>
      <c r="AA78" s="186"/>
      <c r="AC78" s="144">
        <f t="shared" si="14"/>
        <v>3666.8</v>
      </c>
    </row>
    <row r="79" spans="1:29" ht="14.1" customHeight="1">
      <c r="A79" s="160">
        <f t="shared" si="15"/>
        <v>79</v>
      </c>
      <c r="B79" s="180" t="s">
        <v>213</v>
      </c>
      <c r="C79" s="180"/>
      <c r="D79" s="145">
        <v>-1</v>
      </c>
      <c r="E79" s="181"/>
      <c r="F79" s="141" t="s">
        <v>278</v>
      </c>
      <c r="G79" s="182" t="s">
        <v>462</v>
      </c>
      <c r="H79" s="182"/>
      <c r="I79" s="536">
        <v>1.5</v>
      </c>
      <c r="J79" s="464">
        <v>1</v>
      </c>
      <c r="K79" s="464">
        <v>1</v>
      </c>
      <c r="L79" s="464">
        <v>1</v>
      </c>
      <c r="M79" s="464">
        <v>1</v>
      </c>
      <c r="N79" s="544" t="str">
        <f t="shared" si="8"/>
        <v>NIO</v>
      </c>
      <c r="O79" s="183" t="s">
        <v>463</v>
      </c>
      <c r="P79" s="183"/>
      <c r="Q79" s="183"/>
      <c r="R79" s="183"/>
      <c r="S79" s="184">
        <f t="shared" si="9"/>
        <v>0</v>
      </c>
      <c r="T79" s="184">
        <f t="shared" si="10"/>
        <v>0</v>
      </c>
      <c r="U79" s="184">
        <f t="shared" si="11"/>
        <v>0</v>
      </c>
      <c r="V79" s="499"/>
      <c r="W79" s="185">
        <f>IF(O79="nio",0,IF(O79&gt;0,VLOOKUP(G79,'3-Productie normen'!$A$10:$I$23,VLOOKUP(O79,'3-Productie normen'!R:S,2,FALSE),FALSE)))</f>
        <v>0</v>
      </c>
      <c r="X79" s="185">
        <f t="shared" si="12"/>
        <v>0</v>
      </c>
      <c r="Y79" s="185">
        <f t="shared" si="13"/>
        <v>0</v>
      </c>
      <c r="Z79" s="186">
        <f>VLOOKUP(G79,'3-Productie normen'!A:O,11,FALSE)</f>
        <v>0</v>
      </c>
      <c r="AA79" s="186"/>
      <c r="AC79" s="144">
        <f t="shared" si="14"/>
        <v>0</v>
      </c>
    </row>
    <row r="80" spans="1:29" ht="14.1" customHeight="1">
      <c r="A80" s="160">
        <f t="shared" si="15"/>
        <v>80</v>
      </c>
      <c r="B80" s="180" t="s">
        <v>213</v>
      </c>
      <c r="C80" s="180" t="s">
        <v>473</v>
      </c>
      <c r="D80" s="145">
        <v>-1</v>
      </c>
      <c r="E80" s="181"/>
      <c r="F80" s="141" t="s">
        <v>284</v>
      </c>
      <c r="G80" s="182" t="s">
        <v>323</v>
      </c>
      <c r="H80" s="182" t="s">
        <v>520</v>
      </c>
      <c r="I80" s="536">
        <v>7.9</v>
      </c>
      <c r="J80" s="464">
        <v>1</v>
      </c>
      <c r="K80" s="464">
        <v>1</v>
      </c>
      <c r="L80" s="464">
        <v>1</v>
      </c>
      <c r="M80" s="464">
        <v>1</v>
      </c>
      <c r="N80" s="544">
        <f t="shared" si="8"/>
        <v>365</v>
      </c>
      <c r="O80" s="183">
        <v>255</v>
      </c>
      <c r="P80" s="183"/>
      <c r="Q80" s="183">
        <v>101</v>
      </c>
      <c r="R80" s="183">
        <v>9</v>
      </c>
      <c r="S80" s="184" t="e">
        <f t="shared" si="9"/>
        <v>#DIV/0!</v>
      </c>
      <c r="T80" s="184" t="e">
        <f t="shared" si="10"/>
        <v>#DIV/0!</v>
      </c>
      <c r="U80" s="184" t="e">
        <f t="shared" si="11"/>
        <v>#DIV/0!</v>
      </c>
      <c r="V80" s="499"/>
      <c r="W80" s="185">
        <f>IF(O80="nio",0,IF(O80&gt;0,VLOOKUP(G80,'3-Productie normen'!$A$10:$I$23,VLOOKUP(O80,'3-Productie normen'!R:S,2,FALSE),FALSE)))</f>
        <v>0</v>
      </c>
      <c r="X80" s="185">
        <f t="shared" si="12"/>
        <v>0</v>
      </c>
      <c r="Y80" s="185">
        <f t="shared" si="13"/>
        <v>0</v>
      </c>
      <c r="Z80" s="186" t="str">
        <f>VLOOKUP(G80,'3-Productie normen'!A:O,11,FALSE)</f>
        <v>V</v>
      </c>
      <c r="AA80" s="186"/>
      <c r="AC80" s="144">
        <f t="shared" si="14"/>
        <v>2812.4</v>
      </c>
    </row>
    <row r="81" spans="1:29" ht="14.1" customHeight="1">
      <c r="A81" s="160">
        <f t="shared" si="15"/>
        <v>81</v>
      </c>
      <c r="B81" s="180" t="s">
        <v>213</v>
      </c>
      <c r="C81" s="180" t="s">
        <v>473</v>
      </c>
      <c r="D81" s="145">
        <v>-1</v>
      </c>
      <c r="E81" s="181"/>
      <c r="F81" s="141" t="s">
        <v>250</v>
      </c>
      <c r="G81" s="182" t="s">
        <v>459</v>
      </c>
      <c r="H81" s="182" t="s">
        <v>517</v>
      </c>
      <c r="I81" s="536">
        <v>1.4</v>
      </c>
      <c r="J81" s="464">
        <v>1</v>
      </c>
      <c r="K81" s="464">
        <v>1</v>
      </c>
      <c r="L81" s="464">
        <v>1</v>
      </c>
      <c r="M81" s="464">
        <v>1</v>
      </c>
      <c r="N81" s="544">
        <f t="shared" ref="N81:N141" si="16">IF(O81="NIO","NIO",SUM(O81:R81))</f>
        <v>365</v>
      </c>
      <c r="O81" s="183">
        <v>255</v>
      </c>
      <c r="P81" s="183"/>
      <c r="Q81" s="183">
        <v>101</v>
      </c>
      <c r="R81" s="183">
        <v>9</v>
      </c>
      <c r="S81" s="184" t="e">
        <f t="shared" si="9"/>
        <v>#DIV/0!</v>
      </c>
      <c r="T81" s="184" t="e">
        <f t="shared" si="10"/>
        <v>#DIV/0!</v>
      </c>
      <c r="U81" s="184" t="e">
        <f t="shared" si="11"/>
        <v>#DIV/0!</v>
      </c>
      <c r="V81" s="499"/>
      <c r="W81" s="185">
        <f>IF(O81="nio",0,IF(O81&gt;0,VLOOKUP(G81,'3-Productie normen'!$A$10:$I$23,VLOOKUP(O81,'3-Productie normen'!R:S,2,FALSE),FALSE)))</f>
        <v>0</v>
      </c>
      <c r="X81" s="185">
        <f t="shared" si="12"/>
        <v>0</v>
      </c>
      <c r="Y81" s="185">
        <f t="shared" si="13"/>
        <v>0</v>
      </c>
      <c r="Z81" s="186" t="str">
        <f>VLOOKUP(G81,'3-Productie normen'!A:O,11,FALSE)</f>
        <v xml:space="preserve">V </v>
      </c>
      <c r="AA81" s="186"/>
      <c r="AC81" s="144">
        <f t="shared" si="14"/>
        <v>498.4</v>
      </c>
    </row>
    <row r="82" spans="1:29" ht="14.1" customHeight="1">
      <c r="A82" s="160">
        <f t="shared" si="15"/>
        <v>82</v>
      </c>
      <c r="B82" s="180" t="s">
        <v>213</v>
      </c>
      <c r="C82" s="180" t="s">
        <v>473</v>
      </c>
      <c r="D82" s="145">
        <v>-1</v>
      </c>
      <c r="E82" s="181"/>
      <c r="F82" s="141" t="s">
        <v>281</v>
      </c>
      <c r="G82" s="182" t="s">
        <v>455</v>
      </c>
      <c r="H82" s="182" t="s">
        <v>517</v>
      </c>
      <c r="I82" s="536">
        <v>8.3000000000000007</v>
      </c>
      <c r="J82" s="464">
        <v>1</v>
      </c>
      <c r="K82" s="464">
        <v>1</v>
      </c>
      <c r="L82" s="464">
        <v>1</v>
      </c>
      <c r="M82" s="464">
        <v>1</v>
      </c>
      <c r="N82" s="544">
        <f t="shared" si="16"/>
        <v>12</v>
      </c>
      <c r="O82" s="183">
        <v>12</v>
      </c>
      <c r="P82" s="183"/>
      <c r="Q82" s="183"/>
      <c r="R82" s="183"/>
      <c r="S82" s="184" t="e">
        <f t="shared" si="9"/>
        <v>#DIV/0!</v>
      </c>
      <c r="T82" s="184">
        <f t="shared" si="10"/>
        <v>0</v>
      </c>
      <c r="U82" s="184">
        <f t="shared" si="11"/>
        <v>0</v>
      </c>
      <c r="V82" s="499"/>
      <c r="W82" s="185">
        <f>IF(O82="nio",0,IF(O82&gt;0,VLOOKUP(G82,'3-Productie normen'!$A$10:$I$23,VLOOKUP(O82,'3-Productie normen'!R:S,2,FALSE),FALSE)))</f>
        <v>0</v>
      </c>
      <c r="X82" s="185">
        <f t="shared" si="12"/>
        <v>0</v>
      </c>
      <c r="Y82" s="185">
        <f t="shared" si="13"/>
        <v>0</v>
      </c>
      <c r="Z82" s="186" t="str">
        <f>VLOOKUP(G82,'3-Productie normen'!A:O,11,FALSE)</f>
        <v>V</v>
      </c>
      <c r="AA82" s="186"/>
      <c r="AC82" s="144">
        <f t="shared" si="14"/>
        <v>99.600000000000009</v>
      </c>
    </row>
    <row r="83" spans="1:29" ht="14.1" customHeight="1">
      <c r="A83" s="160">
        <f t="shared" si="15"/>
        <v>83</v>
      </c>
      <c r="B83" s="180" t="s">
        <v>213</v>
      </c>
      <c r="C83" s="180"/>
      <c r="D83" s="145">
        <v>-1</v>
      </c>
      <c r="E83" s="181"/>
      <c r="F83" s="141" t="s">
        <v>278</v>
      </c>
      <c r="G83" s="182" t="s">
        <v>462</v>
      </c>
      <c r="H83" s="182"/>
      <c r="I83" s="536">
        <v>7.3</v>
      </c>
      <c r="J83" s="464">
        <v>1</v>
      </c>
      <c r="K83" s="464">
        <v>1</v>
      </c>
      <c r="L83" s="464">
        <v>1</v>
      </c>
      <c r="M83" s="464">
        <v>1</v>
      </c>
      <c r="N83" s="544" t="str">
        <f t="shared" si="16"/>
        <v>NIO</v>
      </c>
      <c r="O83" s="183" t="s">
        <v>463</v>
      </c>
      <c r="P83" s="183"/>
      <c r="Q83" s="183"/>
      <c r="R83" s="183"/>
      <c r="S83" s="184">
        <f t="shared" si="9"/>
        <v>0</v>
      </c>
      <c r="T83" s="184">
        <f t="shared" si="10"/>
        <v>0</v>
      </c>
      <c r="U83" s="184">
        <f t="shared" si="11"/>
        <v>0</v>
      </c>
      <c r="V83" s="499"/>
      <c r="W83" s="185">
        <f>IF(O83="nio",0,IF(O83&gt;0,VLOOKUP(G83,'3-Productie normen'!$A$10:$I$23,VLOOKUP(O83,'3-Productie normen'!R:S,2,FALSE),FALSE)))</f>
        <v>0</v>
      </c>
      <c r="X83" s="185">
        <f t="shared" si="12"/>
        <v>0</v>
      </c>
      <c r="Y83" s="185">
        <f t="shared" si="13"/>
        <v>0</v>
      </c>
      <c r="Z83" s="186">
        <f>VLOOKUP(G83,'3-Productie normen'!A:O,11,FALSE)</f>
        <v>0</v>
      </c>
      <c r="AA83" s="186"/>
      <c r="AC83" s="144">
        <f t="shared" si="14"/>
        <v>0</v>
      </c>
    </row>
    <row r="84" spans="1:29" ht="14.1" customHeight="1">
      <c r="A84" s="160">
        <f t="shared" si="15"/>
        <v>84</v>
      </c>
      <c r="B84" s="180" t="s">
        <v>213</v>
      </c>
      <c r="C84" s="180" t="s">
        <v>473</v>
      </c>
      <c r="D84" s="145">
        <v>-1</v>
      </c>
      <c r="E84" s="181"/>
      <c r="F84" s="141" t="s">
        <v>231</v>
      </c>
      <c r="G84" s="182" t="s">
        <v>456</v>
      </c>
      <c r="H84" s="182" t="s">
        <v>517</v>
      </c>
      <c r="I84" s="536">
        <v>4.9000000000000004</v>
      </c>
      <c r="J84" s="464">
        <v>1</v>
      </c>
      <c r="K84" s="464">
        <v>1</v>
      </c>
      <c r="L84" s="464">
        <v>1</v>
      </c>
      <c r="M84" s="464">
        <v>1</v>
      </c>
      <c r="N84" s="544">
        <f t="shared" si="16"/>
        <v>365</v>
      </c>
      <c r="O84" s="183">
        <v>255</v>
      </c>
      <c r="P84" s="183"/>
      <c r="Q84" s="183">
        <v>101</v>
      </c>
      <c r="R84" s="183">
        <v>9</v>
      </c>
      <c r="S84" s="184" t="e">
        <f t="shared" si="9"/>
        <v>#DIV/0!</v>
      </c>
      <c r="T84" s="184" t="e">
        <f t="shared" si="10"/>
        <v>#DIV/0!</v>
      </c>
      <c r="U84" s="184" t="e">
        <f t="shared" si="11"/>
        <v>#DIV/0!</v>
      </c>
      <c r="V84" s="499"/>
      <c r="W84" s="185">
        <f>IF(O84="nio",0,IF(O84&gt;0,VLOOKUP(G84,'3-Productie normen'!$A$10:$I$23,VLOOKUP(O84,'3-Productie normen'!R:S,2,FALSE),FALSE)))</f>
        <v>0</v>
      </c>
      <c r="X84" s="185">
        <f t="shared" si="12"/>
        <v>0</v>
      </c>
      <c r="Y84" s="185">
        <f t="shared" si="13"/>
        <v>0</v>
      </c>
      <c r="Z84" s="186" t="str">
        <f>VLOOKUP(G84,'3-Productie normen'!A:O,11,FALSE)</f>
        <v>V</v>
      </c>
      <c r="AA84" s="186"/>
      <c r="AC84" s="144">
        <f t="shared" si="14"/>
        <v>1744.4</v>
      </c>
    </row>
    <row r="85" spans="1:29" ht="14.1" customHeight="1">
      <c r="A85" s="160">
        <f t="shared" si="15"/>
        <v>85</v>
      </c>
      <c r="B85" s="180" t="s">
        <v>213</v>
      </c>
      <c r="C85" s="180" t="s">
        <v>473</v>
      </c>
      <c r="D85" s="145">
        <v>-1</v>
      </c>
      <c r="E85" s="181"/>
      <c r="F85" s="527" t="s">
        <v>285</v>
      </c>
      <c r="G85" s="180" t="s">
        <v>323</v>
      </c>
      <c r="H85" s="182" t="s">
        <v>520</v>
      </c>
      <c r="I85" s="536">
        <v>10.9</v>
      </c>
      <c r="J85" s="464">
        <v>1</v>
      </c>
      <c r="K85" s="464">
        <v>1</v>
      </c>
      <c r="L85" s="464">
        <v>1</v>
      </c>
      <c r="M85" s="464">
        <v>1</v>
      </c>
      <c r="N85" s="544">
        <f t="shared" si="16"/>
        <v>365</v>
      </c>
      <c r="O85" s="183">
        <v>255</v>
      </c>
      <c r="P85" s="183"/>
      <c r="Q85" s="183">
        <v>101</v>
      </c>
      <c r="R85" s="183">
        <v>9</v>
      </c>
      <c r="S85" s="184" t="e">
        <f t="shared" si="9"/>
        <v>#DIV/0!</v>
      </c>
      <c r="T85" s="184" t="e">
        <f t="shared" si="10"/>
        <v>#DIV/0!</v>
      </c>
      <c r="U85" s="184" t="e">
        <f t="shared" si="11"/>
        <v>#DIV/0!</v>
      </c>
      <c r="V85" s="499"/>
      <c r="W85" s="185">
        <f>IF(O85="nio",0,IF(O85&gt;0,VLOOKUP(G85,'3-Productie normen'!$A$10:$I$23,VLOOKUP(O85,'3-Productie normen'!R:S,2,FALSE),FALSE)))</f>
        <v>0</v>
      </c>
      <c r="X85" s="185">
        <f t="shared" si="12"/>
        <v>0</v>
      </c>
      <c r="Y85" s="185">
        <f t="shared" si="13"/>
        <v>0</v>
      </c>
      <c r="Z85" s="186" t="str">
        <f>VLOOKUP(G85,'3-Productie normen'!A:O,11,FALSE)</f>
        <v>V</v>
      </c>
      <c r="AA85" s="186"/>
      <c r="AC85" s="144">
        <f t="shared" si="14"/>
        <v>3880.4</v>
      </c>
    </row>
    <row r="86" spans="1:29" ht="14.1" customHeight="1">
      <c r="A86" s="160">
        <f t="shared" si="15"/>
        <v>86</v>
      </c>
      <c r="B86" s="180" t="s">
        <v>213</v>
      </c>
      <c r="C86" s="180" t="s">
        <v>473</v>
      </c>
      <c r="D86" s="145">
        <v>-1</v>
      </c>
      <c r="E86" s="181"/>
      <c r="F86" s="527" t="s">
        <v>286</v>
      </c>
      <c r="G86" s="180" t="s">
        <v>455</v>
      </c>
      <c r="H86" s="182" t="s">
        <v>517</v>
      </c>
      <c r="I86" s="536">
        <v>10.5</v>
      </c>
      <c r="J86" s="464">
        <v>1</v>
      </c>
      <c r="K86" s="464">
        <v>1</v>
      </c>
      <c r="L86" s="464">
        <v>1</v>
      </c>
      <c r="M86" s="464">
        <v>1</v>
      </c>
      <c r="N86" s="544">
        <f t="shared" si="16"/>
        <v>12</v>
      </c>
      <c r="O86" s="183">
        <v>12</v>
      </c>
      <c r="P86" s="183"/>
      <c r="Q86" s="183"/>
      <c r="R86" s="183"/>
      <c r="S86" s="184" t="e">
        <f t="shared" si="9"/>
        <v>#DIV/0!</v>
      </c>
      <c r="T86" s="184">
        <f t="shared" si="10"/>
        <v>0</v>
      </c>
      <c r="U86" s="184">
        <f t="shared" si="11"/>
        <v>0</v>
      </c>
      <c r="V86" s="499"/>
      <c r="W86" s="185">
        <f>IF(O86="nio",0,IF(O86&gt;0,VLOOKUP(G86,'3-Productie normen'!$A$10:$I$23,VLOOKUP(O86,'3-Productie normen'!R:S,2,FALSE),FALSE)))</f>
        <v>0</v>
      </c>
      <c r="X86" s="185">
        <f t="shared" si="12"/>
        <v>0</v>
      </c>
      <c r="Y86" s="185">
        <f t="shared" si="13"/>
        <v>0</v>
      </c>
      <c r="Z86" s="186" t="str">
        <f>VLOOKUP(G86,'3-Productie normen'!A:O,11,FALSE)</f>
        <v>V</v>
      </c>
      <c r="AA86" s="186"/>
      <c r="AC86" s="144">
        <f t="shared" si="14"/>
        <v>126</v>
      </c>
    </row>
    <row r="87" spans="1:29" ht="14.1" customHeight="1">
      <c r="A87" s="160">
        <f t="shared" si="15"/>
        <v>87</v>
      </c>
      <c r="B87" s="180" t="s">
        <v>213</v>
      </c>
      <c r="C87" s="180" t="s">
        <v>473</v>
      </c>
      <c r="D87" s="145">
        <v>-1</v>
      </c>
      <c r="E87" s="181"/>
      <c r="F87" s="527" t="s">
        <v>287</v>
      </c>
      <c r="G87" s="527" t="s">
        <v>461</v>
      </c>
      <c r="H87" s="182" t="s">
        <v>518</v>
      </c>
      <c r="I87" s="536">
        <v>11.7</v>
      </c>
      <c r="J87" s="464">
        <v>1</v>
      </c>
      <c r="K87" s="464">
        <v>1</v>
      </c>
      <c r="L87" s="464">
        <v>1</v>
      </c>
      <c r="M87" s="464">
        <v>1</v>
      </c>
      <c r="N87" s="544">
        <f t="shared" si="16"/>
        <v>221</v>
      </c>
      <c r="O87" s="183">
        <v>156</v>
      </c>
      <c r="P87" s="183"/>
      <c r="Q87" s="183">
        <v>60</v>
      </c>
      <c r="R87" s="183">
        <v>5</v>
      </c>
      <c r="S87" s="184" t="e">
        <f t="shared" si="9"/>
        <v>#DIV/0!</v>
      </c>
      <c r="T87" s="184" t="e">
        <f t="shared" si="10"/>
        <v>#DIV/0!</v>
      </c>
      <c r="U87" s="184" t="e">
        <f t="shared" si="11"/>
        <v>#DIV/0!</v>
      </c>
      <c r="V87" s="499"/>
      <c r="W87" s="185">
        <f>IF(O87="nio",0,IF(O87&gt;0,VLOOKUP(G87,'3-Productie normen'!$A$10:$I$23,VLOOKUP(O87,'3-Productie normen'!R:S,2,FALSE),FALSE)))</f>
        <v>0</v>
      </c>
      <c r="X87" s="185">
        <f t="shared" si="12"/>
        <v>0</v>
      </c>
      <c r="Y87" s="185">
        <f t="shared" si="13"/>
        <v>0</v>
      </c>
      <c r="Z87" s="186" t="str">
        <f>VLOOKUP(G87,'3-Productie normen'!A:O,11,FALSE)</f>
        <v>B</v>
      </c>
      <c r="AA87" s="186"/>
      <c r="AC87" s="144">
        <f t="shared" si="14"/>
        <v>2527.1999999999998</v>
      </c>
    </row>
    <row r="88" spans="1:29" ht="14.1" customHeight="1">
      <c r="A88" s="160">
        <f t="shared" si="15"/>
        <v>88</v>
      </c>
      <c r="B88" s="180" t="s">
        <v>213</v>
      </c>
      <c r="C88" s="180" t="s">
        <v>473</v>
      </c>
      <c r="D88" s="145">
        <v>-1</v>
      </c>
      <c r="E88" s="181"/>
      <c r="F88" s="141" t="s">
        <v>227</v>
      </c>
      <c r="G88" s="182" t="s">
        <v>459</v>
      </c>
      <c r="H88" s="182" t="s">
        <v>517</v>
      </c>
      <c r="I88" s="536">
        <v>25</v>
      </c>
      <c r="J88" s="464">
        <v>1</v>
      </c>
      <c r="K88" s="464">
        <v>1</v>
      </c>
      <c r="L88" s="464">
        <v>1</v>
      </c>
      <c r="M88" s="464">
        <v>1</v>
      </c>
      <c r="N88" s="544">
        <f t="shared" si="16"/>
        <v>365</v>
      </c>
      <c r="O88" s="183">
        <v>255</v>
      </c>
      <c r="P88" s="183"/>
      <c r="Q88" s="183">
        <v>101</v>
      </c>
      <c r="R88" s="183">
        <v>9</v>
      </c>
      <c r="S88" s="184" t="e">
        <f t="shared" si="9"/>
        <v>#DIV/0!</v>
      </c>
      <c r="T88" s="184" t="e">
        <f t="shared" si="10"/>
        <v>#DIV/0!</v>
      </c>
      <c r="U88" s="184" t="e">
        <f t="shared" si="11"/>
        <v>#DIV/0!</v>
      </c>
      <c r="V88" s="499"/>
      <c r="W88" s="185">
        <f>IF(O88="nio",0,IF(O88&gt;0,VLOOKUP(G88,'3-Productie normen'!$A$10:$I$23,VLOOKUP(O88,'3-Productie normen'!R:S,2,FALSE),FALSE)))</f>
        <v>0</v>
      </c>
      <c r="X88" s="185">
        <f t="shared" si="12"/>
        <v>0</v>
      </c>
      <c r="Y88" s="185">
        <f t="shared" si="13"/>
        <v>0</v>
      </c>
      <c r="Z88" s="186" t="str">
        <f>VLOOKUP(G88,'3-Productie normen'!A:O,11,FALSE)</f>
        <v xml:space="preserve">V </v>
      </c>
      <c r="AA88" s="186"/>
      <c r="AC88" s="144">
        <f t="shared" si="14"/>
        <v>8900</v>
      </c>
    </row>
    <row r="89" spans="1:29" ht="14.1" customHeight="1">
      <c r="A89" s="160">
        <f t="shared" si="15"/>
        <v>89</v>
      </c>
      <c r="B89" s="180" t="s">
        <v>213</v>
      </c>
      <c r="C89" s="180"/>
      <c r="D89" s="145">
        <v>-1</v>
      </c>
      <c r="E89" s="181"/>
      <c r="F89" s="141" t="s">
        <v>288</v>
      </c>
      <c r="G89" s="182" t="s">
        <v>462</v>
      </c>
      <c r="H89" s="182"/>
      <c r="I89" s="536">
        <v>140.5</v>
      </c>
      <c r="J89" s="464">
        <v>1</v>
      </c>
      <c r="K89" s="464">
        <v>1</v>
      </c>
      <c r="L89" s="464">
        <v>1</v>
      </c>
      <c r="M89" s="464">
        <v>1</v>
      </c>
      <c r="N89" s="544" t="str">
        <f t="shared" si="16"/>
        <v>NIO</v>
      </c>
      <c r="O89" s="183" t="s">
        <v>463</v>
      </c>
      <c r="P89" s="183"/>
      <c r="Q89" s="183"/>
      <c r="R89" s="183"/>
      <c r="S89" s="184">
        <f t="shared" si="9"/>
        <v>0</v>
      </c>
      <c r="T89" s="184">
        <f t="shared" si="10"/>
        <v>0</v>
      </c>
      <c r="U89" s="184">
        <f t="shared" si="11"/>
        <v>0</v>
      </c>
      <c r="V89" s="499"/>
      <c r="W89" s="185">
        <f>IF(O89="nio",0,IF(O89&gt;0,VLOOKUP(G89,'3-Productie normen'!$A$10:$I$23,VLOOKUP(O89,'3-Productie normen'!R:S,2,FALSE),FALSE)))</f>
        <v>0</v>
      </c>
      <c r="X89" s="185">
        <f t="shared" si="12"/>
        <v>0</v>
      </c>
      <c r="Y89" s="185">
        <f t="shared" si="13"/>
        <v>0</v>
      </c>
      <c r="Z89" s="186">
        <f>VLOOKUP(G89,'3-Productie normen'!A:O,11,FALSE)</f>
        <v>0</v>
      </c>
      <c r="AA89" s="186"/>
      <c r="AC89" s="144">
        <f t="shared" si="14"/>
        <v>0</v>
      </c>
    </row>
    <row r="90" spans="1:29" ht="14.1" customHeight="1">
      <c r="A90" s="160">
        <f t="shared" si="15"/>
        <v>90</v>
      </c>
      <c r="B90" s="180" t="s">
        <v>213</v>
      </c>
      <c r="C90" s="180" t="s">
        <v>473</v>
      </c>
      <c r="D90" s="145">
        <v>-1</v>
      </c>
      <c r="E90" s="181"/>
      <c r="F90" s="141" t="s">
        <v>289</v>
      </c>
      <c r="G90" s="182" t="s">
        <v>168</v>
      </c>
      <c r="H90" s="182" t="s">
        <v>517</v>
      </c>
      <c r="I90" s="536">
        <v>16</v>
      </c>
      <c r="J90" s="464">
        <v>1</v>
      </c>
      <c r="K90" s="464">
        <v>1</v>
      </c>
      <c r="L90" s="464">
        <v>1</v>
      </c>
      <c r="M90" s="464">
        <v>1</v>
      </c>
      <c r="N90" s="544">
        <f t="shared" si="16"/>
        <v>365</v>
      </c>
      <c r="O90" s="183">
        <v>255</v>
      </c>
      <c r="P90" s="183"/>
      <c r="Q90" s="183">
        <v>101</v>
      </c>
      <c r="R90" s="183">
        <v>9</v>
      </c>
      <c r="S90" s="184" t="e">
        <f t="shared" si="9"/>
        <v>#DIV/0!</v>
      </c>
      <c r="T90" s="184" t="e">
        <f t="shared" si="10"/>
        <v>#DIV/0!</v>
      </c>
      <c r="U90" s="184" t="e">
        <f t="shared" si="11"/>
        <v>#DIV/0!</v>
      </c>
      <c r="V90" s="499"/>
      <c r="W90" s="185">
        <f>IF(O90="nio",0,IF(O90&gt;0,VLOOKUP(G90,'3-Productie normen'!$A$10:$I$23,VLOOKUP(O90,'3-Productie normen'!R:S,2,FALSE),FALSE)))</f>
        <v>0</v>
      </c>
      <c r="X90" s="185">
        <f t="shared" si="12"/>
        <v>0</v>
      </c>
      <c r="Y90" s="185">
        <f t="shared" si="13"/>
        <v>0</v>
      </c>
      <c r="Z90" s="186" t="str">
        <f>VLOOKUP(G90,'3-Productie normen'!A:O,11,FALSE)</f>
        <v>B</v>
      </c>
      <c r="AA90" s="186"/>
      <c r="AC90" s="144">
        <f t="shared" si="14"/>
        <v>5696</v>
      </c>
    </row>
    <row r="91" spans="1:29" ht="14.1" customHeight="1">
      <c r="A91" s="160">
        <f t="shared" si="15"/>
        <v>91</v>
      </c>
      <c r="B91" s="180" t="s">
        <v>213</v>
      </c>
      <c r="C91" s="180" t="s">
        <v>473</v>
      </c>
      <c r="D91" s="145">
        <v>-1</v>
      </c>
      <c r="E91" s="181"/>
      <c r="F91" s="141" t="s">
        <v>290</v>
      </c>
      <c r="G91" s="182" t="s">
        <v>457</v>
      </c>
      <c r="H91" s="182" t="s">
        <v>518</v>
      </c>
      <c r="I91" s="536">
        <f>7.5+1.1</f>
        <v>8.6</v>
      </c>
      <c r="J91" s="464">
        <v>1</v>
      </c>
      <c r="K91" s="464">
        <v>1</v>
      </c>
      <c r="L91" s="464">
        <v>1</v>
      </c>
      <c r="M91" s="464">
        <v>1</v>
      </c>
      <c r="N91" s="544">
        <f t="shared" si="16"/>
        <v>255</v>
      </c>
      <c r="O91" s="183">
        <v>255</v>
      </c>
      <c r="P91" s="183"/>
      <c r="Q91" s="183"/>
      <c r="R91" s="183"/>
      <c r="S91" s="184" t="e">
        <f t="shared" si="9"/>
        <v>#DIV/0!</v>
      </c>
      <c r="T91" s="184">
        <f t="shared" si="10"/>
        <v>0</v>
      </c>
      <c r="U91" s="184">
        <f t="shared" si="11"/>
        <v>0</v>
      </c>
      <c r="V91" s="499"/>
      <c r="W91" s="185">
        <f>IF(O91="nio",0,IF(O91&gt;0,VLOOKUP(G91,'3-Productie normen'!$A$10:$I$23,VLOOKUP(O91,'3-Productie normen'!R:S,2,FALSE),FALSE)))</f>
        <v>0</v>
      </c>
      <c r="X91" s="185">
        <f t="shared" si="12"/>
        <v>0</v>
      </c>
      <c r="Y91" s="185">
        <f t="shared" si="13"/>
        <v>0</v>
      </c>
      <c r="Z91" s="186" t="str">
        <f>VLOOKUP(G91,'3-Productie normen'!A:O,11,FALSE)</f>
        <v>S</v>
      </c>
      <c r="AA91" s="186"/>
      <c r="AC91" s="144">
        <f t="shared" si="14"/>
        <v>2193</v>
      </c>
    </row>
    <row r="92" spans="1:29" ht="14.1" customHeight="1">
      <c r="A92" s="160">
        <f t="shared" si="15"/>
        <v>92</v>
      </c>
      <c r="B92" s="180" t="s">
        <v>213</v>
      </c>
      <c r="C92" s="180" t="s">
        <v>473</v>
      </c>
      <c r="D92" s="145">
        <v>-1</v>
      </c>
      <c r="E92" s="181"/>
      <c r="F92" s="141" t="s">
        <v>290</v>
      </c>
      <c r="G92" s="182" t="s">
        <v>457</v>
      </c>
      <c r="H92" s="182" t="s">
        <v>518</v>
      </c>
      <c r="I92" s="536">
        <f>7.5+1.1</f>
        <v>8.6</v>
      </c>
      <c r="J92" s="464">
        <v>1</v>
      </c>
      <c r="K92" s="464">
        <v>1</v>
      </c>
      <c r="L92" s="464">
        <v>1</v>
      </c>
      <c r="M92" s="464">
        <v>1</v>
      </c>
      <c r="N92" s="544">
        <f t="shared" si="16"/>
        <v>255</v>
      </c>
      <c r="O92" s="183">
        <v>255</v>
      </c>
      <c r="P92" s="183"/>
      <c r="Q92" s="183"/>
      <c r="R92" s="183"/>
      <c r="S92" s="184" t="e">
        <f t="shared" si="9"/>
        <v>#DIV/0!</v>
      </c>
      <c r="T92" s="184">
        <f t="shared" si="10"/>
        <v>0</v>
      </c>
      <c r="U92" s="184">
        <f t="shared" si="11"/>
        <v>0</v>
      </c>
      <c r="V92" s="499"/>
      <c r="W92" s="185">
        <f>IF(O92="nio",0,IF(O92&gt;0,VLOOKUP(G92,'3-Productie normen'!$A$10:$I$23,VLOOKUP(O92,'3-Productie normen'!R:S,2,FALSE),FALSE)))</f>
        <v>0</v>
      </c>
      <c r="X92" s="185">
        <f t="shared" si="12"/>
        <v>0</v>
      </c>
      <c r="Y92" s="185">
        <f t="shared" si="13"/>
        <v>0</v>
      </c>
      <c r="Z92" s="186" t="str">
        <f>VLOOKUP(G92,'3-Productie normen'!A:O,11,FALSE)</f>
        <v>S</v>
      </c>
      <c r="AA92" s="186"/>
      <c r="AC92" s="144">
        <f t="shared" si="14"/>
        <v>2193</v>
      </c>
    </row>
    <row r="93" spans="1:29" ht="14.1" customHeight="1">
      <c r="A93" s="160">
        <f t="shared" si="15"/>
        <v>93</v>
      </c>
      <c r="B93" s="180" t="s">
        <v>213</v>
      </c>
      <c r="C93" s="180" t="s">
        <v>473</v>
      </c>
      <c r="D93" s="145">
        <v>-1</v>
      </c>
      <c r="E93" s="181"/>
      <c r="F93" s="189" t="s">
        <v>289</v>
      </c>
      <c r="G93" s="189" t="s">
        <v>168</v>
      </c>
      <c r="H93" s="190" t="s">
        <v>517</v>
      </c>
      <c r="I93" s="536">
        <v>13.6</v>
      </c>
      <c r="J93" s="464">
        <v>1</v>
      </c>
      <c r="K93" s="464">
        <v>1</v>
      </c>
      <c r="L93" s="464">
        <v>1</v>
      </c>
      <c r="M93" s="464">
        <v>1</v>
      </c>
      <c r="N93" s="544">
        <f t="shared" si="16"/>
        <v>365</v>
      </c>
      <c r="O93" s="183">
        <v>255</v>
      </c>
      <c r="P93" s="183"/>
      <c r="Q93" s="183">
        <v>101</v>
      </c>
      <c r="R93" s="183">
        <v>9</v>
      </c>
      <c r="S93" s="184" t="e">
        <f t="shared" si="9"/>
        <v>#DIV/0!</v>
      </c>
      <c r="T93" s="184" t="e">
        <f t="shared" si="10"/>
        <v>#DIV/0!</v>
      </c>
      <c r="U93" s="184" t="e">
        <f t="shared" si="11"/>
        <v>#DIV/0!</v>
      </c>
      <c r="V93" s="499"/>
      <c r="W93" s="185">
        <f>IF(O93="nio",0,IF(O93&gt;0,VLOOKUP(G93,'3-Productie normen'!$A$10:$I$23,VLOOKUP(O93,'3-Productie normen'!R:S,2,FALSE),FALSE)))</f>
        <v>0</v>
      </c>
      <c r="X93" s="185">
        <f t="shared" si="12"/>
        <v>0</v>
      </c>
      <c r="Y93" s="185">
        <f t="shared" si="13"/>
        <v>0</v>
      </c>
      <c r="Z93" s="186" t="str">
        <f>VLOOKUP(G93,'3-Productie normen'!A:O,11,FALSE)</f>
        <v>B</v>
      </c>
      <c r="AA93" s="186"/>
      <c r="AC93" s="144">
        <f t="shared" si="14"/>
        <v>4841.5999999999995</v>
      </c>
    </row>
    <row r="94" spans="1:29" ht="14.1" customHeight="1">
      <c r="A94" s="160">
        <f t="shared" si="15"/>
        <v>94</v>
      </c>
      <c r="B94" s="180" t="s">
        <v>213</v>
      </c>
      <c r="C94" s="180" t="s">
        <v>473</v>
      </c>
      <c r="D94" s="145">
        <v>-1</v>
      </c>
      <c r="E94" s="191"/>
      <c r="F94" s="528" t="s">
        <v>227</v>
      </c>
      <c r="G94" s="192" t="s">
        <v>459</v>
      </c>
      <c r="H94" s="182" t="s">
        <v>517</v>
      </c>
      <c r="I94" s="536">
        <v>16.100000000000001</v>
      </c>
      <c r="J94" s="464">
        <v>1</v>
      </c>
      <c r="K94" s="464">
        <v>1</v>
      </c>
      <c r="L94" s="464">
        <v>1</v>
      </c>
      <c r="M94" s="464">
        <v>1</v>
      </c>
      <c r="N94" s="544">
        <f t="shared" si="16"/>
        <v>365</v>
      </c>
      <c r="O94" s="183">
        <v>255</v>
      </c>
      <c r="P94" s="183"/>
      <c r="Q94" s="183">
        <v>101</v>
      </c>
      <c r="R94" s="183">
        <v>9</v>
      </c>
      <c r="S94" s="184" t="e">
        <f t="shared" si="9"/>
        <v>#DIV/0!</v>
      </c>
      <c r="T94" s="184" t="e">
        <f t="shared" si="10"/>
        <v>#DIV/0!</v>
      </c>
      <c r="U94" s="184" t="e">
        <f t="shared" si="11"/>
        <v>#DIV/0!</v>
      </c>
      <c r="V94" s="499"/>
      <c r="W94" s="185">
        <f>IF(O94="nio",0,IF(O94&gt;0,VLOOKUP(G94,'3-Productie normen'!$A$10:$I$23,VLOOKUP(O94,'3-Productie normen'!R:S,2,FALSE),FALSE)))</f>
        <v>0</v>
      </c>
      <c r="X94" s="185">
        <f t="shared" si="12"/>
        <v>0</v>
      </c>
      <c r="Y94" s="185">
        <f t="shared" si="13"/>
        <v>0</v>
      </c>
      <c r="Z94" s="186" t="str">
        <f>VLOOKUP(G94,'3-Productie normen'!A:O,11,FALSE)</f>
        <v xml:space="preserve">V </v>
      </c>
      <c r="AA94" s="186"/>
      <c r="AC94" s="144">
        <f t="shared" si="14"/>
        <v>5731.6</v>
      </c>
    </row>
    <row r="95" spans="1:29" ht="14.1" customHeight="1">
      <c r="A95" s="160">
        <f t="shared" si="15"/>
        <v>95</v>
      </c>
      <c r="B95" s="180" t="s">
        <v>213</v>
      </c>
      <c r="C95" s="180" t="s">
        <v>473</v>
      </c>
      <c r="D95" s="145">
        <v>-1</v>
      </c>
      <c r="E95" s="181"/>
      <c r="F95" s="141" t="s">
        <v>291</v>
      </c>
      <c r="G95" s="141" t="s">
        <v>455</v>
      </c>
      <c r="H95" s="182" t="s">
        <v>517</v>
      </c>
      <c r="I95" s="536">
        <v>7.1</v>
      </c>
      <c r="J95" s="464">
        <v>1</v>
      </c>
      <c r="K95" s="464">
        <v>1</v>
      </c>
      <c r="L95" s="464">
        <v>1</v>
      </c>
      <c r="M95" s="464">
        <v>1</v>
      </c>
      <c r="N95" s="544">
        <f t="shared" si="16"/>
        <v>12</v>
      </c>
      <c r="O95" s="183">
        <v>12</v>
      </c>
      <c r="P95" s="183"/>
      <c r="Q95" s="183"/>
      <c r="R95" s="183"/>
      <c r="S95" s="184" t="e">
        <f t="shared" si="9"/>
        <v>#DIV/0!</v>
      </c>
      <c r="T95" s="184">
        <f t="shared" si="10"/>
        <v>0</v>
      </c>
      <c r="U95" s="184">
        <f t="shared" si="11"/>
        <v>0</v>
      </c>
      <c r="V95" s="499"/>
      <c r="W95" s="185">
        <f>IF(O95="nio",0,IF(O95&gt;0,VLOOKUP(G95,'3-Productie normen'!$A$10:$I$23,VLOOKUP(O95,'3-Productie normen'!R:S,2,FALSE),FALSE)))</f>
        <v>0</v>
      </c>
      <c r="X95" s="185">
        <f t="shared" si="12"/>
        <v>0</v>
      </c>
      <c r="Y95" s="185">
        <f t="shared" si="13"/>
        <v>0</v>
      </c>
      <c r="Z95" s="186" t="str">
        <f>VLOOKUP(G95,'3-Productie normen'!A:O,11,FALSE)</f>
        <v>V</v>
      </c>
      <c r="AA95" s="186"/>
      <c r="AC95" s="144">
        <f t="shared" si="14"/>
        <v>85.199999999999989</v>
      </c>
    </row>
    <row r="96" spans="1:29" ht="14.1" customHeight="1">
      <c r="A96" s="160">
        <f t="shared" si="15"/>
        <v>96</v>
      </c>
      <c r="B96" s="180" t="s">
        <v>213</v>
      </c>
      <c r="C96" s="180" t="s">
        <v>473</v>
      </c>
      <c r="D96" s="145">
        <v>-1</v>
      </c>
      <c r="E96" s="181"/>
      <c r="F96" s="141" t="s">
        <v>292</v>
      </c>
      <c r="G96" s="141" t="s">
        <v>455</v>
      </c>
      <c r="H96" s="182" t="s">
        <v>517</v>
      </c>
      <c r="I96" s="536">
        <v>13.9</v>
      </c>
      <c r="J96" s="464">
        <v>1</v>
      </c>
      <c r="K96" s="464">
        <v>1</v>
      </c>
      <c r="L96" s="464">
        <v>1</v>
      </c>
      <c r="M96" s="464">
        <v>1</v>
      </c>
      <c r="N96" s="544">
        <f t="shared" si="16"/>
        <v>12</v>
      </c>
      <c r="O96" s="183">
        <v>12</v>
      </c>
      <c r="P96" s="183"/>
      <c r="Q96" s="183"/>
      <c r="R96" s="183"/>
      <c r="S96" s="184" t="e">
        <f t="shared" si="9"/>
        <v>#DIV/0!</v>
      </c>
      <c r="T96" s="184">
        <f t="shared" si="10"/>
        <v>0</v>
      </c>
      <c r="U96" s="184">
        <f t="shared" si="11"/>
        <v>0</v>
      </c>
      <c r="V96" s="499"/>
      <c r="W96" s="185">
        <f>IF(O96="nio",0,IF(O96&gt;0,VLOOKUP(G96,'3-Productie normen'!$A$10:$I$23,VLOOKUP(O96,'3-Productie normen'!R:S,2,FALSE),FALSE)))</f>
        <v>0</v>
      </c>
      <c r="X96" s="185">
        <f t="shared" si="12"/>
        <v>0</v>
      </c>
      <c r="Y96" s="185">
        <f t="shared" si="13"/>
        <v>0</v>
      </c>
      <c r="Z96" s="186" t="str">
        <f>VLOOKUP(G96,'3-Productie normen'!A:O,11,FALSE)</f>
        <v>V</v>
      </c>
      <c r="AA96" s="186"/>
      <c r="AC96" s="144">
        <f t="shared" si="14"/>
        <v>166.8</v>
      </c>
    </row>
    <row r="97" spans="1:29" ht="14.1" customHeight="1">
      <c r="A97" s="160">
        <f t="shared" si="15"/>
        <v>97</v>
      </c>
      <c r="B97" s="180" t="s">
        <v>213</v>
      </c>
      <c r="C97" s="180" t="s">
        <v>473</v>
      </c>
      <c r="D97" s="145">
        <v>-1</v>
      </c>
      <c r="E97" s="181"/>
      <c r="F97" s="141" t="s">
        <v>227</v>
      </c>
      <c r="G97" s="141" t="s">
        <v>459</v>
      </c>
      <c r="H97" s="182" t="s">
        <v>517</v>
      </c>
      <c r="I97" s="536">
        <v>8.1999999999999993</v>
      </c>
      <c r="J97" s="464">
        <v>1</v>
      </c>
      <c r="K97" s="464">
        <v>1</v>
      </c>
      <c r="L97" s="464">
        <v>1</v>
      </c>
      <c r="M97" s="464">
        <v>1</v>
      </c>
      <c r="N97" s="544">
        <f t="shared" si="16"/>
        <v>365</v>
      </c>
      <c r="O97" s="183">
        <v>255</v>
      </c>
      <c r="P97" s="183"/>
      <c r="Q97" s="183">
        <v>101</v>
      </c>
      <c r="R97" s="183">
        <v>9</v>
      </c>
      <c r="S97" s="184" t="e">
        <f t="shared" si="9"/>
        <v>#DIV/0!</v>
      </c>
      <c r="T97" s="184" t="e">
        <f t="shared" si="10"/>
        <v>#DIV/0!</v>
      </c>
      <c r="U97" s="184" t="e">
        <f t="shared" si="11"/>
        <v>#DIV/0!</v>
      </c>
      <c r="V97" s="499"/>
      <c r="W97" s="185">
        <f>IF(O97="nio",0,IF(O97&gt;0,VLOOKUP(G97,'3-Productie normen'!$A$10:$I$23,VLOOKUP(O97,'3-Productie normen'!R:S,2,FALSE),FALSE)))</f>
        <v>0</v>
      </c>
      <c r="X97" s="185">
        <f t="shared" si="12"/>
        <v>0</v>
      </c>
      <c r="Y97" s="185">
        <f t="shared" si="13"/>
        <v>0</v>
      </c>
      <c r="Z97" s="186" t="str">
        <f>VLOOKUP(G97,'3-Productie normen'!A:O,11,FALSE)</f>
        <v xml:space="preserve">V </v>
      </c>
      <c r="AA97" s="186"/>
      <c r="AC97" s="144">
        <f t="shared" si="14"/>
        <v>2919.2</v>
      </c>
    </row>
    <row r="98" spans="1:29" ht="14.1" customHeight="1">
      <c r="A98" s="160">
        <f t="shared" si="15"/>
        <v>98</v>
      </c>
      <c r="B98" s="180" t="s">
        <v>213</v>
      </c>
      <c r="C98" s="180" t="s">
        <v>473</v>
      </c>
      <c r="D98" s="145">
        <v>-1</v>
      </c>
      <c r="E98" s="181"/>
      <c r="F98" s="141" t="s">
        <v>293</v>
      </c>
      <c r="G98" s="141" t="s">
        <v>455</v>
      </c>
      <c r="H98" s="182" t="s">
        <v>517</v>
      </c>
      <c r="I98" s="536">
        <v>5.4</v>
      </c>
      <c r="J98" s="464">
        <v>1</v>
      </c>
      <c r="K98" s="464">
        <v>1</v>
      </c>
      <c r="L98" s="464">
        <v>1</v>
      </c>
      <c r="M98" s="464">
        <v>1</v>
      </c>
      <c r="N98" s="544">
        <f t="shared" si="16"/>
        <v>12</v>
      </c>
      <c r="O98" s="183">
        <v>12</v>
      </c>
      <c r="P98" s="183"/>
      <c r="Q98" s="183"/>
      <c r="R98" s="183"/>
      <c r="S98" s="184" t="e">
        <f t="shared" si="9"/>
        <v>#DIV/0!</v>
      </c>
      <c r="T98" s="184">
        <f t="shared" si="10"/>
        <v>0</v>
      </c>
      <c r="U98" s="184">
        <f t="shared" si="11"/>
        <v>0</v>
      </c>
      <c r="V98" s="499"/>
      <c r="W98" s="185">
        <f>IF(O98="nio",0,IF(O98&gt;0,VLOOKUP(G98,'3-Productie normen'!$A$10:$I$23,VLOOKUP(O98,'3-Productie normen'!R:S,2,FALSE),FALSE)))</f>
        <v>0</v>
      </c>
      <c r="X98" s="185">
        <f t="shared" si="12"/>
        <v>0</v>
      </c>
      <c r="Y98" s="185">
        <f t="shared" si="13"/>
        <v>0</v>
      </c>
      <c r="Z98" s="186" t="str">
        <f>VLOOKUP(G98,'3-Productie normen'!A:O,11,FALSE)</f>
        <v>V</v>
      </c>
      <c r="AA98" s="186"/>
      <c r="AC98" s="144">
        <f t="shared" si="14"/>
        <v>64.800000000000011</v>
      </c>
    </row>
    <row r="99" spans="1:29" ht="14.1" customHeight="1">
      <c r="A99" s="160">
        <f t="shared" si="15"/>
        <v>99</v>
      </c>
      <c r="B99" s="180" t="s">
        <v>213</v>
      </c>
      <c r="C99" s="180" t="s">
        <v>473</v>
      </c>
      <c r="D99" s="145">
        <v>-1</v>
      </c>
      <c r="E99" s="181"/>
      <c r="F99" s="141" t="s">
        <v>292</v>
      </c>
      <c r="G99" s="141" t="s">
        <v>455</v>
      </c>
      <c r="H99" s="182" t="s">
        <v>517</v>
      </c>
      <c r="I99" s="536">
        <v>4.0999999999999996</v>
      </c>
      <c r="J99" s="464">
        <v>1</v>
      </c>
      <c r="K99" s="464">
        <v>1</v>
      </c>
      <c r="L99" s="464">
        <v>1</v>
      </c>
      <c r="M99" s="464">
        <v>1</v>
      </c>
      <c r="N99" s="544">
        <f t="shared" si="16"/>
        <v>12</v>
      </c>
      <c r="O99" s="183">
        <v>12</v>
      </c>
      <c r="P99" s="183"/>
      <c r="Q99" s="183"/>
      <c r="R99" s="183"/>
      <c r="S99" s="184" t="e">
        <f t="shared" si="9"/>
        <v>#DIV/0!</v>
      </c>
      <c r="T99" s="184">
        <f t="shared" si="10"/>
        <v>0</v>
      </c>
      <c r="U99" s="184">
        <f t="shared" si="11"/>
        <v>0</v>
      </c>
      <c r="V99" s="499"/>
      <c r="W99" s="185">
        <f>IF(O99="nio",0,IF(O99&gt;0,VLOOKUP(G99,'3-Productie normen'!$A$10:$I$23,VLOOKUP(O99,'3-Productie normen'!R:S,2,FALSE),FALSE)))</f>
        <v>0</v>
      </c>
      <c r="X99" s="185">
        <f t="shared" si="12"/>
        <v>0</v>
      </c>
      <c r="Y99" s="185">
        <f t="shared" si="13"/>
        <v>0</v>
      </c>
      <c r="Z99" s="186" t="str">
        <f>VLOOKUP(G99,'3-Productie normen'!A:O,11,FALSE)</f>
        <v>V</v>
      </c>
      <c r="AA99" s="186"/>
      <c r="AC99" s="144">
        <f t="shared" si="14"/>
        <v>49.199999999999996</v>
      </c>
    </row>
    <row r="100" spans="1:29" ht="14.1" customHeight="1">
      <c r="A100" s="160">
        <f t="shared" si="15"/>
        <v>100</v>
      </c>
      <c r="B100" s="180" t="s">
        <v>213</v>
      </c>
      <c r="C100" s="180" t="s">
        <v>473</v>
      </c>
      <c r="D100" s="145">
        <v>-1</v>
      </c>
      <c r="E100" s="181"/>
      <c r="F100" s="527" t="s">
        <v>238</v>
      </c>
      <c r="G100" s="180" t="s">
        <v>455</v>
      </c>
      <c r="H100" s="182" t="s">
        <v>517</v>
      </c>
      <c r="I100" s="536">
        <v>1.2</v>
      </c>
      <c r="J100" s="464">
        <v>1</v>
      </c>
      <c r="K100" s="464">
        <v>1</v>
      </c>
      <c r="L100" s="464">
        <v>1</v>
      </c>
      <c r="M100" s="464">
        <v>1</v>
      </c>
      <c r="N100" s="544">
        <f t="shared" si="16"/>
        <v>12</v>
      </c>
      <c r="O100" s="183">
        <v>12</v>
      </c>
      <c r="P100" s="183"/>
      <c r="Q100" s="183"/>
      <c r="R100" s="183"/>
      <c r="S100" s="184" t="e">
        <f t="shared" si="9"/>
        <v>#DIV/0!</v>
      </c>
      <c r="T100" s="184">
        <f t="shared" si="10"/>
        <v>0</v>
      </c>
      <c r="U100" s="184">
        <f t="shared" si="11"/>
        <v>0</v>
      </c>
      <c r="V100" s="499"/>
      <c r="W100" s="185">
        <f>IF(O100="nio",0,IF(O100&gt;0,VLOOKUP(G100,'3-Productie normen'!$A$10:$I$23,VLOOKUP(O100,'3-Productie normen'!R:S,2,FALSE),FALSE)))</f>
        <v>0</v>
      </c>
      <c r="X100" s="185">
        <f t="shared" si="12"/>
        <v>0</v>
      </c>
      <c r="Y100" s="185">
        <f t="shared" si="13"/>
        <v>0</v>
      </c>
      <c r="Z100" s="186" t="str">
        <f>VLOOKUP(G100,'3-Productie normen'!A:O,11,FALSE)</f>
        <v>V</v>
      </c>
      <c r="AA100" s="186"/>
      <c r="AC100" s="144">
        <f t="shared" si="14"/>
        <v>14.399999999999999</v>
      </c>
    </row>
    <row r="101" spans="1:29" ht="14.1" customHeight="1">
      <c r="A101" s="160">
        <f t="shared" si="15"/>
        <v>101</v>
      </c>
      <c r="B101" s="180" t="s">
        <v>213</v>
      </c>
      <c r="C101" s="180" t="s">
        <v>473</v>
      </c>
      <c r="D101" s="145">
        <v>-1</v>
      </c>
      <c r="E101" s="181"/>
      <c r="F101" s="527" t="s">
        <v>294</v>
      </c>
      <c r="G101" s="180" t="s">
        <v>455</v>
      </c>
      <c r="H101" s="182" t="s">
        <v>517</v>
      </c>
      <c r="I101" s="536">
        <v>1.2</v>
      </c>
      <c r="J101" s="464">
        <v>1</v>
      </c>
      <c r="K101" s="464">
        <v>1</v>
      </c>
      <c r="L101" s="464">
        <v>1</v>
      </c>
      <c r="M101" s="464">
        <v>1</v>
      </c>
      <c r="N101" s="544">
        <f t="shared" si="16"/>
        <v>12</v>
      </c>
      <c r="O101" s="183">
        <v>12</v>
      </c>
      <c r="P101" s="183"/>
      <c r="Q101" s="183"/>
      <c r="R101" s="183"/>
      <c r="S101" s="184" t="e">
        <f t="shared" si="9"/>
        <v>#DIV/0!</v>
      </c>
      <c r="T101" s="184">
        <f t="shared" si="10"/>
        <v>0</v>
      </c>
      <c r="U101" s="184">
        <f t="shared" si="11"/>
        <v>0</v>
      </c>
      <c r="V101" s="499"/>
      <c r="W101" s="185">
        <f>IF(O101="nio",0,IF(O101&gt;0,VLOOKUP(G101,'3-Productie normen'!$A$10:$I$23,VLOOKUP(O101,'3-Productie normen'!R:S,2,FALSE),FALSE)))</f>
        <v>0</v>
      </c>
      <c r="X101" s="185">
        <f t="shared" si="12"/>
        <v>0</v>
      </c>
      <c r="Y101" s="185">
        <f t="shared" si="13"/>
        <v>0</v>
      </c>
      <c r="Z101" s="186" t="str">
        <f>VLOOKUP(G101,'3-Productie normen'!A:O,11,FALSE)</f>
        <v>V</v>
      </c>
      <c r="AA101" s="186"/>
      <c r="AC101" s="144">
        <f t="shared" si="14"/>
        <v>14.399999999999999</v>
      </c>
    </row>
    <row r="102" spans="1:29" ht="14.1" customHeight="1">
      <c r="A102" s="160">
        <f t="shared" si="15"/>
        <v>102</v>
      </c>
      <c r="B102" s="180" t="s">
        <v>213</v>
      </c>
      <c r="C102" s="180" t="s">
        <v>473</v>
      </c>
      <c r="D102" s="145">
        <v>-1</v>
      </c>
      <c r="E102" s="181"/>
      <c r="F102" s="527" t="s">
        <v>295</v>
      </c>
      <c r="G102" s="180" t="s">
        <v>455</v>
      </c>
      <c r="H102" s="182" t="s">
        <v>517</v>
      </c>
      <c r="I102" s="536">
        <v>4.5999999999999996</v>
      </c>
      <c r="J102" s="464">
        <v>1</v>
      </c>
      <c r="K102" s="464">
        <v>1</v>
      </c>
      <c r="L102" s="464">
        <v>1</v>
      </c>
      <c r="M102" s="464">
        <v>1</v>
      </c>
      <c r="N102" s="544">
        <f t="shared" si="16"/>
        <v>12</v>
      </c>
      <c r="O102" s="183">
        <v>12</v>
      </c>
      <c r="P102" s="183"/>
      <c r="Q102" s="183"/>
      <c r="R102" s="183"/>
      <c r="S102" s="184" t="e">
        <f t="shared" si="9"/>
        <v>#DIV/0!</v>
      </c>
      <c r="T102" s="184">
        <f t="shared" si="10"/>
        <v>0</v>
      </c>
      <c r="U102" s="184">
        <f t="shared" si="11"/>
        <v>0</v>
      </c>
      <c r="V102" s="499"/>
      <c r="W102" s="185">
        <f>IF(O102="nio",0,IF(O102&gt;0,VLOOKUP(G102,'3-Productie normen'!$A$10:$I$23,VLOOKUP(O102,'3-Productie normen'!R:S,2,FALSE),FALSE)))</f>
        <v>0</v>
      </c>
      <c r="X102" s="185">
        <f t="shared" si="12"/>
        <v>0</v>
      </c>
      <c r="Y102" s="185">
        <f t="shared" si="13"/>
        <v>0</v>
      </c>
      <c r="Z102" s="186" t="str">
        <f>VLOOKUP(G102,'3-Productie normen'!A:O,11,FALSE)</f>
        <v>V</v>
      </c>
      <c r="AA102" s="186"/>
      <c r="AC102" s="144">
        <f t="shared" si="14"/>
        <v>55.199999999999996</v>
      </c>
    </row>
    <row r="103" spans="1:29" ht="14.1" customHeight="1">
      <c r="A103" s="160">
        <f t="shared" si="15"/>
        <v>103</v>
      </c>
      <c r="B103" s="180" t="s">
        <v>213</v>
      </c>
      <c r="C103" s="180" t="s">
        <v>473</v>
      </c>
      <c r="D103" s="145">
        <v>-1</v>
      </c>
      <c r="E103" s="181"/>
      <c r="F103" s="141" t="s">
        <v>296</v>
      </c>
      <c r="G103" s="182" t="s">
        <v>455</v>
      </c>
      <c r="H103" s="182" t="s">
        <v>517</v>
      </c>
      <c r="I103" s="536">
        <v>4</v>
      </c>
      <c r="J103" s="464">
        <v>1</v>
      </c>
      <c r="K103" s="464">
        <v>1</v>
      </c>
      <c r="L103" s="464">
        <v>1</v>
      </c>
      <c r="M103" s="464">
        <v>1</v>
      </c>
      <c r="N103" s="544">
        <f t="shared" si="16"/>
        <v>12</v>
      </c>
      <c r="O103" s="183">
        <v>12</v>
      </c>
      <c r="P103" s="183"/>
      <c r="Q103" s="183"/>
      <c r="R103" s="183"/>
      <c r="S103" s="184" t="e">
        <f t="shared" si="9"/>
        <v>#DIV/0!</v>
      </c>
      <c r="T103" s="184">
        <f t="shared" si="10"/>
        <v>0</v>
      </c>
      <c r="U103" s="184">
        <f t="shared" si="11"/>
        <v>0</v>
      </c>
      <c r="V103" s="499"/>
      <c r="W103" s="185">
        <f>IF(O103="nio",0,IF(O103&gt;0,VLOOKUP(G103,'3-Productie normen'!$A$10:$I$23,VLOOKUP(O103,'3-Productie normen'!R:S,2,FALSE),FALSE)))</f>
        <v>0</v>
      </c>
      <c r="X103" s="185">
        <f t="shared" si="12"/>
        <v>0</v>
      </c>
      <c r="Y103" s="185">
        <f t="shared" si="13"/>
        <v>0</v>
      </c>
      <c r="Z103" s="186" t="str">
        <f>VLOOKUP(G103,'3-Productie normen'!A:O,11,FALSE)</f>
        <v>V</v>
      </c>
      <c r="AA103" s="186"/>
      <c r="AC103" s="144">
        <f t="shared" si="14"/>
        <v>48</v>
      </c>
    </row>
    <row r="104" spans="1:29" ht="14.1" customHeight="1">
      <c r="A104" s="160">
        <f t="shared" si="15"/>
        <v>104</v>
      </c>
      <c r="B104" s="180" t="s">
        <v>213</v>
      </c>
      <c r="C104" s="180" t="s">
        <v>473</v>
      </c>
      <c r="D104" s="145">
        <v>-1</v>
      </c>
      <c r="E104" s="181"/>
      <c r="F104" s="141" t="s">
        <v>297</v>
      </c>
      <c r="G104" s="182" t="s">
        <v>455</v>
      </c>
      <c r="H104" s="182" t="s">
        <v>517</v>
      </c>
      <c r="I104" s="536">
        <v>1.7</v>
      </c>
      <c r="J104" s="464">
        <v>1</v>
      </c>
      <c r="K104" s="464">
        <v>1</v>
      </c>
      <c r="L104" s="464">
        <v>1</v>
      </c>
      <c r="M104" s="464">
        <v>1</v>
      </c>
      <c r="N104" s="544">
        <f t="shared" si="16"/>
        <v>12</v>
      </c>
      <c r="O104" s="183">
        <v>12</v>
      </c>
      <c r="P104" s="183"/>
      <c r="Q104" s="183"/>
      <c r="R104" s="183"/>
      <c r="S104" s="184" t="e">
        <f t="shared" si="9"/>
        <v>#DIV/0!</v>
      </c>
      <c r="T104" s="184">
        <f t="shared" si="10"/>
        <v>0</v>
      </c>
      <c r="U104" s="184">
        <f t="shared" si="11"/>
        <v>0</v>
      </c>
      <c r="V104" s="499"/>
      <c r="W104" s="185">
        <f>IF(O104="nio",0,IF(O104&gt;0,VLOOKUP(G104,'3-Productie normen'!$A$10:$I$23,VLOOKUP(O104,'3-Productie normen'!R:S,2,FALSE),FALSE)))</f>
        <v>0</v>
      </c>
      <c r="X104" s="185">
        <f t="shared" si="12"/>
        <v>0</v>
      </c>
      <c r="Y104" s="185">
        <f t="shared" si="13"/>
        <v>0</v>
      </c>
      <c r="Z104" s="186" t="str">
        <f>VLOOKUP(G104,'3-Productie normen'!A:O,11,FALSE)</f>
        <v>V</v>
      </c>
      <c r="AA104" s="186"/>
      <c r="AC104" s="144">
        <f t="shared" si="14"/>
        <v>20.399999999999999</v>
      </c>
    </row>
    <row r="105" spans="1:29" ht="14.1" customHeight="1">
      <c r="A105" s="160">
        <f t="shared" si="15"/>
        <v>105</v>
      </c>
      <c r="B105" s="180" t="s">
        <v>213</v>
      </c>
      <c r="C105" s="180" t="s">
        <v>473</v>
      </c>
      <c r="D105" s="145">
        <v>-1</v>
      </c>
      <c r="E105" s="181"/>
      <c r="F105" s="141" t="s">
        <v>298</v>
      </c>
      <c r="G105" s="182" t="s">
        <v>455</v>
      </c>
      <c r="H105" s="182" t="s">
        <v>517</v>
      </c>
      <c r="I105" s="536">
        <v>1.7</v>
      </c>
      <c r="J105" s="464">
        <v>1</v>
      </c>
      <c r="K105" s="464">
        <v>1</v>
      </c>
      <c r="L105" s="464">
        <v>1</v>
      </c>
      <c r="M105" s="464">
        <v>1</v>
      </c>
      <c r="N105" s="544">
        <f t="shared" si="16"/>
        <v>12</v>
      </c>
      <c r="O105" s="183">
        <v>12</v>
      </c>
      <c r="P105" s="183"/>
      <c r="Q105" s="183"/>
      <c r="R105" s="183"/>
      <c r="S105" s="184" t="e">
        <f t="shared" si="9"/>
        <v>#DIV/0!</v>
      </c>
      <c r="T105" s="184">
        <f t="shared" si="10"/>
        <v>0</v>
      </c>
      <c r="U105" s="184">
        <f t="shared" si="11"/>
        <v>0</v>
      </c>
      <c r="V105" s="499"/>
      <c r="W105" s="185">
        <f>IF(O105="nio",0,IF(O105&gt;0,VLOOKUP(G105,'3-Productie normen'!$A$10:$I$23,VLOOKUP(O105,'3-Productie normen'!R:S,2,FALSE),FALSE)))</f>
        <v>0</v>
      </c>
      <c r="X105" s="185">
        <f t="shared" si="12"/>
        <v>0</v>
      </c>
      <c r="Y105" s="185">
        <f t="shared" si="13"/>
        <v>0</v>
      </c>
      <c r="Z105" s="186" t="str">
        <f>VLOOKUP(G105,'3-Productie normen'!A:O,11,FALSE)</f>
        <v>V</v>
      </c>
      <c r="AA105" s="186"/>
      <c r="AC105" s="144">
        <f t="shared" si="14"/>
        <v>20.399999999999999</v>
      </c>
    </row>
    <row r="106" spans="1:29" ht="14.1" customHeight="1">
      <c r="A106" s="160">
        <f t="shared" si="15"/>
        <v>106</v>
      </c>
      <c r="B106" s="180" t="s">
        <v>213</v>
      </c>
      <c r="C106" s="180" t="s">
        <v>473</v>
      </c>
      <c r="D106" s="145">
        <v>-1</v>
      </c>
      <c r="E106" s="181"/>
      <c r="F106" s="141" t="s">
        <v>299</v>
      </c>
      <c r="G106" s="141" t="s">
        <v>464</v>
      </c>
      <c r="H106" s="182" t="s">
        <v>520</v>
      </c>
      <c r="I106" s="536">
        <v>26</v>
      </c>
      <c r="J106" s="464">
        <v>1</v>
      </c>
      <c r="K106" s="464">
        <v>1</v>
      </c>
      <c r="L106" s="464">
        <v>1</v>
      </c>
      <c r="M106" s="464">
        <v>1</v>
      </c>
      <c r="N106" s="544">
        <f t="shared" si="16"/>
        <v>365</v>
      </c>
      <c r="O106" s="183">
        <v>255</v>
      </c>
      <c r="P106" s="183"/>
      <c r="Q106" s="183">
        <v>101</v>
      </c>
      <c r="R106" s="183">
        <v>9</v>
      </c>
      <c r="S106" s="184" t="e">
        <f t="shared" si="9"/>
        <v>#DIV/0!</v>
      </c>
      <c r="T106" s="184" t="e">
        <f t="shared" si="10"/>
        <v>#DIV/0!</v>
      </c>
      <c r="U106" s="184" t="e">
        <f t="shared" si="11"/>
        <v>#DIV/0!</v>
      </c>
      <c r="V106" s="499"/>
      <c r="W106" s="185">
        <f>IF(O106="nio",0,IF(O106&gt;0,VLOOKUP(G106,'3-Productie normen'!$A$10:$I$23,VLOOKUP(O106,'3-Productie normen'!R:S,2,FALSE),FALSE)))</f>
        <v>0</v>
      </c>
      <c r="X106" s="185">
        <f t="shared" si="12"/>
        <v>0</v>
      </c>
      <c r="Y106" s="185">
        <f t="shared" si="13"/>
        <v>0</v>
      </c>
      <c r="Z106" s="186" t="str">
        <f>VLOOKUP(G106,'3-Productie normen'!A:O,11,FALSE)</f>
        <v>V</v>
      </c>
      <c r="AA106" s="186"/>
      <c r="AC106" s="144">
        <f t="shared" si="14"/>
        <v>9256</v>
      </c>
    </row>
    <row r="107" spans="1:29" ht="14.1" customHeight="1">
      <c r="A107" s="160">
        <f t="shared" si="15"/>
        <v>107</v>
      </c>
      <c r="B107" s="180" t="s">
        <v>213</v>
      </c>
      <c r="C107" s="180" t="s">
        <v>473</v>
      </c>
      <c r="D107" s="145">
        <v>-1</v>
      </c>
      <c r="E107" s="181"/>
      <c r="F107" s="529" t="s">
        <v>227</v>
      </c>
      <c r="G107" s="188" t="s">
        <v>459</v>
      </c>
      <c r="H107" s="182" t="s">
        <v>517</v>
      </c>
      <c r="I107" s="536">
        <v>26.4</v>
      </c>
      <c r="J107" s="464">
        <v>1</v>
      </c>
      <c r="K107" s="464">
        <v>1</v>
      </c>
      <c r="L107" s="464">
        <v>1</v>
      </c>
      <c r="M107" s="464">
        <v>1</v>
      </c>
      <c r="N107" s="544">
        <f t="shared" si="16"/>
        <v>365</v>
      </c>
      <c r="O107" s="183">
        <v>255</v>
      </c>
      <c r="P107" s="183"/>
      <c r="Q107" s="183">
        <v>101</v>
      </c>
      <c r="R107" s="183">
        <v>9</v>
      </c>
      <c r="S107" s="184" t="e">
        <f t="shared" si="9"/>
        <v>#DIV/0!</v>
      </c>
      <c r="T107" s="184" t="e">
        <f t="shared" si="10"/>
        <v>#DIV/0!</v>
      </c>
      <c r="U107" s="184" t="e">
        <f t="shared" si="11"/>
        <v>#DIV/0!</v>
      </c>
      <c r="V107" s="499"/>
      <c r="W107" s="185">
        <f>IF(O107="nio",0,IF(O107&gt;0,VLOOKUP(G107,'3-Productie normen'!$A$10:$I$23,VLOOKUP(O107,'3-Productie normen'!R:S,2,FALSE),FALSE)))</f>
        <v>0</v>
      </c>
      <c r="X107" s="185">
        <f t="shared" si="12"/>
        <v>0</v>
      </c>
      <c r="Y107" s="185">
        <f t="shared" si="13"/>
        <v>0</v>
      </c>
      <c r="Z107" s="186" t="str">
        <f>VLOOKUP(G107,'3-Productie normen'!A:O,11,FALSE)</f>
        <v xml:space="preserve">V </v>
      </c>
      <c r="AA107" s="186"/>
      <c r="AC107" s="144">
        <f t="shared" si="14"/>
        <v>9398.4</v>
      </c>
    </row>
    <row r="108" spans="1:29" ht="14.1" customHeight="1">
      <c r="A108" s="160">
        <f t="shared" si="15"/>
        <v>108</v>
      </c>
      <c r="B108" s="180" t="s">
        <v>213</v>
      </c>
      <c r="C108" s="180" t="s">
        <v>473</v>
      </c>
      <c r="D108" s="145">
        <v>-1</v>
      </c>
      <c r="E108" s="181"/>
      <c r="F108" s="189" t="s">
        <v>300</v>
      </c>
      <c r="G108" s="189" t="s">
        <v>464</v>
      </c>
      <c r="H108" s="190" t="s">
        <v>520</v>
      </c>
      <c r="I108" s="536">
        <v>61.7</v>
      </c>
      <c r="J108" s="464">
        <v>1</v>
      </c>
      <c r="K108" s="464">
        <v>1</v>
      </c>
      <c r="L108" s="464">
        <v>1</v>
      </c>
      <c r="M108" s="464">
        <v>1</v>
      </c>
      <c r="N108" s="544">
        <f t="shared" si="16"/>
        <v>365</v>
      </c>
      <c r="O108" s="183">
        <v>255</v>
      </c>
      <c r="P108" s="183"/>
      <c r="Q108" s="183">
        <v>101</v>
      </c>
      <c r="R108" s="183">
        <v>9</v>
      </c>
      <c r="S108" s="184" t="e">
        <f t="shared" si="9"/>
        <v>#DIV/0!</v>
      </c>
      <c r="T108" s="184" t="e">
        <f t="shared" si="10"/>
        <v>#DIV/0!</v>
      </c>
      <c r="U108" s="184" t="e">
        <f t="shared" si="11"/>
        <v>#DIV/0!</v>
      </c>
      <c r="V108" s="499"/>
      <c r="W108" s="185">
        <f>IF(O108="nio",0,IF(O108&gt;0,VLOOKUP(G108,'3-Productie normen'!$A$10:$I$23,VLOOKUP(O108,'3-Productie normen'!R:S,2,FALSE),FALSE)))</f>
        <v>0</v>
      </c>
      <c r="X108" s="185">
        <f t="shared" si="12"/>
        <v>0</v>
      </c>
      <c r="Y108" s="185">
        <f t="shared" si="13"/>
        <v>0</v>
      </c>
      <c r="Z108" s="186" t="str">
        <f>VLOOKUP(G108,'3-Productie normen'!A:O,11,FALSE)</f>
        <v>V</v>
      </c>
      <c r="AA108" s="186"/>
      <c r="AC108" s="144">
        <f t="shared" si="14"/>
        <v>21965.200000000001</v>
      </c>
    </row>
    <row r="109" spans="1:29" ht="14.1" customHeight="1">
      <c r="A109" s="160">
        <f t="shared" si="15"/>
        <v>109</v>
      </c>
      <c r="B109" s="180" t="s">
        <v>213</v>
      </c>
      <c r="C109" s="180" t="s">
        <v>473</v>
      </c>
      <c r="D109" s="145">
        <v>-1</v>
      </c>
      <c r="E109" s="191"/>
      <c r="F109" s="528" t="s">
        <v>301</v>
      </c>
      <c r="G109" s="528" t="s">
        <v>464</v>
      </c>
      <c r="H109" s="182" t="s">
        <v>520</v>
      </c>
      <c r="I109" s="536">
        <v>23.9</v>
      </c>
      <c r="J109" s="464">
        <v>1</v>
      </c>
      <c r="K109" s="464">
        <v>1</v>
      </c>
      <c r="L109" s="464">
        <v>1</v>
      </c>
      <c r="M109" s="464">
        <v>1</v>
      </c>
      <c r="N109" s="544">
        <f t="shared" si="16"/>
        <v>365</v>
      </c>
      <c r="O109" s="183">
        <v>255</v>
      </c>
      <c r="P109" s="183"/>
      <c r="Q109" s="183">
        <v>101</v>
      </c>
      <c r="R109" s="183">
        <v>9</v>
      </c>
      <c r="S109" s="184" t="e">
        <f t="shared" si="9"/>
        <v>#DIV/0!</v>
      </c>
      <c r="T109" s="184" t="e">
        <f t="shared" si="10"/>
        <v>#DIV/0!</v>
      </c>
      <c r="U109" s="184" t="e">
        <f t="shared" si="11"/>
        <v>#DIV/0!</v>
      </c>
      <c r="V109" s="499"/>
      <c r="W109" s="185">
        <f>IF(O109="nio",0,IF(O109&gt;0,VLOOKUP(G109,'3-Productie normen'!$A$10:$I$23,VLOOKUP(O109,'3-Productie normen'!R:S,2,FALSE),FALSE)))</f>
        <v>0</v>
      </c>
      <c r="X109" s="185">
        <f t="shared" si="12"/>
        <v>0</v>
      </c>
      <c r="Y109" s="185">
        <f t="shared" si="13"/>
        <v>0</v>
      </c>
      <c r="Z109" s="186" t="str">
        <f>VLOOKUP(G109,'3-Productie normen'!A:O,11,FALSE)</f>
        <v>V</v>
      </c>
      <c r="AA109" s="186"/>
      <c r="AC109" s="144">
        <f t="shared" si="14"/>
        <v>8508.4</v>
      </c>
    </row>
    <row r="110" spans="1:29" ht="14.1" customHeight="1">
      <c r="A110" s="160">
        <f t="shared" si="15"/>
        <v>110</v>
      </c>
      <c r="B110" s="180" t="s">
        <v>213</v>
      </c>
      <c r="C110" s="180" t="s">
        <v>473</v>
      </c>
      <c r="D110" s="145">
        <v>-1</v>
      </c>
      <c r="E110" s="181"/>
      <c r="F110" s="141" t="s">
        <v>292</v>
      </c>
      <c r="G110" s="141" t="s">
        <v>455</v>
      </c>
      <c r="H110" s="182" t="s">
        <v>517</v>
      </c>
      <c r="I110" s="536">
        <v>5.4</v>
      </c>
      <c r="J110" s="464">
        <v>1</v>
      </c>
      <c r="K110" s="464">
        <v>1</v>
      </c>
      <c r="L110" s="464">
        <v>1</v>
      </c>
      <c r="M110" s="464">
        <v>1</v>
      </c>
      <c r="N110" s="544">
        <f t="shared" si="16"/>
        <v>12</v>
      </c>
      <c r="O110" s="183">
        <v>12</v>
      </c>
      <c r="P110" s="183"/>
      <c r="Q110" s="183"/>
      <c r="R110" s="183"/>
      <c r="S110" s="184" t="e">
        <f t="shared" si="9"/>
        <v>#DIV/0!</v>
      </c>
      <c r="T110" s="184">
        <f t="shared" si="10"/>
        <v>0</v>
      </c>
      <c r="U110" s="184">
        <f t="shared" si="11"/>
        <v>0</v>
      </c>
      <c r="V110" s="499"/>
      <c r="W110" s="185">
        <f>IF(O110="nio",0,IF(O110&gt;0,VLOOKUP(G110,'3-Productie normen'!$A$10:$I$23,VLOOKUP(O110,'3-Productie normen'!R:S,2,FALSE),FALSE)))</f>
        <v>0</v>
      </c>
      <c r="X110" s="185">
        <f t="shared" si="12"/>
        <v>0</v>
      </c>
      <c r="Y110" s="185">
        <f t="shared" si="13"/>
        <v>0</v>
      </c>
      <c r="Z110" s="186" t="str">
        <f>VLOOKUP(G110,'3-Productie normen'!A:O,11,FALSE)</f>
        <v>V</v>
      </c>
      <c r="AA110" s="186"/>
      <c r="AC110" s="144">
        <f t="shared" si="14"/>
        <v>64.800000000000011</v>
      </c>
    </row>
    <row r="111" spans="1:29" ht="14.1" customHeight="1">
      <c r="A111" s="160">
        <f t="shared" si="15"/>
        <v>111</v>
      </c>
      <c r="B111" s="180" t="s">
        <v>213</v>
      </c>
      <c r="C111" s="180"/>
      <c r="D111" s="145">
        <v>-1</v>
      </c>
      <c r="E111" s="181"/>
      <c r="F111" s="141" t="s">
        <v>302</v>
      </c>
      <c r="G111" s="141" t="s">
        <v>462</v>
      </c>
      <c r="H111" s="182"/>
      <c r="I111" s="536">
        <v>7.4</v>
      </c>
      <c r="J111" s="464">
        <v>1</v>
      </c>
      <c r="K111" s="464">
        <v>1</v>
      </c>
      <c r="L111" s="464">
        <v>1</v>
      </c>
      <c r="M111" s="464">
        <v>1</v>
      </c>
      <c r="N111" s="544" t="str">
        <f t="shared" si="16"/>
        <v>NIO</v>
      </c>
      <c r="O111" s="183" t="s">
        <v>463</v>
      </c>
      <c r="P111" s="183"/>
      <c r="Q111" s="183"/>
      <c r="R111" s="183"/>
      <c r="S111" s="184">
        <f t="shared" si="9"/>
        <v>0</v>
      </c>
      <c r="T111" s="184">
        <f t="shared" si="10"/>
        <v>0</v>
      </c>
      <c r="U111" s="184">
        <f t="shared" si="11"/>
        <v>0</v>
      </c>
      <c r="V111" s="499"/>
      <c r="W111" s="185">
        <f>IF(O111="nio",0,IF(O111&gt;0,VLOOKUP(G111,'3-Productie normen'!$A$10:$I$23,VLOOKUP(O111,'3-Productie normen'!R:S,2,FALSE),FALSE)))</f>
        <v>0</v>
      </c>
      <c r="X111" s="185">
        <f t="shared" si="12"/>
        <v>0</v>
      </c>
      <c r="Y111" s="185">
        <f t="shared" si="13"/>
        <v>0</v>
      </c>
      <c r="Z111" s="186">
        <f>VLOOKUP(G111,'3-Productie normen'!A:O,11,FALSE)</f>
        <v>0</v>
      </c>
      <c r="AA111" s="186"/>
      <c r="AC111" s="144">
        <f t="shared" si="14"/>
        <v>0</v>
      </c>
    </row>
    <row r="112" spans="1:29" ht="14.1" customHeight="1">
      <c r="A112" s="160">
        <f t="shared" si="15"/>
        <v>112</v>
      </c>
      <c r="B112" s="180" t="s">
        <v>213</v>
      </c>
      <c r="C112" s="180"/>
      <c r="D112" s="145">
        <v>-1</v>
      </c>
      <c r="E112" s="181"/>
      <c r="F112" s="141" t="s">
        <v>303</v>
      </c>
      <c r="G112" s="141" t="s">
        <v>462</v>
      </c>
      <c r="H112" s="182"/>
      <c r="I112" s="536">
        <v>1</v>
      </c>
      <c r="J112" s="464">
        <v>1</v>
      </c>
      <c r="K112" s="464">
        <v>1</v>
      </c>
      <c r="L112" s="464">
        <v>1</v>
      </c>
      <c r="M112" s="464">
        <v>1</v>
      </c>
      <c r="N112" s="544" t="str">
        <f t="shared" si="16"/>
        <v>NIO</v>
      </c>
      <c r="O112" s="183" t="s">
        <v>463</v>
      </c>
      <c r="P112" s="183"/>
      <c r="Q112" s="183"/>
      <c r="R112" s="183"/>
      <c r="S112" s="184">
        <f t="shared" si="9"/>
        <v>0</v>
      </c>
      <c r="T112" s="184">
        <f t="shared" si="10"/>
        <v>0</v>
      </c>
      <c r="U112" s="184">
        <f t="shared" si="11"/>
        <v>0</v>
      </c>
      <c r="V112" s="499"/>
      <c r="W112" s="185">
        <f>IF(O112="nio",0,IF(O112&gt;0,VLOOKUP(G112,'3-Productie normen'!$A$10:$I$23,VLOOKUP(O112,'3-Productie normen'!R:S,2,FALSE),FALSE)))</f>
        <v>0</v>
      </c>
      <c r="X112" s="185">
        <f t="shared" si="12"/>
        <v>0</v>
      </c>
      <c r="Y112" s="185">
        <f t="shared" si="13"/>
        <v>0</v>
      </c>
      <c r="Z112" s="186">
        <f>VLOOKUP(G112,'3-Productie normen'!A:O,11,FALSE)</f>
        <v>0</v>
      </c>
      <c r="AA112" s="186"/>
      <c r="AC112" s="144">
        <f t="shared" si="14"/>
        <v>0</v>
      </c>
    </row>
    <row r="113" spans="1:29" ht="14.1" customHeight="1">
      <c r="A113" s="160">
        <f t="shared" si="15"/>
        <v>113</v>
      </c>
      <c r="B113" s="180" t="s">
        <v>213</v>
      </c>
      <c r="C113" s="180" t="s">
        <v>473</v>
      </c>
      <c r="D113" s="145">
        <v>-1</v>
      </c>
      <c r="E113" s="181"/>
      <c r="F113" s="141" t="s">
        <v>257</v>
      </c>
      <c r="G113" s="141" t="s">
        <v>456</v>
      </c>
      <c r="H113" s="182" t="s">
        <v>517</v>
      </c>
      <c r="I113" s="536">
        <v>1.1000000000000001</v>
      </c>
      <c r="J113" s="464">
        <v>1</v>
      </c>
      <c r="K113" s="464">
        <v>1</v>
      </c>
      <c r="L113" s="464">
        <v>1</v>
      </c>
      <c r="M113" s="464">
        <v>1</v>
      </c>
      <c r="N113" s="544">
        <f t="shared" si="16"/>
        <v>365</v>
      </c>
      <c r="O113" s="183">
        <v>255</v>
      </c>
      <c r="P113" s="183"/>
      <c r="Q113" s="183">
        <v>101</v>
      </c>
      <c r="R113" s="183">
        <v>9</v>
      </c>
      <c r="S113" s="184" t="e">
        <f t="shared" si="9"/>
        <v>#DIV/0!</v>
      </c>
      <c r="T113" s="184" t="e">
        <f t="shared" si="10"/>
        <v>#DIV/0!</v>
      </c>
      <c r="U113" s="184" t="e">
        <f t="shared" si="11"/>
        <v>#DIV/0!</v>
      </c>
      <c r="V113" s="499"/>
      <c r="W113" s="185">
        <f>IF(O113="nio",0,IF(O113&gt;0,VLOOKUP(G113,'3-Productie normen'!$A$10:$I$23,VLOOKUP(O113,'3-Productie normen'!R:S,2,FALSE),FALSE)))</f>
        <v>0</v>
      </c>
      <c r="X113" s="185">
        <f t="shared" si="12"/>
        <v>0</v>
      </c>
      <c r="Y113" s="185">
        <f t="shared" si="13"/>
        <v>0</v>
      </c>
      <c r="Z113" s="186" t="str">
        <f>VLOOKUP(G113,'3-Productie normen'!A:O,11,FALSE)</f>
        <v>V</v>
      </c>
      <c r="AA113" s="186"/>
      <c r="AC113" s="144">
        <f t="shared" si="14"/>
        <v>391.6</v>
      </c>
    </row>
    <row r="114" spans="1:29" ht="14.1" customHeight="1">
      <c r="A114" s="160">
        <f t="shared" si="15"/>
        <v>114</v>
      </c>
      <c r="B114" s="180" t="s">
        <v>213</v>
      </c>
      <c r="C114" s="180" t="s">
        <v>473</v>
      </c>
      <c r="D114" s="145">
        <v>-1</v>
      </c>
      <c r="E114" s="181"/>
      <c r="F114" s="141" t="s">
        <v>304</v>
      </c>
      <c r="G114" s="141" t="s">
        <v>461</v>
      </c>
      <c r="H114" s="182" t="s">
        <v>518</v>
      </c>
      <c r="I114" s="536">
        <v>63.7</v>
      </c>
      <c r="J114" s="464">
        <v>1</v>
      </c>
      <c r="K114" s="464">
        <v>1</v>
      </c>
      <c r="L114" s="464">
        <v>1</v>
      </c>
      <c r="M114" s="464">
        <v>1</v>
      </c>
      <c r="N114" s="544">
        <f t="shared" si="16"/>
        <v>156</v>
      </c>
      <c r="O114" s="183">
        <v>156</v>
      </c>
      <c r="P114" s="183"/>
      <c r="Q114" s="183"/>
      <c r="R114" s="183"/>
      <c r="S114" s="184" t="e">
        <f t="shared" si="9"/>
        <v>#DIV/0!</v>
      </c>
      <c r="T114" s="184">
        <f t="shared" si="10"/>
        <v>0</v>
      </c>
      <c r="U114" s="184">
        <f t="shared" si="11"/>
        <v>0</v>
      </c>
      <c r="V114" s="499"/>
      <c r="W114" s="185">
        <f>IF(O114="nio",0,IF(O114&gt;0,VLOOKUP(G114,'3-Productie normen'!$A$10:$I$23,VLOOKUP(O114,'3-Productie normen'!R:S,2,FALSE),FALSE)))</f>
        <v>0</v>
      </c>
      <c r="X114" s="185">
        <f t="shared" si="12"/>
        <v>0</v>
      </c>
      <c r="Y114" s="185">
        <f t="shared" si="13"/>
        <v>0</v>
      </c>
      <c r="Z114" s="186" t="str">
        <f>VLOOKUP(G114,'3-Productie normen'!A:O,11,FALSE)</f>
        <v>B</v>
      </c>
      <c r="AA114" s="186"/>
      <c r="AC114" s="144">
        <f t="shared" si="14"/>
        <v>9937.2000000000007</v>
      </c>
    </row>
    <row r="115" spans="1:29" ht="14.1" customHeight="1">
      <c r="A115" s="160">
        <f t="shared" si="15"/>
        <v>115</v>
      </c>
      <c r="B115" s="180" t="s">
        <v>213</v>
      </c>
      <c r="C115" s="180" t="s">
        <v>473</v>
      </c>
      <c r="D115" s="145">
        <v>-1</v>
      </c>
      <c r="E115" s="181"/>
      <c r="F115" s="527" t="s">
        <v>305</v>
      </c>
      <c r="G115" s="180" t="s">
        <v>455</v>
      </c>
      <c r="H115" s="182" t="s">
        <v>517</v>
      </c>
      <c r="I115" s="536">
        <v>6.38</v>
      </c>
      <c r="J115" s="464">
        <v>1</v>
      </c>
      <c r="K115" s="464">
        <v>1</v>
      </c>
      <c r="L115" s="464">
        <v>1</v>
      </c>
      <c r="M115" s="464">
        <v>1</v>
      </c>
      <c r="N115" s="544">
        <f t="shared" si="16"/>
        <v>12</v>
      </c>
      <c r="O115" s="183">
        <v>12</v>
      </c>
      <c r="P115" s="183"/>
      <c r="Q115" s="183"/>
      <c r="R115" s="183"/>
      <c r="S115" s="184" t="e">
        <f t="shared" si="9"/>
        <v>#DIV/0!</v>
      </c>
      <c r="T115" s="184">
        <f t="shared" si="10"/>
        <v>0</v>
      </c>
      <c r="U115" s="184">
        <f t="shared" si="11"/>
        <v>0</v>
      </c>
      <c r="V115" s="499"/>
      <c r="W115" s="185">
        <f>IF(O115="nio",0,IF(O115&gt;0,VLOOKUP(G115,'3-Productie normen'!$A$10:$I$23,VLOOKUP(O115,'3-Productie normen'!R:S,2,FALSE),FALSE)))</f>
        <v>0</v>
      </c>
      <c r="X115" s="185">
        <f t="shared" si="12"/>
        <v>0</v>
      </c>
      <c r="Y115" s="185">
        <f t="shared" si="13"/>
        <v>0</v>
      </c>
      <c r="Z115" s="186" t="str">
        <f>VLOOKUP(G115,'3-Productie normen'!A:O,11,FALSE)</f>
        <v>V</v>
      </c>
      <c r="AA115" s="186"/>
      <c r="AC115" s="144">
        <f t="shared" si="14"/>
        <v>76.56</v>
      </c>
    </row>
    <row r="116" spans="1:29" ht="14.1" customHeight="1">
      <c r="A116" s="160">
        <f t="shared" si="15"/>
        <v>116</v>
      </c>
      <c r="B116" s="180" t="s">
        <v>213</v>
      </c>
      <c r="C116" s="180" t="s">
        <v>473</v>
      </c>
      <c r="D116" s="145">
        <v>-1</v>
      </c>
      <c r="E116" s="181"/>
      <c r="F116" s="527" t="s">
        <v>306</v>
      </c>
      <c r="G116" s="180" t="s">
        <v>455</v>
      </c>
      <c r="H116" s="182" t="s">
        <v>517</v>
      </c>
      <c r="I116" s="536">
        <v>6.8</v>
      </c>
      <c r="J116" s="464">
        <v>1</v>
      </c>
      <c r="K116" s="464">
        <v>1</v>
      </c>
      <c r="L116" s="464">
        <v>1</v>
      </c>
      <c r="M116" s="464">
        <v>1</v>
      </c>
      <c r="N116" s="544">
        <f t="shared" si="16"/>
        <v>12</v>
      </c>
      <c r="O116" s="183">
        <v>12</v>
      </c>
      <c r="P116" s="183"/>
      <c r="Q116" s="183"/>
      <c r="R116" s="183"/>
      <c r="S116" s="184" t="e">
        <f t="shared" si="9"/>
        <v>#DIV/0!</v>
      </c>
      <c r="T116" s="184">
        <f t="shared" si="10"/>
        <v>0</v>
      </c>
      <c r="U116" s="184">
        <f t="shared" si="11"/>
        <v>0</v>
      </c>
      <c r="V116" s="499"/>
      <c r="W116" s="185">
        <f>IF(O116="nio",0,IF(O116&gt;0,VLOOKUP(G116,'3-Productie normen'!$A$10:$I$23,VLOOKUP(O116,'3-Productie normen'!R:S,2,FALSE),FALSE)))</f>
        <v>0</v>
      </c>
      <c r="X116" s="185">
        <f t="shared" si="12"/>
        <v>0</v>
      </c>
      <c r="Y116" s="185">
        <f t="shared" si="13"/>
        <v>0</v>
      </c>
      <c r="Z116" s="186" t="str">
        <f>VLOOKUP(G116,'3-Productie normen'!A:O,11,FALSE)</f>
        <v>V</v>
      </c>
      <c r="AA116" s="186"/>
      <c r="AC116" s="144">
        <f t="shared" si="14"/>
        <v>81.599999999999994</v>
      </c>
    </row>
    <row r="117" spans="1:29" ht="14.1" customHeight="1">
      <c r="A117" s="160">
        <f t="shared" si="15"/>
        <v>117</v>
      </c>
      <c r="B117" s="180" t="s">
        <v>213</v>
      </c>
      <c r="C117" s="180" t="s">
        <v>473</v>
      </c>
      <c r="D117" s="145">
        <v>-1</v>
      </c>
      <c r="E117" s="181"/>
      <c r="F117" s="527" t="s">
        <v>263</v>
      </c>
      <c r="G117" s="180" t="s">
        <v>457</v>
      </c>
      <c r="H117" s="182" t="s">
        <v>518</v>
      </c>
      <c r="I117" s="536">
        <f>10+(5*1.1)</f>
        <v>15.5</v>
      </c>
      <c r="J117" s="464">
        <v>1</v>
      </c>
      <c r="K117" s="464">
        <v>1</v>
      </c>
      <c r="L117" s="464">
        <v>1</v>
      </c>
      <c r="M117" s="464">
        <v>1</v>
      </c>
      <c r="N117" s="544">
        <f t="shared" si="16"/>
        <v>255</v>
      </c>
      <c r="O117" s="183">
        <v>255</v>
      </c>
      <c r="P117" s="183"/>
      <c r="Q117" s="183"/>
      <c r="R117" s="183"/>
      <c r="S117" s="184" t="e">
        <f t="shared" si="9"/>
        <v>#DIV/0!</v>
      </c>
      <c r="T117" s="184">
        <f t="shared" si="10"/>
        <v>0</v>
      </c>
      <c r="U117" s="184">
        <f t="shared" si="11"/>
        <v>0</v>
      </c>
      <c r="V117" s="499"/>
      <c r="W117" s="185">
        <f>IF(O117="nio",0,IF(O117&gt;0,VLOOKUP(G117,'3-Productie normen'!$A$10:$I$23,VLOOKUP(O117,'3-Productie normen'!R:S,2,FALSE),FALSE)))</f>
        <v>0</v>
      </c>
      <c r="X117" s="185">
        <f t="shared" si="12"/>
        <v>0</v>
      </c>
      <c r="Y117" s="185">
        <f t="shared" si="13"/>
        <v>0</v>
      </c>
      <c r="Z117" s="186" t="str">
        <f>VLOOKUP(G117,'3-Productie normen'!A:O,11,FALSE)</f>
        <v>S</v>
      </c>
      <c r="AA117" s="186"/>
      <c r="AC117" s="144">
        <f t="shared" si="14"/>
        <v>3952.5</v>
      </c>
    </row>
    <row r="118" spans="1:29" ht="14.1" customHeight="1">
      <c r="A118" s="160">
        <f t="shared" si="15"/>
        <v>118</v>
      </c>
      <c r="B118" s="180" t="s">
        <v>213</v>
      </c>
      <c r="C118" s="180" t="s">
        <v>473</v>
      </c>
      <c r="D118" s="145">
        <v>-1</v>
      </c>
      <c r="E118" s="181"/>
      <c r="F118" s="141" t="s">
        <v>240</v>
      </c>
      <c r="G118" s="182" t="s">
        <v>457</v>
      </c>
      <c r="H118" s="182" t="s">
        <v>518</v>
      </c>
      <c r="I118" s="536">
        <v>3.7</v>
      </c>
      <c r="J118" s="464">
        <v>1</v>
      </c>
      <c r="K118" s="464">
        <v>1</v>
      </c>
      <c r="L118" s="464">
        <v>1</v>
      </c>
      <c r="M118" s="464">
        <v>1</v>
      </c>
      <c r="N118" s="544">
        <f t="shared" si="16"/>
        <v>255</v>
      </c>
      <c r="O118" s="183">
        <v>255</v>
      </c>
      <c r="P118" s="183"/>
      <c r="Q118" s="183"/>
      <c r="R118" s="183"/>
      <c r="S118" s="184" t="e">
        <f t="shared" si="9"/>
        <v>#DIV/0!</v>
      </c>
      <c r="T118" s="184">
        <f t="shared" si="10"/>
        <v>0</v>
      </c>
      <c r="U118" s="184">
        <f t="shared" si="11"/>
        <v>0</v>
      </c>
      <c r="V118" s="499"/>
      <c r="W118" s="185">
        <f>IF(O118="nio",0,IF(O118&gt;0,VLOOKUP(G118,'3-Productie normen'!$A$10:$I$23,VLOOKUP(O118,'3-Productie normen'!R:S,2,FALSE),FALSE)))</f>
        <v>0</v>
      </c>
      <c r="X118" s="185">
        <f t="shared" si="12"/>
        <v>0</v>
      </c>
      <c r="Y118" s="185">
        <f t="shared" si="13"/>
        <v>0</v>
      </c>
      <c r="Z118" s="186" t="str">
        <f>VLOOKUP(G118,'3-Productie normen'!A:O,11,FALSE)</f>
        <v>S</v>
      </c>
      <c r="AA118" s="186"/>
      <c r="AC118" s="144">
        <f t="shared" si="14"/>
        <v>943.5</v>
      </c>
    </row>
    <row r="119" spans="1:29" ht="14.1" customHeight="1">
      <c r="A119" s="160">
        <f t="shared" si="15"/>
        <v>119</v>
      </c>
      <c r="B119" s="180" t="s">
        <v>213</v>
      </c>
      <c r="C119" s="180" t="s">
        <v>473</v>
      </c>
      <c r="D119" s="145">
        <v>-1</v>
      </c>
      <c r="E119" s="181"/>
      <c r="F119" s="141" t="s">
        <v>262</v>
      </c>
      <c r="G119" s="182" t="s">
        <v>457</v>
      </c>
      <c r="H119" s="182" t="s">
        <v>518</v>
      </c>
      <c r="I119" s="536">
        <f>17.7+(5*1.1)</f>
        <v>23.2</v>
      </c>
      <c r="J119" s="464">
        <v>1</v>
      </c>
      <c r="K119" s="464">
        <v>1</v>
      </c>
      <c r="L119" s="464">
        <v>1</v>
      </c>
      <c r="M119" s="464">
        <v>1</v>
      </c>
      <c r="N119" s="544">
        <f t="shared" si="16"/>
        <v>255</v>
      </c>
      <c r="O119" s="183">
        <v>255</v>
      </c>
      <c r="P119" s="183"/>
      <c r="Q119" s="183"/>
      <c r="R119" s="183"/>
      <c r="S119" s="184" t="e">
        <f t="shared" si="9"/>
        <v>#DIV/0!</v>
      </c>
      <c r="T119" s="184">
        <f t="shared" si="10"/>
        <v>0</v>
      </c>
      <c r="U119" s="184">
        <f t="shared" si="11"/>
        <v>0</v>
      </c>
      <c r="V119" s="499"/>
      <c r="W119" s="185">
        <f>IF(O119="nio",0,IF(O119&gt;0,VLOOKUP(G119,'3-Productie normen'!$A$10:$I$23,VLOOKUP(O119,'3-Productie normen'!R:S,2,FALSE),FALSE)))</f>
        <v>0</v>
      </c>
      <c r="X119" s="185">
        <f t="shared" si="12"/>
        <v>0</v>
      </c>
      <c r="Y119" s="185">
        <f t="shared" si="13"/>
        <v>0</v>
      </c>
      <c r="Z119" s="186" t="str">
        <f>VLOOKUP(G119,'3-Productie normen'!A:O,11,FALSE)</f>
        <v>S</v>
      </c>
      <c r="AA119" s="186"/>
      <c r="AC119" s="144">
        <f t="shared" si="14"/>
        <v>5916</v>
      </c>
    </row>
    <row r="120" spans="1:29" ht="14.1" customHeight="1">
      <c r="A120" s="160">
        <f t="shared" si="15"/>
        <v>120</v>
      </c>
      <c r="B120" s="180" t="s">
        <v>213</v>
      </c>
      <c r="C120" s="180" t="s">
        <v>473</v>
      </c>
      <c r="D120" s="145">
        <v>-1</v>
      </c>
      <c r="E120" s="181"/>
      <c r="F120" s="141" t="s">
        <v>308</v>
      </c>
      <c r="G120" s="182" t="s">
        <v>455</v>
      </c>
      <c r="H120" s="182" t="s">
        <v>517</v>
      </c>
      <c r="I120" s="536">
        <v>32.9</v>
      </c>
      <c r="J120" s="464">
        <v>1</v>
      </c>
      <c r="K120" s="464">
        <v>1</v>
      </c>
      <c r="L120" s="464">
        <v>1</v>
      </c>
      <c r="M120" s="464">
        <v>1</v>
      </c>
      <c r="N120" s="544">
        <f t="shared" si="16"/>
        <v>12</v>
      </c>
      <c r="O120" s="183">
        <v>12</v>
      </c>
      <c r="P120" s="183"/>
      <c r="Q120" s="183"/>
      <c r="R120" s="183"/>
      <c r="S120" s="184" t="e">
        <f t="shared" si="9"/>
        <v>#DIV/0!</v>
      </c>
      <c r="T120" s="184">
        <f t="shared" si="10"/>
        <v>0</v>
      </c>
      <c r="U120" s="184">
        <f t="shared" si="11"/>
        <v>0</v>
      </c>
      <c r="V120" s="499"/>
      <c r="W120" s="185">
        <f>IF(O120="nio",0,IF(O120&gt;0,VLOOKUP(G120,'3-Productie normen'!$A$10:$I$23,VLOOKUP(O120,'3-Productie normen'!R:S,2,FALSE),FALSE)))</f>
        <v>0</v>
      </c>
      <c r="X120" s="185">
        <f t="shared" si="12"/>
        <v>0</v>
      </c>
      <c r="Y120" s="185">
        <f t="shared" si="13"/>
        <v>0</v>
      </c>
      <c r="Z120" s="186" t="str">
        <f>VLOOKUP(G120,'3-Productie normen'!A:O,11,FALSE)</f>
        <v>V</v>
      </c>
      <c r="AA120" s="186"/>
      <c r="AC120" s="144">
        <f t="shared" si="14"/>
        <v>394.79999999999995</v>
      </c>
    </row>
    <row r="121" spans="1:29" ht="14.1" customHeight="1">
      <c r="A121" s="160">
        <f t="shared" si="15"/>
        <v>121</v>
      </c>
      <c r="B121" s="180" t="s">
        <v>213</v>
      </c>
      <c r="C121" s="180" t="s">
        <v>473</v>
      </c>
      <c r="D121" s="145">
        <v>-1</v>
      </c>
      <c r="E121" s="181"/>
      <c r="F121" s="141" t="s">
        <v>309</v>
      </c>
      <c r="G121" s="141" t="s">
        <v>168</v>
      </c>
      <c r="H121" s="182" t="s">
        <v>517</v>
      </c>
      <c r="I121" s="536">
        <v>30.6</v>
      </c>
      <c r="J121" s="464">
        <v>1</v>
      </c>
      <c r="K121" s="464">
        <v>1</v>
      </c>
      <c r="L121" s="464">
        <v>1</v>
      </c>
      <c r="M121" s="464">
        <v>1</v>
      </c>
      <c r="N121" s="544">
        <f t="shared" si="16"/>
        <v>255</v>
      </c>
      <c r="O121" s="183">
        <v>255</v>
      </c>
      <c r="P121" s="183"/>
      <c r="Q121" s="183"/>
      <c r="R121" s="183"/>
      <c r="S121" s="184" t="e">
        <f t="shared" si="9"/>
        <v>#DIV/0!</v>
      </c>
      <c r="T121" s="184">
        <f t="shared" si="10"/>
        <v>0</v>
      </c>
      <c r="U121" s="184">
        <f t="shared" si="11"/>
        <v>0</v>
      </c>
      <c r="V121" s="499"/>
      <c r="W121" s="185">
        <f>IF(O121="nio",0,IF(O121&gt;0,VLOOKUP(G121,'3-Productie normen'!$A$10:$I$23,VLOOKUP(O121,'3-Productie normen'!R:S,2,FALSE),FALSE)))</f>
        <v>0</v>
      </c>
      <c r="X121" s="185">
        <f t="shared" si="12"/>
        <v>0</v>
      </c>
      <c r="Y121" s="185">
        <f t="shared" si="13"/>
        <v>0</v>
      </c>
      <c r="Z121" s="186" t="str">
        <f>VLOOKUP(G121,'3-Productie normen'!A:O,11,FALSE)</f>
        <v>B</v>
      </c>
      <c r="AA121" s="186"/>
      <c r="AC121" s="144">
        <f t="shared" si="14"/>
        <v>7803</v>
      </c>
    </row>
    <row r="122" spans="1:29" ht="14.1" customHeight="1">
      <c r="A122" s="160">
        <f t="shared" si="15"/>
        <v>122</v>
      </c>
      <c r="B122" s="180" t="s">
        <v>213</v>
      </c>
      <c r="C122" s="180" t="s">
        <v>473</v>
      </c>
      <c r="D122" s="145">
        <v>-1</v>
      </c>
      <c r="E122" s="181"/>
      <c r="F122" s="529" t="s">
        <v>227</v>
      </c>
      <c r="G122" s="188" t="s">
        <v>459</v>
      </c>
      <c r="H122" s="182" t="s">
        <v>517</v>
      </c>
      <c r="I122" s="536">
        <v>21.8</v>
      </c>
      <c r="J122" s="464">
        <v>1</v>
      </c>
      <c r="K122" s="464">
        <v>1</v>
      </c>
      <c r="L122" s="464">
        <v>1</v>
      </c>
      <c r="M122" s="464">
        <v>1</v>
      </c>
      <c r="N122" s="544">
        <f t="shared" si="16"/>
        <v>365</v>
      </c>
      <c r="O122" s="183">
        <v>255</v>
      </c>
      <c r="P122" s="183"/>
      <c r="Q122" s="183">
        <v>101</v>
      </c>
      <c r="R122" s="183">
        <v>9</v>
      </c>
      <c r="S122" s="184" t="e">
        <f t="shared" si="9"/>
        <v>#DIV/0!</v>
      </c>
      <c r="T122" s="184" t="e">
        <f t="shared" si="10"/>
        <v>#DIV/0!</v>
      </c>
      <c r="U122" s="184" t="e">
        <f t="shared" si="11"/>
        <v>#DIV/0!</v>
      </c>
      <c r="V122" s="499"/>
      <c r="W122" s="185">
        <f>IF(O122="nio",0,IF(O122&gt;0,VLOOKUP(G122,'3-Productie normen'!$A$10:$I$23,VLOOKUP(O122,'3-Productie normen'!R:S,2,FALSE),FALSE)))</f>
        <v>0</v>
      </c>
      <c r="X122" s="185">
        <f t="shared" si="12"/>
        <v>0</v>
      </c>
      <c r="Y122" s="185">
        <f t="shared" si="13"/>
        <v>0</v>
      </c>
      <c r="Z122" s="186" t="str">
        <f>VLOOKUP(G122,'3-Productie normen'!A:O,11,FALSE)</f>
        <v xml:space="preserve">V </v>
      </c>
      <c r="AA122" s="186"/>
      <c r="AC122" s="144">
        <f t="shared" si="14"/>
        <v>7760.8</v>
      </c>
    </row>
    <row r="123" spans="1:29" ht="14.1" customHeight="1">
      <c r="A123" s="160">
        <f t="shared" si="15"/>
        <v>123</v>
      </c>
      <c r="B123" s="180" t="s">
        <v>213</v>
      </c>
      <c r="C123" s="180" t="s">
        <v>473</v>
      </c>
      <c r="D123" s="145">
        <v>-1</v>
      </c>
      <c r="E123" s="181"/>
      <c r="F123" s="189" t="s">
        <v>310</v>
      </c>
      <c r="G123" s="189" t="s">
        <v>323</v>
      </c>
      <c r="H123" s="190" t="s">
        <v>520</v>
      </c>
      <c r="I123" s="536">
        <v>10.6</v>
      </c>
      <c r="J123" s="464">
        <v>1</v>
      </c>
      <c r="K123" s="464">
        <v>1</v>
      </c>
      <c r="L123" s="464">
        <v>1</v>
      </c>
      <c r="M123" s="464">
        <v>1</v>
      </c>
      <c r="N123" s="544">
        <f t="shared" si="16"/>
        <v>365</v>
      </c>
      <c r="O123" s="183">
        <v>255</v>
      </c>
      <c r="P123" s="183"/>
      <c r="Q123" s="183">
        <v>101</v>
      </c>
      <c r="R123" s="183">
        <v>9</v>
      </c>
      <c r="S123" s="184" t="e">
        <f t="shared" si="9"/>
        <v>#DIV/0!</v>
      </c>
      <c r="T123" s="184" t="e">
        <f t="shared" si="10"/>
        <v>#DIV/0!</v>
      </c>
      <c r="U123" s="184" t="e">
        <f t="shared" si="11"/>
        <v>#DIV/0!</v>
      </c>
      <c r="V123" s="499"/>
      <c r="W123" s="185">
        <f>IF(O123="nio",0,IF(O123&gt;0,VLOOKUP(G123,'3-Productie normen'!$A$10:$I$23,VLOOKUP(O123,'3-Productie normen'!R:S,2,FALSE),FALSE)))</f>
        <v>0</v>
      </c>
      <c r="X123" s="185">
        <f t="shared" si="12"/>
        <v>0</v>
      </c>
      <c r="Y123" s="185">
        <f t="shared" si="13"/>
        <v>0</v>
      </c>
      <c r="Z123" s="186" t="str">
        <f>VLOOKUP(G123,'3-Productie normen'!A:O,11,FALSE)</f>
        <v>V</v>
      </c>
      <c r="AA123" s="186"/>
      <c r="AC123" s="144">
        <f t="shared" si="14"/>
        <v>3773.6</v>
      </c>
    </row>
    <row r="124" spans="1:29" ht="14.1" customHeight="1">
      <c r="A124" s="160">
        <f t="shared" si="15"/>
        <v>124</v>
      </c>
      <c r="B124" s="180" t="s">
        <v>213</v>
      </c>
      <c r="C124" s="180" t="s">
        <v>473</v>
      </c>
      <c r="D124" s="145">
        <v>-1</v>
      </c>
      <c r="E124" s="191"/>
      <c r="F124" s="528" t="s">
        <v>169</v>
      </c>
      <c r="G124" s="192" t="s">
        <v>455</v>
      </c>
      <c r="H124" s="182" t="s">
        <v>517</v>
      </c>
      <c r="I124" s="536">
        <v>16.8</v>
      </c>
      <c r="J124" s="464">
        <v>1</v>
      </c>
      <c r="K124" s="464">
        <v>1</v>
      </c>
      <c r="L124" s="464">
        <v>1</v>
      </c>
      <c r="M124" s="464">
        <v>1</v>
      </c>
      <c r="N124" s="544">
        <f t="shared" si="16"/>
        <v>12</v>
      </c>
      <c r="O124" s="183">
        <v>12</v>
      </c>
      <c r="P124" s="183"/>
      <c r="Q124" s="183"/>
      <c r="R124" s="183"/>
      <c r="S124" s="184" t="e">
        <f t="shared" si="9"/>
        <v>#DIV/0!</v>
      </c>
      <c r="T124" s="184">
        <f t="shared" si="10"/>
        <v>0</v>
      </c>
      <c r="U124" s="184">
        <f t="shared" si="11"/>
        <v>0</v>
      </c>
      <c r="V124" s="499"/>
      <c r="W124" s="185">
        <f>IF(O124="nio",0,IF(O124&gt;0,VLOOKUP(G124,'3-Productie normen'!$A$10:$I$23,VLOOKUP(O124,'3-Productie normen'!R:S,2,FALSE),FALSE)))</f>
        <v>0</v>
      </c>
      <c r="X124" s="185">
        <f t="shared" si="12"/>
        <v>0</v>
      </c>
      <c r="Y124" s="185">
        <f t="shared" si="13"/>
        <v>0</v>
      </c>
      <c r="Z124" s="186" t="str">
        <f>VLOOKUP(G124,'3-Productie normen'!A:O,11,FALSE)</f>
        <v>V</v>
      </c>
      <c r="AA124" s="186"/>
      <c r="AC124" s="144">
        <f t="shared" si="14"/>
        <v>201.60000000000002</v>
      </c>
    </row>
    <row r="125" spans="1:29" ht="14.1" customHeight="1">
      <c r="A125" s="160">
        <f t="shared" si="15"/>
        <v>125</v>
      </c>
      <c r="B125" s="180" t="s">
        <v>213</v>
      </c>
      <c r="C125" s="180"/>
      <c r="D125" s="145">
        <v>-1</v>
      </c>
      <c r="E125" s="181"/>
      <c r="F125" s="141" t="s">
        <v>311</v>
      </c>
      <c r="G125" s="182" t="s">
        <v>462</v>
      </c>
      <c r="H125" s="182"/>
      <c r="I125" s="536">
        <v>5</v>
      </c>
      <c r="J125" s="464">
        <v>1</v>
      </c>
      <c r="K125" s="464">
        <v>1</v>
      </c>
      <c r="L125" s="464">
        <v>1</v>
      </c>
      <c r="M125" s="464">
        <v>1</v>
      </c>
      <c r="N125" s="544" t="str">
        <f t="shared" si="16"/>
        <v>NIO</v>
      </c>
      <c r="O125" s="183" t="s">
        <v>463</v>
      </c>
      <c r="P125" s="183"/>
      <c r="Q125" s="183"/>
      <c r="R125" s="183"/>
      <c r="S125" s="184">
        <f t="shared" si="9"/>
        <v>0</v>
      </c>
      <c r="T125" s="184">
        <f t="shared" si="10"/>
        <v>0</v>
      </c>
      <c r="U125" s="184">
        <f t="shared" si="11"/>
        <v>0</v>
      </c>
      <c r="V125" s="499"/>
      <c r="W125" s="185">
        <f>IF(O125="nio",0,IF(O125&gt;0,VLOOKUP(G125,'3-Productie normen'!$A$10:$I$23,VLOOKUP(O125,'3-Productie normen'!R:S,2,FALSE),FALSE)))</f>
        <v>0</v>
      </c>
      <c r="X125" s="185">
        <f t="shared" si="12"/>
        <v>0</v>
      </c>
      <c r="Y125" s="185">
        <f t="shared" si="13"/>
        <v>0</v>
      </c>
      <c r="Z125" s="186">
        <f>VLOOKUP(G125,'3-Productie normen'!A:O,11,FALSE)</f>
        <v>0</v>
      </c>
      <c r="AA125" s="186"/>
      <c r="AC125" s="144">
        <f t="shared" si="14"/>
        <v>0</v>
      </c>
    </row>
    <row r="126" spans="1:29" ht="14.1" customHeight="1">
      <c r="A126" s="160">
        <f t="shared" si="15"/>
        <v>126</v>
      </c>
      <c r="B126" s="180" t="s">
        <v>213</v>
      </c>
      <c r="C126" s="180" t="s">
        <v>473</v>
      </c>
      <c r="D126" s="145">
        <v>-1</v>
      </c>
      <c r="E126" s="181"/>
      <c r="F126" s="527" t="s">
        <v>232</v>
      </c>
      <c r="G126" s="180" t="s">
        <v>456</v>
      </c>
      <c r="H126" s="182" t="s">
        <v>517</v>
      </c>
      <c r="I126" s="536">
        <v>6.7</v>
      </c>
      <c r="J126" s="464">
        <v>1</v>
      </c>
      <c r="K126" s="464">
        <v>1</v>
      </c>
      <c r="L126" s="464">
        <v>1</v>
      </c>
      <c r="M126" s="464">
        <v>1</v>
      </c>
      <c r="N126" s="544">
        <f t="shared" si="16"/>
        <v>365</v>
      </c>
      <c r="O126" s="183">
        <v>255</v>
      </c>
      <c r="P126" s="183"/>
      <c r="Q126" s="183">
        <v>101</v>
      </c>
      <c r="R126" s="183">
        <v>9</v>
      </c>
      <c r="S126" s="184" t="e">
        <f t="shared" si="9"/>
        <v>#DIV/0!</v>
      </c>
      <c r="T126" s="184" t="e">
        <f t="shared" si="10"/>
        <v>#DIV/0!</v>
      </c>
      <c r="U126" s="184" t="e">
        <f t="shared" si="11"/>
        <v>#DIV/0!</v>
      </c>
      <c r="V126" s="499"/>
      <c r="W126" s="185">
        <f>IF(O126="nio",0,IF(O126&gt;0,VLOOKUP(G126,'3-Productie normen'!$A$10:$I$23,VLOOKUP(O126,'3-Productie normen'!R:S,2,FALSE),FALSE)))</f>
        <v>0</v>
      </c>
      <c r="X126" s="185">
        <f t="shared" si="12"/>
        <v>0</v>
      </c>
      <c r="Y126" s="185">
        <f t="shared" si="13"/>
        <v>0</v>
      </c>
      <c r="Z126" s="186" t="str">
        <f>VLOOKUP(G126,'3-Productie normen'!A:O,11,FALSE)</f>
        <v>V</v>
      </c>
      <c r="AA126" s="186"/>
      <c r="AC126" s="144">
        <f t="shared" si="14"/>
        <v>2385.2000000000003</v>
      </c>
    </row>
    <row r="127" spans="1:29" ht="14.1" customHeight="1">
      <c r="A127" s="160">
        <f t="shared" si="15"/>
        <v>127</v>
      </c>
      <c r="B127" s="180" t="s">
        <v>213</v>
      </c>
      <c r="C127" s="180" t="s">
        <v>473</v>
      </c>
      <c r="D127" s="145">
        <v>-1</v>
      </c>
      <c r="E127" s="181"/>
      <c r="F127" s="527" t="s">
        <v>307</v>
      </c>
      <c r="G127" s="180" t="s">
        <v>323</v>
      </c>
      <c r="H127" s="182" t="s">
        <v>520</v>
      </c>
      <c r="I127" s="536">
        <v>11.7</v>
      </c>
      <c r="J127" s="464">
        <v>1</v>
      </c>
      <c r="K127" s="464">
        <v>1</v>
      </c>
      <c r="L127" s="464">
        <v>1</v>
      </c>
      <c r="M127" s="464">
        <v>1</v>
      </c>
      <c r="N127" s="544">
        <f t="shared" si="16"/>
        <v>365</v>
      </c>
      <c r="O127" s="183">
        <v>255</v>
      </c>
      <c r="P127" s="183"/>
      <c r="Q127" s="183">
        <v>101</v>
      </c>
      <c r="R127" s="183">
        <v>9</v>
      </c>
      <c r="S127" s="184" t="e">
        <f t="shared" si="9"/>
        <v>#DIV/0!</v>
      </c>
      <c r="T127" s="184" t="e">
        <f t="shared" si="10"/>
        <v>#DIV/0!</v>
      </c>
      <c r="U127" s="184" t="e">
        <f t="shared" si="11"/>
        <v>#DIV/0!</v>
      </c>
      <c r="V127" s="499"/>
      <c r="W127" s="185">
        <f>IF(O127="nio",0,IF(O127&gt;0,VLOOKUP(G127,'3-Productie normen'!$A$10:$I$23,VLOOKUP(O127,'3-Productie normen'!R:S,2,FALSE),FALSE)))</f>
        <v>0</v>
      </c>
      <c r="X127" s="185">
        <f t="shared" si="12"/>
        <v>0</v>
      </c>
      <c r="Y127" s="185">
        <f t="shared" si="13"/>
        <v>0</v>
      </c>
      <c r="Z127" s="186" t="str">
        <f>VLOOKUP(G127,'3-Productie normen'!A:O,11,FALSE)</f>
        <v>V</v>
      </c>
      <c r="AA127" s="186"/>
      <c r="AC127" s="144">
        <f t="shared" si="14"/>
        <v>4165.2</v>
      </c>
    </row>
    <row r="128" spans="1:29" ht="14.1" customHeight="1">
      <c r="A128" s="160">
        <f t="shared" si="15"/>
        <v>128</v>
      </c>
      <c r="B128" s="180" t="s">
        <v>213</v>
      </c>
      <c r="C128" s="180" t="s">
        <v>473</v>
      </c>
      <c r="D128" s="145">
        <v>-1</v>
      </c>
      <c r="E128" s="181"/>
      <c r="F128" s="527" t="s">
        <v>312</v>
      </c>
      <c r="G128" s="180" t="s">
        <v>459</v>
      </c>
      <c r="H128" s="182" t="s">
        <v>517</v>
      </c>
      <c r="I128" s="536">
        <v>26.6</v>
      </c>
      <c r="J128" s="464">
        <v>1</v>
      </c>
      <c r="K128" s="464">
        <v>1</v>
      </c>
      <c r="L128" s="464">
        <v>1</v>
      </c>
      <c r="M128" s="464">
        <v>1</v>
      </c>
      <c r="N128" s="544">
        <f t="shared" si="16"/>
        <v>156</v>
      </c>
      <c r="O128" s="183">
        <v>104</v>
      </c>
      <c r="P128" s="183"/>
      <c r="Q128" s="183">
        <v>52</v>
      </c>
      <c r="R128" s="183"/>
      <c r="S128" s="184" t="e">
        <f t="shared" si="9"/>
        <v>#DIV/0!</v>
      </c>
      <c r="T128" s="184" t="e">
        <f t="shared" si="10"/>
        <v>#DIV/0!</v>
      </c>
      <c r="U128" s="184">
        <f t="shared" si="11"/>
        <v>0</v>
      </c>
      <c r="V128" s="499"/>
      <c r="W128" s="185">
        <f>IF(O128="nio",0,IF(O128&gt;0,VLOOKUP(G128,'3-Productie normen'!$A$10:$I$23,VLOOKUP(O128,'3-Productie normen'!R:S,2,FALSE),FALSE)))</f>
        <v>0</v>
      </c>
      <c r="X128" s="185">
        <f t="shared" si="12"/>
        <v>0</v>
      </c>
      <c r="Y128" s="185">
        <f t="shared" si="13"/>
        <v>0</v>
      </c>
      <c r="Z128" s="186" t="str">
        <f>VLOOKUP(G128,'3-Productie normen'!A:O,11,FALSE)</f>
        <v xml:space="preserve">V </v>
      </c>
      <c r="AA128" s="186"/>
      <c r="AC128" s="144">
        <f t="shared" si="14"/>
        <v>4149.6000000000004</v>
      </c>
    </row>
    <row r="129" spans="1:30" ht="14.1" customHeight="1">
      <c r="A129" s="160">
        <f t="shared" si="15"/>
        <v>129</v>
      </c>
      <c r="B129" s="180" t="s">
        <v>213</v>
      </c>
      <c r="C129" s="180" t="s">
        <v>473</v>
      </c>
      <c r="D129" s="145">
        <v>-1</v>
      </c>
      <c r="E129" s="181"/>
      <c r="F129" s="141" t="s">
        <v>313</v>
      </c>
      <c r="G129" s="182" t="s">
        <v>456</v>
      </c>
      <c r="H129" s="182" t="s">
        <v>517</v>
      </c>
      <c r="I129" s="536">
        <v>4.5999999999999996</v>
      </c>
      <c r="J129" s="464">
        <v>1</v>
      </c>
      <c r="K129" s="464">
        <v>1</v>
      </c>
      <c r="L129" s="464">
        <v>1</v>
      </c>
      <c r="M129" s="464">
        <v>1</v>
      </c>
      <c r="N129" s="544">
        <f t="shared" si="16"/>
        <v>365</v>
      </c>
      <c r="O129" s="183">
        <v>255</v>
      </c>
      <c r="P129" s="183"/>
      <c r="Q129" s="183">
        <v>101</v>
      </c>
      <c r="R129" s="183">
        <v>9</v>
      </c>
      <c r="S129" s="184" t="e">
        <f t="shared" si="9"/>
        <v>#DIV/0!</v>
      </c>
      <c r="T129" s="184" t="e">
        <f t="shared" si="10"/>
        <v>#DIV/0!</v>
      </c>
      <c r="U129" s="184" t="e">
        <f t="shared" si="11"/>
        <v>#DIV/0!</v>
      </c>
      <c r="V129" s="499"/>
      <c r="W129" s="185">
        <f>IF(O129="nio",0,IF(O129&gt;0,VLOOKUP(G129,'3-Productie normen'!$A$10:$I$23,VLOOKUP(O129,'3-Productie normen'!R:S,2,FALSE),FALSE)))</f>
        <v>0</v>
      </c>
      <c r="X129" s="185">
        <f t="shared" si="12"/>
        <v>0</v>
      </c>
      <c r="Y129" s="185">
        <f t="shared" si="13"/>
        <v>0</v>
      </c>
      <c r="Z129" s="186" t="str">
        <f>VLOOKUP(G129,'3-Productie normen'!A:O,11,FALSE)</f>
        <v>V</v>
      </c>
      <c r="AA129" s="186"/>
      <c r="AC129" s="144">
        <f t="shared" si="14"/>
        <v>1637.6</v>
      </c>
    </row>
    <row r="130" spans="1:30" ht="14.1" customHeight="1">
      <c r="A130" s="160">
        <f t="shared" si="15"/>
        <v>130</v>
      </c>
      <c r="B130" s="180" t="s">
        <v>213</v>
      </c>
      <c r="C130" s="180" t="s">
        <v>473</v>
      </c>
      <c r="D130" s="145">
        <v>-1</v>
      </c>
      <c r="E130" s="181"/>
      <c r="F130" s="141" t="s">
        <v>314</v>
      </c>
      <c r="G130" s="182" t="s">
        <v>457</v>
      </c>
      <c r="H130" s="182" t="s">
        <v>518</v>
      </c>
      <c r="I130" s="536">
        <f>4.3+1.1+1.1</f>
        <v>6.5</v>
      </c>
      <c r="J130" s="464">
        <v>1</v>
      </c>
      <c r="K130" s="464">
        <v>1</v>
      </c>
      <c r="L130" s="464">
        <v>1</v>
      </c>
      <c r="M130" s="464">
        <v>1</v>
      </c>
      <c r="N130" s="544">
        <f t="shared" si="16"/>
        <v>255</v>
      </c>
      <c r="O130" s="183">
        <v>255</v>
      </c>
      <c r="P130" s="183"/>
      <c r="Q130" s="183"/>
      <c r="R130" s="183"/>
      <c r="S130" s="184" t="e">
        <f t="shared" si="9"/>
        <v>#DIV/0!</v>
      </c>
      <c r="T130" s="184">
        <f t="shared" si="10"/>
        <v>0</v>
      </c>
      <c r="U130" s="184">
        <f t="shared" si="11"/>
        <v>0</v>
      </c>
      <c r="V130" s="499"/>
      <c r="W130" s="185">
        <f>IF(O130="nio",0,IF(O130&gt;0,VLOOKUP(G130,'3-Productie normen'!$A$10:$I$23,VLOOKUP(O130,'3-Productie normen'!R:S,2,FALSE),FALSE)))</f>
        <v>0</v>
      </c>
      <c r="X130" s="185">
        <f t="shared" si="12"/>
        <v>0</v>
      </c>
      <c r="Y130" s="185">
        <f t="shared" si="13"/>
        <v>0</v>
      </c>
      <c r="Z130" s="186" t="str">
        <f>VLOOKUP(G130,'3-Productie normen'!A:O,11,FALSE)</f>
        <v>S</v>
      </c>
      <c r="AA130" s="186"/>
      <c r="AC130" s="144">
        <f t="shared" si="14"/>
        <v>1657.5</v>
      </c>
    </row>
    <row r="131" spans="1:30" ht="14.1" customHeight="1">
      <c r="A131" s="160">
        <f t="shared" si="15"/>
        <v>131</v>
      </c>
      <c r="B131" s="180" t="s">
        <v>213</v>
      </c>
      <c r="C131" s="180" t="s">
        <v>473</v>
      </c>
      <c r="D131" s="145">
        <v>-1</v>
      </c>
      <c r="E131" s="181"/>
      <c r="F131" s="141" t="s">
        <v>314</v>
      </c>
      <c r="G131" s="182" t="s">
        <v>457</v>
      </c>
      <c r="H131" s="182" t="s">
        <v>518</v>
      </c>
      <c r="I131" s="536">
        <f>4.3+1.1+1.1</f>
        <v>6.5</v>
      </c>
      <c r="J131" s="464">
        <v>1</v>
      </c>
      <c r="K131" s="464">
        <v>1</v>
      </c>
      <c r="L131" s="464">
        <v>1</v>
      </c>
      <c r="M131" s="464">
        <v>1</v>
      </c>
      <c r="N131" s="544">
        <f t="shared" si="16"/>
        <v>255</v>
      </c>
      <c r="O131" s="183">
        <v>255</v>
      </c>
      <c r="P131" s="183"/>
      <c r="Q131" s="183"/>
      <c r="R131" s="183"/>
      <c r="S131" s="184" t="e">
        <f t="shared" si="9"/>
        <v>#DIV/0!</v>
      </c>
      <c r="T131" s="184">
        <f t="shared" si="10"/>
        <v>0</v>
      </c>
      <c r="U131" s="184">
        <f t="shared" si="11"/>
        <v>0</v>
      </c>
      <c r="V131" s="499"/>
      <c r="W131" s="185">
        <f>IF(O131="nio",0,IF(O131&gt;0,VLOOKUP(G131,'3-Productie normen'!$A$10:$I$23,VLOOKUP(O131,'3-Productie normen'!R:S,2,FALSE),FALSE)))</f>
        <v>0</v>
      </c>
      <c r="X131" s="185">
        <f t="shared" si="12"/>
        <v>0</v>
      </c>
      <c r="Y131" s="185">
        <f t="shared" si="13"/>
        <v>0</v>
      </c>
      <c r="Z131" s="186" t="str">
        <f>VLOOKUP(G131,'3-Productie normen'!A:O,11,FALSE)</f>
        <v>S</v>
      </c>
      <c r="AA131" s="186"/>
      <c r="AC131" s="144">
        <f t="shared" si="14"/>
        <v>1657.5</v>
      </c>
    </row>
    <row r="132" spans="1:30" ht="14.1" customHeight="1">
      <c r="A132" s="160">
        <f t="shared" si="15"/>
        <v>132</v>
      </c>
      <c r="B132" s="180" t="s">
        <v>213</v>
      </c>
      <c r="C132" s="180" t="s">
        <v>473</v>
      </c>
      <c r="D132" s="145">
        <v>-1</v>
      </c>
      <c r="E132" s="181"/>
      <c r="F132" s="141" t="s">
        <v>239</v>
      </c>
      <c r="G132" s="182" t="s">
        <v>459</v>
      </c>
      <c r="H132" s="182" t="s">
        <v>517</v>
      </c>
      <c r="I132" s="536">
        <v>20.100000000000001</v>
      </c>
      <c r="J132" s="464">
        <v>1</v>
      </c>
      <c r="K132" s="464">
        <v>1</v>
      </c>
      <c r="L132" s="464">
        <v>1</v>
      </c>
      <c r="M132" s="464">
        <v>1</v>
      </c>
      <c r="N132" s="544">
        <f t="shared" si="16"/>
        <v>365</v>
      </c>
      <c r="O132" s="183">
        <v>255</v>
      </c>
      <c r="P132" s="183"/>
      <c r="Q132" s="183">
        <v>101</v>
      </c>
      <c r="R132" s="183">
        <v>9</v>
      </c>
      <c r="S132" s="184" t="e">
        <f t="shared" si="9"/>
        <v>#DIV/0!</v>
      </c>
      <c r="T132" s="184" t="e">
        <f t="shared" si="10"/>
        <v>#DIV/0!</v>
      </c>
      <c r="U132" s="184" t="e">
        <f t="shared" si="11"/>
        <v>#DIV/0!</v>
      </c>
      <c r="V132" s="499"/>
      <c r="W132" s="185">
        <f>IF(O132="nio",0,IF(O132&gt;0,VLOOKUP(G132,'3-Productie normen'!$A$10:$I$23,VLOOKUP(O132,'3-Productie normen'!R:S,2,FALSE),FALSE)))</f>
        <v>0</v>
      </c>
      <c r="X132" s="185">
        <f t="shared" si="12"/>
        <v>0</v>
      </c>
      <c r="Y132" s="185">
        <f t="shared" si="13"/>
        <v>0</v>
      </c>
      <c r="Z132" s="186" t="str">
        <f>VLOOKUP(G132,'3-Productie normen'!A:O,11,FALSE)</f>
        <v xml:space="preserve">V </v>
      </c>
      <c r="AA132" s="186"/>
      <c r="AC132" s="144">
        <f t="shared" si="14"/>
        <v>7155.6</v>
      </c>
    </row>
    <row r="133" spans="1:30" ht="14.1" customHeight="1">
      <c r="A133" s="160">
        <f t="shared" si="15"/>
        <v>133</v>
      </c>
      <c r="B133" s="180" t="s">
        <v>213</v>
      </c>
      <c r="C133" s="180" t="s">
        <v>473</v>
      </c>
      <c r="D133" s="145">
        <v>-1</v>
      </c>
      <c r="E133" s="181"/>
      <c r="F133" s="529" t="s">
        <v>315</v>
      </c>
      <c r="G133" s="188" t="s">
        <v>323</v>
      </c>
      <c r="H133" s="182" t="s">
        <v>520</v>
      </c>
      <c r="I133" s="536">
        <v>4.8</v>
      </c>
      <c r="J133" s="464">
        <v>1</v>
      </c>
      <c r="K133" s="464">
        <v>1</v>
      </c>
      <c r="L133" s="464">
        <v>1</v>
      </c>
      <c r="M133" s="464">
        <v>1</v>
      </c>
      <c r="N133" s="544">
        <f t="shared" si="16"/>
        <v>365</v>
      </c>
      <c r="O133" s="183">
        <v>255</v>
      </c>
      <c r="P133" s="183"/>
      <c r="Q133" s="183">
        <v>101</v>
      </c>
      <c r="R133" s="183">
        <v>9</v>
      </c>
      <c r="S133" s="184" t="e">
        <f t="shared" si="9"/>
        <v>#DIV/0!</v>
      </c>
      <c r="T133" s="184" t="e">
        <f t="shared" si="10"/>
        <v>#DIV/0!</v>
      </c>
      <c r="U133" s="184" t="e">
        <f t="shared" si="11"/>
        <v>#DIV/0!</v>
      </c>
      <c r="V133" s="499"/>
      <c r="W133" s="185">
        <f>IF(O133="nio",0,IF(O133&gt;0,VLOOKUP(G133,'3-Productie normen'!$A$10:$I$23,VLOOKUP(O133,'3-Productie normen'!R:S,2,FALSE),FALSE)))</f>
        <v>0</v>
      </c>
      <c r="X133" s="185">
        <f t="shared" si="12"/>
        <v>0</v>
      </c>
      <c r="Y133" s="185">
        <f t="shared" si="13"/>
        <v>0</v>
      </c>
      <c r="Z133" s="186" t="str">
        <f>VLOOKUP(G133,'3-Productie normen'!A:O,11,FALSE)</f>
        <v>V</v>
      </c>
      <c r="AA133" s="186"/>
      <c r="AC133" s="144">
        <f t="shared" si="14"/>
        <v>1708.8</v>
      </c>
    </row>
    <row r="134" spans="1:30" ht="14.1" customHeight="1">
      <c r="A134" s="160">
        <f t="shared" si="15"/>
        <v>134</v>
      </c>
      <c r="B134" s="180" t="s">
        <v>213</v>
      </c>
      <c r="C134" s="180" t="s">
        <v>473</v>
      </c>
      <c r="D134" s="145" t="s">
        <v>96</v>
      </c>
      <c r="E134" s="181"/>
      <c r="F134" s="189" t="s">
        <v>316</v>
      </c>
      <c r="G134" s="189" t="s">
        <v>97</v>
      </c>
      <c r="H134" s="190" t="s">
        <v>517</v>
      </c>
      <c r="I134" s="536">
        <v>23.5</v>
      </c>
      <c r="J134" s="464">
        <v>1</v>
      </c>
      <c r="K134" s="464">
        <v>1</v>
      </c>
      <c r="L134" s="464">
        <v>1</v>
      </c>
      <c r="M134" s="464">
        <v>1</v>
      </c>
      <c r="N134" s="544">
        <f t="shared" si="16"/>
        <v>365</v>
      </c>
      <c r="O134" s="183">
        <v>255</v>
      </c>
      <c r="P134" s="183"/>
      <c r="Q134" s="183">
        <v>101</v>
      </c>
      <c r="R134" s="183">
        <v>9</v>
      </c>
      <c r="S134" s="184" t="e">
        <f t="shared" si="9"/>
        <v>#DIV/0!</v>
      </c>
      <c r="T134" s="184" t="e">
        <f t="shared" si="10"/>
        <v>#DIV/0!</v>
      </c>
      <c r="U134" s="184" t="e">
        <f t="shared" si="11"/>
        <v>#DIV/0!</v>
      </c>
      <c r="V134" s="499"/>
      <c r="W134" s="185">
        <f>IF(O134="nio",0,IF(O134&gt;0,VLOOKUP(G134,'3-Productie normen'!$A$10:$I$23,VLOOKUP(O134,'3-Productie normen'!R:S,2,FALSE),FALSE)))</f>
        <v>0</v>
      </c>
      <c r="X134" s="185">
        <f t="shared" si="12"/>
        <v>0</v>
      </c>
      <c r="Y134" s="185">
        <f t="shared" si="13"/>
        <v>0</v>
      </c>
      <c r="Z134" s="186" t="str">
        <f>VLOOKUP(G134,'3-Productie normen'!A:O,11,FALSE)</f>
        <v xml:space="preserve">V </v>
      </c>
      <c r="AA134" s="186" t="s">
        <v>97</v>
      </c>
      <c r="AC134" s="144">
        <f t="shared" si="14"/>
        <v>8366</v>
      </c>
      <c r="AD134" s="540"/>
    </row>
    <row r="135" spans="1:30" ht="14.1" customHeight="1">
      <c r="A135" s="160">
        <f t="shared" si="15"/>
        <v>135</v>
      </c>
      <c r="B135" s="180" t="s">
        <v>213</v>
      </c>
      <c r="C135" s="180" t="s">
        <v>473</v>
      </c>
      <c r="D135" s="145" t="s">
        <v>96</v>
      </c>
      <c r="E135" s="181"/>
      <c r="F135" s="527" t="s">
        <v>317</v>
      </c>
      <c r="G135" s="180" t="s">
        <v>459</v>
      </c>
      <c r="H135" s="182" t="s">
        <v>517</v>
      </c>
      <c r="I135" s="536">
        <v>571</v>
      </c>
      <c r="J135" s="464">
        <v>1</v>
      </c>
      <c r="K135" s="464">
        <v>1</v>
      </c>
      <c r="L135" s="464">
        <v>1</v>
      </c>
      <c r="M135" s="464">
        <v>1</v>
      </c>
      <c r="N135" s="544">
        <f t="shared" si="16"/>
        <v>365</v>
      </c>
      <c r="O135" s="183">
        <v>255</v>
      </c>
      <c r="P135" s="183"/>
      <c r="Q135" s="183">
        <v>101</v>
      </c>
      <c r="R135" s="183">
        <v>9</v>
      </c>
      <c r="S135" s="184" t="e">
        <f t="shared" si="9"/>
        <v>#DIV/0!</v>
      </c>
      <c r="T135" s="184" t="e">
        <f t="shared" si="10"/>
        <v>#DIV/0!</v>
      </c>
      <c r="U135" s="184" t="e">
        <f t="shared" si="11"/>
        <v>#DIV/0!</v>
      </c>
      <c r="V135" s="499"/>
      <c r="W135" s="185">
        <f>IF(O135="nio",0,IF(O135&gt;0,VLOOKUP(G135,'3-Productie normen'!$A$10:$I$23,VLOOKUP(O135,'3-Productie normen'!R:S,2,FALSE),FALSE)))</f>
        <v>0</v>
      </c>
      <c r="X135" s="185">
        <f t="shared" si="12"/>
        <v>0</v>
      </c>
      <c r="Y135" s="185">
        <f t="shared" si="13"/>
        <v>0</v>
      </c>
      <c r="Z135" s="186" t="str">
        <f>VLOOKUP(G135,'3-Productie normen'!A:O,11,FALSE)</f>
        <v xml:space="preserve">V </v>
      </c>
      <c r="AA135" s="186" t="s">
        <v>97</v>
      </c>
      <c r="AC135" s="144">
        <f t="shared" si="14"/>
        <v>203276</v>
      </c>
    </row>
    <row r="136" spans="1:30" ht="14.1" customHeight="1">
      <c r="A136" s="160">
        <f t="shared" si="15"/>
        <v>136</v>
      </c>
      <c r="B136" s="180" t="s">
        <v>213</v>
      </c>
      <c r="C136" s="180" t="s">
        <v>473</v>
      </c>
      <c r="D136" s="145" t="s">
        <v>96</v>
      </c>
      <c r="E136" s="181"/>
      <c r="F136" s="527" t="s">
        <v>242</v>
      </c>
      <c r="G136" s="527" t="s">
        <v>459</v>
      </c>
      <c r="H136" s="182" t="s">
        <v>517</v>
      </c>
      <c r="I136" s="536">
        <v>13.2</v>
      </c>
      <c r="J136" s="464">
        <v>1</v>
      </c>
      <c r="K136" s="464">
        <v>1</v>
      </c>
      <c r="L136" s="464">
        <v>1</v>
      </c>
      <c r="M136" s="464">
        <v>1</v>
      </c>
      <c r="N136" s="544">
        <f t="shared" si="16"/>
        <v>365</v>
      </c>
      <c r="O136" s="183">
        <v>255</v>
      </c>
      <c r="P136" s="183"/>
      <c r="Q136" s="183">
        <v>101</v>
      </c>
      <c r="R136" s="183">
        <v>9</v>
      </c>
      <c r="S136" s="184" t="e">
        <f t="shared" si="9"/>
        <v>#DIV/0!</v>
      </c>
      <c r="T136" s="184" t="e">
        <f t="shared" si="10"/>
        <v>#DIV/0!</v>
      </c>
      <c r="U136" s="184" t="e">
        <f t="shared" si="11"/>
        <v>#DIV/0!</v>
      </c>
      <c r="V136" s="499"/>
      <c r="W136" s="185">
        <f>IF(O136="nio",0,IF(O136&gt;0,VLOOKUP(G136,'3-Productie normen'!$A$10:$I$23,VLOOKUP(O136,'3-Productie normen'!R:S,2,FALSE),FALSE)))</f>
        <v>0</v>
      </c>
      <c r="X136" s="185">
        <f t="shared" si="12"/>
        <v>0</v>
      </c>
      <c r="Y136" s="185">
        <f t="shared" si="13"/>
        <v>0</v>
      </c>
      <c r="Z136" s="186" t="str">
        <f>VLOOKUP(G136,'3-Productie normen'!A:O,11,FALSE)</f>
        <v xml:space="preserve">V </v>
      </c>
      <c r="AA136" s="186"/>
      <c r="AC136" s="144">
        <f t="shared" si="14"/>
        <v>4699.2</v>
      </c>
    </row>
    <row r="137" spans="1:30" ht="14.1" customHeight="1">
      <c r="A137" s="160">
        <f t="shared" si="15"/>
        <v>137</v>
      </c>
      <c r="B137" s="180" t="s">
        <v>213</v>
      </c>
      <c r="C137" s="180" t="s">
        <v>473</v>
      </c>
      <c r="D137" s="145" t="s">
        <v>96</v>
      </c>
      <c r="E137" s="181"/>
      <c r="F137" s="141" t="s">
        <v>319</v>
      </c>
      <c r="G137" s="182" t="s">
        <v>455</v>
      </c>
      <c r="H137" s="182" t="s">
        <v>517</v>
      </c>
      <c r="I137" s="536">
        <v>3.8</v>
      </c>
      <c r="J137" s="464">
        <v>1</v>
      </c>
      <c r="K137" s="464">
        <v>1</v>
      </c>
      <c r="L137" s="464">
        <v>1</v>
      </c>
      <c r="M137" s="464">
        <v>1</v>
      </c>
      <c r="N137" s="544">
        <f t="shared" si="16"/>
        <v>12</v>
      </c>
      <c r="O137" s="183">
        <v>12</v>
      </c>
      <c r="P137" s="183"/>
      <c r="Q137" s="183"/>
      <c r="R137" s="183"/>
      <c r="S137" s="184" t="e">
        <f t="shared" ref="S137:S197" si="17">IF(O137="nio",0,IF(O137&gt;0,O137*I137/W137,0))*J137</f>
        <v>#DIV/0!</v>
      </c>
      <c r="T137" s="184">
        <f t="shared" ref="T137:T197" si="18">IF(Q137&gt;0,Q137*I137/X137,0)*L137</f>
        <v>0</v>
      </c>
      <c r="U137" s="184">
        <f t="shared" ref="U137:U197" si="19">IF(R137&gt;0,R137*I137/Y137,0)*M137</f>
        <v>0</v>
      </c>
      <c r="V137" s="499"/>
      <c r="W137" s="185">
        <f>IF(O137="nio",0,IF(O137&gt;0,VLOOKUP(G137,'3-Productie normen'!$A$10:$I$23,VLOOKUP(O137,'3-Productie normen'!R:S,2,FALSE),FALSE)))</f>
        <v>0</v>
      </c>
      <c r="X137" s="185">
        <f t="shared" ref="X137:X197" si="20">IF(Q137&gt;0,W137*$X$8,0)</f>
        <v>0</v>
      </c>
      <c r="Y137" s="185">
        <f t="shared" ref="Y137:Y197" si="21">IF(R137&gt;0,W137*$Y$8,0)</f>
        <v>0</v>
      </c>
      <c r="Z137" s="186" t="str">
        <f>VLOOKUP(G137,'3-Productie normen'!A:O,11,FALSE)</f>
        <v>V</v>
      </c>
      <c r="AA137" s="186"/>
      <c r="AC137" s="144">
        <f t="shared" ref="AC137:AC197" si="22">SUM(O137:Q137)*I137</f>
        <v>45.599999999999994</v>
      </c>
    </row>
    <row r="138" spans="1:30" ht="14.1" customHeight="1">
      <c r="A138" s="160">
        <f t="shared" si="15"/>
        <v>138</v>
      </c>
      <c r="B138" s="180" t="s">
        <v>213</v>
      </c>
      <c r="C138" s="180" t="s">
        <v>473</v>
      </c>
      <c r="D138" s="145" t="s">
        <v>96</v>
      </c>
      <c r="E138" s="181"/>
      <c r="F138" s="141" t="s">
        <v>315</v>
      </c>
      <c r="G138" s="182" t="s">
        <v>323</v>
      </c>
      <c r="H138" s="182" t="s">
        <v>520</v>
      </c>
      <c r="I138" s="536">
        <v>4.9000000000000004</v>
      </c>
      <c r="J138" s="464">
        <v>1</v>
      </c>
      <c r="K138" s="464">
        <v>1</v>
      </c>
      <c r="L138" s="464">
        <v>1</v>
      </c>
      <c r="M138" s="464">
        <v>1</v>
      </c>
      <c r="N138" s="544">
        <f t="shared" si="16"/>
        <v>365</v>
      </c>
      <c r="O138" s="183">
        <v>255</v>
      </c>
      <c r="P138" s="183"/>
      <c r="Q138" s="183">
        <v>101</v>
      </c>
      <c r="R138" s="183">
        <v>9</v>
      </c>
      <c r="S138" s="184" t="e">
        <f t="shared" si="17"/>
        <v>#DIV/0!</v>
      </c>
      <c r="T138" s="184" t="e">
        <f t="shared" si="18"/>
        <v>#DIV/0!</v>
      </c>
      <c r="U138" s="184" t="e">
        <f t="shared" si="19"/>
        <v>#DIV/0!</v>
      </c>
      <c r="V138" s="499"/>
      <c r="W138" s="185">
        <f>IF(O138="nio",0,IF(O138&gt;0,VLOOKUP(G138,'3-Productie normen'!$A$10:$I$23,VLOOKUP(O138,'3-Productie normen'!R:S,2,FALSE),FALSE)))</f>
        <v>0</v>
      </c>
      <c r="X138" s="185">
        <f t="shared" si="20"/>
        <v>0</v>
      </c>
      <c r="Y138" s="185">
        <f t="shared" si="21"/>
        <v>0</v>
      </c>
      <c r="Z138" s="186" t="str">
        <f>VLOOKUP(G138,'3-Productie normen'!A:O,11,FALSE)</f>
        <v>V</v>
      </c>
      <c r="AA138" s="186"/>
      <c r="AC138" s="144">
        <f t="shared" si="22"/>
        <v>1744.4</v>
      </c>
    </row>
    <row r="139" spans="1:30" ht="14.1" customHeight="1">
      <c r="A139" s="160">
        <f t="shared" ref="A139:A202" si="23">A138+1</f>
        <v>139</v>
      </c>
      <c r="B139" s="180" t="s">
        <v>213</v>
      </c>
      <c r="C139" s="180" t="s">
        <v>473</v>
      </c>
      <c r="D139" s="145" t="s">
        <v>96</v>
      </c>
      <c r="E139" s="181"/>
      <c r="F139" s="141" t="s">
        <v>319</v>
      </c>
      <c r="G139" s="182" t="s">
        <v>455</v>
      </c>
      <c r="H139" s="182" t="s">
        <v>517</v>
      </c>
      <c r="I139" s="536">
        <v>3.9</v>
      </c>
      <c r="J139" s="464">
        <v>1</v>
      </c>
      <c r="K139" s="464">
        <v>1</v>
      </c>
      <c r="L139" s="464">
        <v>1</v>
      </c>
      <c r="M139" s="464">
        <v>1</v>
      </c>
      <c r="N139" s="544">
        <f t="shared" si="16"/>
        <v>12</v>
      </c>
      <c r="O139" s="183">
        <v>12</v>
      </c>
      <c r="P139" s="183"/>
      <c r="Q139" s="183"/>
      <c r="R139" s="183"/>
      <c r="S139" s="184" t="e">
        <f t="shared" si="17"/>
        <v>#DIV/0!</v>
      </c>
      <c r="T139" s="184">
        <f t="shared" si="18"/>
        <v>0</v>
      </c>
      <c r="U139" s="184">
        <f t="shared" si="19"/>
        <v>0</v>
      </c>
      <c r="V139" s="499"/>
      <c r="W139" s="185">
        <f>IF(O139="nio",0,IF(O139&gt;0,VLOOKUP(G139,'3-Productie normen'!$A$10:$I$23,VLOOKUP(O139,'3-Productie normen'!R:S,2,FALSE),FALSE)))</f>
        <v>0</v>
      </c>
      <c r="X139" s="185">
        <f t="shared" si="20"/>
        <v>0</v>
      </c>
      <c r="Y139" s="185">
        <f t="shared" si="21"/>
        <v>0</v>
      </c>
      <c r="Z139" s="186" t="str">
        <f>VLOOKUP(G139,'3-Productie normen'!A:O,11,FALSE)</f>
        <v>V</v>
      </c>
      <c r="AA139" s="186"/>
      <c r="AC139" s="144">
        <f t="shared" si="22"/>
        <v>46.8</v>
      </c>
    </row>
    <row r="140" spans="1:30" ht="14.1" customHeight="1">
      <c r="A140" s="160">
        <f t="shared" si="23"/>
        <v>140</v>
      </c>
      <c r="B140" s="180" t="s">
        <v>213</v>
      </c>
      <c r="C140" s="180" t="s">
        <v>473</v>
      </c>
      <c r="D140" s="145" t="s">
        <v>96</v>
      </c>
      <c r="E140" s="181"/>
      <c r="F140" s="141" t="s">
        <v>247</v>
      </c>
      <c r="G140" s="141" t="s">
        <v>464</v>
      </c>
      <c r="H140" s="182" t="s">
        <v>520</v>
      </c>
      <c r="I140" s="536">
        <v>16.100000000000001</v>
      </c>
      <c r="J140" s="464">
        <v>1</v>
      </c>
      <c r="K140" s="464">
        <v>1</v>
      </c>
      <c r="L140" s="464">
        <v>1</v>
      </c>
      <c r="M140" s="464">
        <v>1</v>
      </c>
      <c r="N140" s="544">
        <f t="shared" si="16"/>
        <v>365</v>
      </c>
      <c r="O140" s="183">
        <v>255</v>
      </c>
      <c r="P140" s="183"/>
      <c r="Q140" s="183">
        <v>101</v>
      </c>
      <c r="R140" s="183">
        <v>9</v>
      </c>
      <c r="S140" s="184" t="e">
        <f t="shared" si="17"/>
        <v>#DIV/0!</v>
      </c>
      <c r="T140" s="184" t="e">
        <f t="shared" si="18"/>
        <v>#DIV/0!</v>
      </c>
      <c r="U140" s="184" t="e">
        <f t="shared" si="19"/>
        <v>#DIV/0!</v>
      </c>
      <c r="V140" s="499"/>
      <c r="W140" s="185">
        <f>IF(O140="nio",0,IF(O140&gt;0,VLOOKUP(G140,'3-Productie normen'!$A$10:$I$23,VLOOKUP(O140,'3-Productie normen'!R:S,2,FALSE),FALSE)))</f>
        <v>0</v>
      </c>
      <c r="X140" s="185">
        <f t="shared" si="20"/>
        <v>0</v>
      </c>
      <c r="Y140" s="185">
        <f t="shared" si="21"/>
        <v>0</v>
      </c>
      <c r="Z140" s="186" t="str">
        <f>VLOOKUP(G140,'3-Productie normen'!A:O,11,FALSE)</f>
        <v>V</v>
      </c>
      <c r="AA140" s="186"/>
      <c r="AC140" s="144">
        <f t="shared" si="22"/>
        <v>5731.6</v>
      </c>
    </row>
    <row r="141" spans="1:30" ht="14.1" customHeight="1">
      <c r="A141" s="160">
        <f t="shared" si="23"/>
        <v>141</v>
      </c>
      <c r="B141" s="180" t="s">
        <v>213</v>
      </c>
      <c r="C141" s="180" t="s">
        <v>473</v>
      </c>
      <c r="D141" s="145" t="s">
        <v>96</v>
      </c>
      <c r="E141" s="181"/>
      <c r="F141" s="563" t="s">
        <v>320</v>
      </c>
      <c r="G141" s="188" t="s">
        <v>456</v>
      </c>
      <c r="H141" s="182" t="s">
        <v>517</v>
      </c>
      <c r="I141" s="536">
        <v>1.1000000000000001</v>
      </c>
      <c r="J141" s="464">
        <v>1</v>
      </c>
      <c r="K141" s="464">
        <v>1</v>
      </c>
      <c r="L141" s="464">
        <v>1</v>
      </c>
      <c r="M141" s="464">
        <v>1</v>
      </c>
      <c r="N141" s="544">
        <f t="shared" si="16"/>
        <v>365</v>
      </c>
      <c r="O141" s="183">
        <v>255</v>
      </c>
      <c r="P141" s="183"/>
      <c r="Q141" s="183">
        <v>101</v>
      </c>
      <c r="R141" s="183">
        <v>9</v>
      </c>
      <c r="S141" s="184" t="e">
        <f t="shared" si="17"/>
        <v>#DIV/0!</v>
      </c>
      <c r="T141" s="184" t="e">
        <f t="shared" si="18"/>
        <v>#DIV/0!</v>
      </c>
      <c r="U141" s="184" t="e">
        <f t="shared" si="19"/>
        <v>#DIV/0!</v>
      </c>
      <c r="V141" s="499"/>
      <c r="W141" s="185">
        <f>IF(O141="nio",0,IF(O141&gt;0,VLOOKUP(G141,'3-Productie normen'!$A$10:$I$23,VLOOKUP(O141,'3-Productie normen'!R:S,2,FALSE),FALSE)))</f>
        <v>0</v>
      </c>
      <c r="X141" s="185">
        <f t="shared" si="20"/>
        <v>0</v>
      </c>
      <c r="Y141" s="185">
        <f t="shared" si="21"/>
        <v>0</v>
      </c>
      <c r="Z141" s="186" t="str">
        <f>VLOOKUP(G141,'3-Productie normen'!A:O,11,FALSE)</f>
        <v>V</v>
      </c>
      <c r="AA141" s="186"/>
      <c r="AC141" s="144">
        <f t="shared" si="22"/>
        <v>391.6</v>
      </c>
    </row>
    <row r="142" spans="1:30" ht="14.1" customHeight="1">
      <c r="A142" s="160">
        <f t="shared" si="23"/>
        <v>142</v>
      </c>
      <c r="B142" s="180" t="s">
        <v>213</v>
      </c>
      <c r="C142" s="180" t="s">
        <v>473</v>
      </c>
      <c r="D142" s="145" t="s">
        <v>96</v>
      </c>
      <c r="E142" s="181"/>
      <c r="F142" s="141" t="s">
        <v>322</v>
      </c>
      <c r="G142" s="182" t="s">
        <v>459</v>
      </c>
      <c r="H142" s="182" t="s">
        <v>517</v>
      </c>
      <c r="I142" s="536">
        <v>51.4</v>
      </c>
      <c r="J142" s="464">
        <v>1</v>
      </c>
      <c r="K142" s="464">
        <v>1</v>
      </c>
      <c r="L142" s="464">
        <v>1</v>
      </c>
      <c r="M142" s="464">
        <v>1</v>
      </c>
      <c r="N142" s="544">
        <f t="shared" ref="N142:N203" si="24">IF(O142="NIO","NIO",SUM(O142:R142))</f>
        <v>156</v>
      </c>
      <c r="O142" s="183">
        <v>104</v>
      </c>
      <c r="P142" s="183"/>
      <c r="Q142" s="183">
        <v>52</v>
      </c>
      <c r="R142" s="183"/>
      <c r="S142" s="184" t="e">
        <f t="shared" si="17"/>
        <v>#DIV/0!</v>
      </c>
      <c r="T142" s="184" t="e">
        <f t="shared" si="18"/>
        <v>#DIV/0!</v>
      </c>
      <c r="U142" s="184">
        <f t="shared" si="19"/>
        <v>0</v>
      </c>
      <c r="V142" s="499"/>
      <c r="W142" s="185">
        <f>IF(O142="nio",0,IF(O142&gt;0,VLOOKUP(G142,'3-Productie normen'!$A$10:$I$23,VLOOKUP(O142,'3-Productie normen'!R:S,2,FALSE),FALSE)))</f>
        <v>0</v>
      </c>
      <c r="X142" s="185">
        <f t="shared" si="20"/>
        <v>0</v>
      </c>
      <c r="Y142" s="185">
        <f t="shared" si="21"/>
        <v>0</v>
      </c>
      <c r="Z142" s="186" t="str">
        <f>VLOOKUP(G142,'3-Productie normen'!A:O,11,FALSE)</f>
        <v xml:space="preserve">V </v>
      </c>
      <c r="AA142" s="186"/>
      <c r="AC142" s="144">
        <f t="shared" si="22"/>
        <v>8018.4</v>
      </c>
    </row>
    <row r="143" spans="1:30" ht="14.1" customHeight="1">
      <c r="A143" s="160">
        <f t="shared" si="23"/>
        <v>143</v>
      </c>
      <c r="B143" s="180" t="s">
        <v>213</v>
      </c>
      <c r="C143" s="180" t="s">
        <v>473</v>
      </c>
      <c r="D143" s="145" t="s">
        <v>96</v>
      </c>
      <c r="E143" s="181"/>
      <c r="F143" s="527" t="s">
        <v>323</v>
      </c>
      <c r="G143" s="180" t="s">
        <v>323</v>
      </c>
      <c r="H143" s="182" t="s">
        <v>520</v>
      </c>
      <c r="I143" s="536">
        <v>12</v>
      </c>
      <c r="J143" s="464">
        <v>1</v>
      </c>
      <c r="K143" s="464">
        <v>1</v>
      </c>
      <c r="L143" s="464">
        <v>1</v>
      </c>
      <c r="M143" s="464">
        <v>1</v>
      </c>
      <c r="N143" s="544">
        <f t="shared" si="24"/>
        <v>365</v>
      </c>
      <c r="O143" s="183">
        <v>255</v>
      </c>
      <c r="P143" s="183"/>
      <c r="Q143" s="183">
        <v>101</v>
      </c>
      <c r="R143" s="183">
        <v>9</v>
      </c>
      <c r="S143" s="184" t="e">
        <f t="shared" si="17"/>
        <v>#DIV/0!</v>
      </c>
      <c r="T143" s="184" t="e">
        <f t="shared" si="18"/>
        <v>#DIV/0!</v>
      </c>
      <c r="U143" s="184" t="e">
        <f t="shared" si="19"/>
        <v>#DIV/0!</v>
      </c>
      <c r="V143" s="499"/>
      <c r="W143" s="185">
        <f>IF(O143="nio",0,IF(O143&gt;0,VLOOKUP(G143,'3-Productie normen'!$A$10:$I$23,VLOOKUP(O143,'3-Productie normen'!R:S,2,FALSE),FALSE)))</f>
        <v>0</v>
      </c>
      <c r="X143" s="185">
        <f t="shared" si="20"/>
        <v>0</v>
      </c>
      <c r="Y143" s="185">
        <f t="shared" si="21"/>
        <v>0</v>
      </c>
      <c r="Z143" s="186" t="str">
        <f>VLOOKUP(G143,'3-Productie normen'!A:O,11,FALSE)</f>
        <v>V</v>
      </c>
      <c r="AA143" s="186"/>
      <c r="AC143" s="144">
        <f t="shared" si="22"/>
        <v>4272</v>
      </c>
    </row>
    <row r="144" spans="1:30" ht="14.1" customHeight="1">
      <c r="A144" s="160">
        <f t="shared" si="23"/>
        <v>144</v>
      </c>
      <c r="B144" s="180" t="s">
        <v>213</v>
      </c>
      <c r="C144" s="180" t="s">
        <v>473</v>
      </c>
      <c r="D144" s="145" t="s">
        <v>96</v>
      </c>
      <c r="E144" s="181"/>
      <c r="F144" s="527" t="s">
        <v>327</v>
      </c>
      <c r="G144" s="180" t="s">
        <v>455</v>
      </c>
      <c r="H144" s="182" t="s">
        <v>517</v>
      </c>
      <c r="I144" s="536">
        <v>10.4</v>
      </c>
      <c r="J144" s="464">
        <v>1</v>
      </c>
      <c r="K144" s="464">
        <v>1</v>
      </c>
      <c r="L144" s="464">
        <v>1</v>
      </c>
      <c r="M144" s="464">
        <v>1</v>
      </c>
      <c r="N144" s="544">
        <f t="shared" si="24"/>
        <v>12</v>
      </c>
      <c r="O144" s="183">
        <v>12</v>
      </c>
      <c r="P144" s="183"/>
      <c r="Q144" s="183"/>
      <c r="R144" s="183"/>
      <c r="S144" s="184" t="e">
        <f t="shared" si="17"/>
        <v>#DIV/0!</v>
      </c>
      <c r="T144" s="184">
        <f t="shared" si="18"/>
        <v>0</v>
      </c>
      <c r="U144" s="184">
        <f t="shared" si="19"/>
        <v>0</v>
      </c>
      <c r="V144" s="499"/>
      <c r="W144" s="185">
        <f>IF(O144="nio",0,IF(O144&gt;0,VLOOKUP(G144,'3-Productie normen'!$A$10:$I$23,VLOOKUP(O144,'3-Productie normen'!R:S,2,FALSE),FALSE)))</f>
        <v>0</v>
      </c>
      <c r="X144" s="185">
        <f t="shared" si="20"/>
        <v>0</v>
      </c>
      <c r="Y144" s="185">
        <f t="shared" si="21"/>
        <v>0</v>
      </c>
      <c r="Z144" s="186" t="str">
        <f>VLOOKUP(G144,'3-Productie normen'!A:O,11,FALSE)</f>
        <v>V</v>
      </c>
      <c r="AA144" s="186"/>
      <c r="AC144" s="144">
        <f t="shared" si="22"/>
        <v>124.80000000000001</v>
      </c>
    </row>
    <row r="145" spans="1:29" ht="14.1" customHeight="1">
      <c r="A145" s="160">
        <f t="shared" si="23"/>
        <v>145</v>
      </c>
      <c r="B145" s="180" t="s">
        <v>213</v>
      </c>
      <c r="C145" s="180" t="s">
        <v>473</v>
      </c>
      <c r="D145" s="145" t="s">
        <v>96</v>
      </c>
      <c r="E145" s="181"/>
      <c r="F145" s="141" t="s">
        <v>250</v>
      </c>
      <c r="G145" s="182" t="s">
        <v>459</v>
      </c>
      <c r="H145" s="182" t="s">
        <v>517</v>
      </c>
      <c r="I145" s="536">
        <v>7.2</v>
      </c>
      <c r="J145" s="464">
        <v>1</v>
      </c>
      <c r="K145" s="464">
        <v>1</v>
      </c>
      <c r="L145" s="464">
        <v>1</v>
      </c>
      <c r="M145" s="464">
        <v>1</v>
      </c>
      <c r="N145" s="544">
        <f t="shared" si="24"/>
        <v>365</v>
      </c>
      <c r="O145" s="183">
        <v>255</v>
      </c>
      <c r="P145" s="183"/>
      <c r="Q145" s="183">
        <v>101</v>
      </c>
      <c r="R145" s="183">
        <v>9</v>
      </c>
      <c r="S145" s="184" t="e">
        <f t="shared" si="17"/>
        <v>#DIV/0!</v>
      </c>
      <c r="T145" s="184" t="e">
        <f t="shared" si="18"/>
        <v>#DIV/0!</v>
      </c>
      <c r="U145" s="184" t="e">
        <f t="shared" si="19"/>
        <v>#DIV/0!</v>
      </c>
      <c r="V145" s="499"/>
      <c r="W145" s="185">
        <f>IF(O145="nio",0,IF(O145&gt;0,VLOOKUP(G145,'3-Productie normen'!$A$10:$I$23,VLOOKUP(O145,'3-Productie normen'!R:S,2,FALSE),FALSE)))</f>
        <v>0</v>
      </c>
      <c r="X145" s="185">
        <f t="shared" si="20"/>
        <v>0</v>
      </c>
      <c r="Y145" s="185">
        <f t="shared" si="21"/>
        <v>0</v>
      </c>
      <c r="Z145" s="186" t="str">
        <f>VLOOKUP(G145,'3-Productie normen'!A:O,11,FALSE)</f>
        <v xml:space="preserve">V </v>
      </c>
      <c r="AA145" s="186"/>
      <c r="AC145" s="144">
        <f t="shared" si="22"/>
        <v>2563.2000000000003</v>
      </c>
    </row>
    <row r="146" spans="1:29" ht="14.1" customHeight="1">
      <c r="A146" s="160">
        <f t="shared" si="23"/>
        <v>146</v>
      </c>
      <c r="B146" s="180" t="s">
        <v>213</v>
      </c>
      <c r="C146" s="180" t="s">
        <v>473</v>
      </c>
      <c r="D146" s="145" t="s">
        <v>96</v>
      </c>
      <c r="E146" s="181"/>
      <c r="F146" s="141" t="s">
        <v>324</v>
      </c>
      <c r="G146" s="182" t="s">
        <v>323</v>
      </c>
      <c r="H146" s="182" t="s">
        <v>520</v>
      </c>
      <c r="I146" s="536">
        <v>11.1</v>
      </c>
      <c r="J146" s="464">
        <v>1</v>
      </c>
      <c r="K146" s="464">
        <v>1</v>
      </c>
      <c r="L146" s="464">
        <v>1</v>
      </c>
      <c r="M146" s="464">
        <v>1</v>
      </c>
      <c r="N146" s="544">
        <f t="shared" si="24"/>
        <v>365</v>
      </c>
      <c r="O146" s="183">
        <v>255</v>
      </c>
      <c r="P146" s="183"/>
      <c r="Q146" s="183">
        <v>101</v>
      </c>
      <c r="R146" s="183">
        <v>9</v>
      </c>
      <c r="S146" s="184" t="e">
        <f t="shared" si="17"/>
        <v>#DIV/0!</v>
      </c>
      <c r="T146" s="184" t="e">
        <f t="shared" si="18"/>
        <v>#DIV/0!</v>
      </c>
      <c r="U146" s="184" t="e">
        <f t="shared" si="19"/>
        <v>#DIV/0!</v>
      </c>
      <c r="V146" s="499"/>
      <c r="W146" s="185">
        <f>IF(O146="nio",0,IF(O146&gt;0,VLOOKUP(G146,'3-Productie normen'!$A$10:$I$23,VLOOKUP(O146,'3-Productie normen'!R:S,2,FALSE),FALSE)))</f>
        <v>0</v>
      </c>
      <c r="X146" s="185">
        <f t="shared" si="20"/>
        <v>0</v>
      </c>
      <c r="Y146" s="185">
        <f t="shared" si="21"/>
        <v>0</v>
      </c>
      <c r="Z146" s="186" t="str">
        <f>VLOOKUP(G146,'3-Productie normen'!A:O,11,FALSE)</f>
        <v>V</v>
      </c>
      <c r="AA146" s="186"/>
      <c r="AC146" s="144">
        <f t="shared" si="22"/>
        <v>3951.6</v>
      </c>
    </row>
    <row r="147" spans="1:29" ht="14.1" customHeight="1">
      <c r="A147" s="160">
        <f t="shared" si="23"/>
        <v>147</v>
      </c>
      <c r="B147" s="180" t="s">
        <v>213</v>
      </c>
      <c r="C147" s="180" t="s">
        <v>473</v>
      </c>
      <c r="D147" s="145" t="s">
        <v>96</v>
      </c>
      <c r="E147" s="181"/>
      <c r="F147" s="141" t="s">
        <v>227</v>
      </c>
      <c r="G147" s="182" t="s">
        <v>459</v>
      </c>
      <c r="H147" s="182" t="s">
        <v>517</v>
      </c>
      <c r="I147" s="536">
        <v>54.1</v>
      </c>
      <c r="J147" s="464">
        <v>1</v>
      </c>
      <c r="K147" s="464">
        <v>1</v>
      </c>
      <c r="L147" s="464">
        <v>1</v>
      </c>
      <c r="M147" s="464">
        <v>1</v>
      </c>
      <c r="N147" s="544">
        <f t="shared" si="24"/>
        <v>365</v>
      </c>
      <c r="O147" s="183">
        <v>255</v>
      </c>
      <c r="P147" s="183"/>
      <c r="Q147" s="183">
        <v>101</v>
      </c>
      <c r="R147" s="183">
        <v>9</v>
      </c>
      <c r="S147" s="184" t="e">
        <f t="shared" si="17"/>
        <v>#DIV/0!</v>
      </c>
      <c r="T147" s="184" t="e">
        <f t="shared" si="18"/>
        <v>#DIV/0!</v>
      </c>
      <c r="U147" s="184" t="e">
        <f t="shared" si="19"/>
        <v>#DIV/0!</v>
      </c>
      <c r="V147" s="499"/>
      <c r="W147" s="185">
        <f>IF(O147="nio",0,IF(O147&gt;0,VLOOKUP(G147,'3-Productie normen'!$A$10:$I$23,VLOOKUP(O147,'3-Productie normen'!R:S,2,FALSE),FALSE)))</f>
        <v>0</v>
      </c>
      <c r="X147" s="185">
        <f t="shared" si="20"/>
        <v>0</v>
      </c>
      <c r="Y147" s="185">
        <f t="shared" si="21"/>
        <v>0</v>
      </c>
      <c r="Z147" s="186" t="str">
        <f>VLOOKUP(G147,'3-Productie normen'!A:O,11,FALSE)</f>
        <v xml:space="preserve">V </v>
      </c>
      <c r="AA147" s="186"/>
      <c r="AC147" s="144">
        <f t="shared" si="22"/>
        <v>19259.600000000002</v>
      </c>
    </row>
    <row r="148" spans="1:29" ht="14.1" customHeight="1">
      <c r="A148" s="160">
        <f t="shared" si="23"/>
        <v>148</v>
      </c>
      <c r="B148" s="180" t="s">
        <v>213</v>
      </c>
      <c r="C148" s="180" t="s">
        <v>473</v>
      </c>
      <c r="D148" s="145" t="s">
        <v>96</v>
      </c>
      <c r="E148" s="181"/>
      <c r="F148" s="141" t="s">
        <v>250</v>
      </c>
      <c r="G148" s="182" t="s">
        <v>459</v>
      </c>
      <c r="H148" s="182" t="s">
        <v>517</v>
      </c>
      <c r="I148" s="536">
        <v>6.3</v>
      </c>
      <c r="J148" s="464">
        <v>1</v>
      </c>
      <c r="K148" s="464">
        <v>1</v>
      </c>
      <c r="L148" s="464">
        <v>1</v>
      </c>
      <c r="M148" s="464">
        <v>1</v>
      </c>
      <c r="N148" s="544">
        <f t="shared" si="24"/>
        <v>365</v>
      </c>
      <c r="O148" s="183">
        <v>255</v>
      </c>
      <c r="P148" s="183"/>
      <c r="Q148" s="183">
        <v>101</v>
      </c>
      <c r="R148" s="183">
        <v>9</v>
      </c>
      <c r="S148" s="184" t="e">
        <f t="shared" si="17"/>
        <v>#DIV/0!</v>
      </c>
      <c r="T148" s="184" t="e">
        <f t="shared" si="18"/>
        <v>#DIV/0!</v>
      </c>
      <c r="U148" s="184" t="e">
        <f t="shared" si="19"/>
        <v>#DIV/0!</v>
      </c>
      <c r="V148" s="499"/>
      <c r="W148" s="185">
        <f>IF(O148="nio",0,IF(O148&gt;0,VLOOKUP(G148,'3-Productie normen'!$A$10:$I$23,VLOOKUP(O148,'3-Productie normen'!R:S,2,FALSE),FALSE)))</f>
        <v>0</v>
      </c>
      <c r="X148" s="185">
        <f t="shared" si="20"/>
        <v>0</v>
      </c>
      <c r="Y148" s="185">
        <f t="shared" si="21"/>
        <v>0</v>
      </c>
      <c r="Z148" s="186" t="str">
        <f>VLOOKUP(G148,'3-Productie normen'!A:O,11,FALSE)</f>
        <v xml:space="preserve">V </v>
      </c>
      <c r="AA148" s="186"/>
      <c r="AC148" s="144">
        <f t="shared" si="22"/>
        <v>2242.7999999999997</v>
      </c>
    </row>
    <row r="149" spans="1:29" ht="14.1" customHeight="1">
      <c r="A149" s="160">
        <f t="shared" si="23"/>
        <v>149</v>
      </c>
      <c r="B149" s="180" t="s">
        <v>213</v>
      </c>
      <c r="C149" s="180" t="s">
        <v>473</v>
      </c>
      <c r="D149" s="145" t="s">
        <v>96</v>
      </c>
      <c r="E149" s="181"/>
      <c r="F149" s="527" t="s">
        <v>325</v>
      </c>
      <c r="G149" s="527" t="s">
        <v>459</v>
      </c>
      <c r="H149" s="182" t="s">
        <v>517</v>
      </c>
      <c r="I149" s="536">
        <v>11.9</v>
      </c>
      <c r="J149" s="464">
        <v>1</v>
      </c>
      <c r="K149" s="464">
        <v>1</v>
      </c>
      <c r="L149" s="464">
        <v>1</v>
      </c>
      <c r="M149" s="464">
        <v>1</v>
      </c>
      <c r="N149" s="544">
        <f t="shared" si="24"/>
        <v>365</v>
      </c>
      <c r="O149" s="183">
        <v>255</v>
      </c>
      <c r="P149" s="183"/>
      <c r="Q149" s="183">
        <v>101</v>
      </c>
      <c r="R149" s="183">
        <v>9</v>
      </c>
      <c r="S149" s="184" t="e">
        <f t="shared" si="17"/>
        <v>#DIV/0!</v>
      </c>
      <c r="T149" s="184" t="e">
        <f t="shared" si="18"/>
        <v>#DIV/0!</v>
      </c>
      <c r="U149" s="184" t="e">
        <f t="shared" si="19"/>
        <v>#DIV/0!</v>
      </c>
      <c r="V149" s="499"/>
      <c r="W149" s="185">
        <f>IF(O149="nio",0,IF(O149&gt;0,VLOOKUP(G149,'3-Productie normen'!$A$10:$I$23,VLOOKUP(O149,'3-Productie normen'!R:S,2,FALSE),FALSE)))</f>
        <v>0</v>
      </c>
      <c r="X149" s="185">
        <f t="shared" si="20"/>
        <v>0</v>
      </c>
      <c r="Y149" s="185">
        <f t="shared" si="21"/>
        <v>0</v>
      </c>
      <c r="Z149" s="186" t="str">
        <f>VLOOKUP(G149,'3-Productie normen'!A:O,11,FALSE)</f>
        <v xml:space="preserve">V </v>
      </c>
      <c r="AA149" s="186"/>
      <c r="AC149" s="144">
        <f t="shared" si="22"/>
        <v>4236.4000000000005</v>
      </c>
    </row>
    <row r="150" spans="1:29" ht="14.1" customHeight="1">
      <c r="A150" s="160">
        <f t="shared" si="23"/>
        <v>150</v>
      </c>
      <c r="B150" s="180" t="s">
        <v>213</v>
      </c>
      <c r="C150" s="180" t="s">
        <v>473</v>
      </c>
      <c r="D150" s="145" t="s">
        <v>96</v>
      </c>
      <c r="E150" s="181"/>
      <c r="F150" s="527" t="s">
        <v>326</v>
      </c>
      <c r="G150" s="180" t="s">
        <v>455</v>
      </c>
      <c r="H150" s="182" t="s">
        <v>517</v>
      </c>
      <c r="I150" s="536">
        <v>11.8</v>
      </c>
      <c r="J150" s="464">
        <v>1</v>
      </c>
      <c r="K150" s="464">
        <v>1</v>
      </c>
      <c r="L150" s="464">
        <v>1</v>
      </c>
      <c r="M150" s="464">
        <v>1</v>
      </c>
      <c r="N150" s="544">
        <f t="shared" si="24"/>
        <v>12</v>
      </c>
      <c r="O150" s="183">
        <v>12</v>
      </c>
      <c r="P150" s="183"/>
      <c r="Q150" s="183"/>
      <c r="R150" s="183"/>
      <c r="S150" s="184" t="e">
        <f t="shared" si="17"/>
        <v>#DIV/0!</v>
      </c>
      <c r="T150" s="184">
        <f t="shared" si="18"/>
        <v>0</v>
      </c>
      <c r="U150" s="184">
        <f t="shared" si="19"/>
        <v>0</v>
      </c>
      <c r="V150" s="499"/>
      <c r="W150" s="185">
        <f>IF(O150="nio",0,IF(O150&gt;0,VLOOKUP(G150,'3-Productie normen'!$A$10:$I$23,VLOOKUP(O150,'3-Productie normen'!R:S,2,FALSE),FALSE)))</f>
        <v>0</v>
      </c>
      <c r="X150" s="185">
        <f t="shared" si="20"/>
        <v>0</v>
      </c>
      <c r="Y150" s="185">
        <f t="shared" si="21"/>
        <v>0</v>
      </c>
      <c r="Z150" s="186" t="str">
        <f>VLOOKUP(G150,'3-Productie normen'!A:O,11,FALSE)</f>
        <v>V</v>
      </c>
      <c r="AA150" s="186"/>
      <c r="AC150" s="144">
        <f t="shared" si="22"/>
        <v>141.60000000000002</v>
      </c>
    </row>
    <row r="151" spans="1:29" ht="14.1" customHeight="1">
      <c r="A151" s="160">
        <f t="shared" si="23"/>
        <v>151</v>
      </c>
      <c r="B151" s="180" t="s">
        <v>213</v>
      </c>
      <c r="C151" s="180" t="s">
        <v>473</v>
      </c>
      <c r="D151" s="145" t="s">
        <v>96</v>
      </c>
      <c r="E151" s="181"/>
      <c r="F151" s="141" t="s">
        <v>250</v>
      </c>
      <c r="G151" s="182" t="s">
        <v>459</v>
      </c>
      <c r="H151" s="182" t="s">
        <v>517</v>
      </c>
      <c r="I151" s="536">
        <v>0.8</v>
      </c>
      <c r="J151" s="464">
        <v>1</v>
      </c>
      <c r="K151" s="464">
        <v>1</v>
      </c>
      <c r="L151" s="464">
        <v>1</v>
      </c>
      <c r="M151" s="464">
        <v>1</v>
      </c>
      <c r="N151" s="544">
        <f t="shared" si="24"/>
        <v>365</v>
      </c>
      <c r="O151" s="183">
        <v>255</v>
      </c>
      <c r="P151" s="183"/>
      <c r="Q151" s="183">
        <v>101</v>
      </c>
      <c r="R151" s="183">
        <v>9</v>
      </c>
      <c r="S151" s="184" t="e">
        <f t="shared" si="17"/>
        <v>#DIV/0!</v>
      </c>
      <c r="T151" s="184" t="e">
        <f t="shared" si="18"/>
        <v>#DIV/0!</v>
      </c>
      <c r="U151" s="184" t="e">
        <f t="shared" si="19"/>
        <v>#DIV/0!</v>
      </c>
      <c r="V151" s="499"/>
      <c r="W151" s="185">
        <f>IF(O151="nio",0,IF(O151&gt;0,VLOOKUP(G151,'3-Productie normen'!$A$10:$I$23,VLOOKUP(O151,'3-Productie normen'!R:S,2,FALSE),FALSE)))</f>
        <v>0</v>
      </c>
      <c r="X151" s="185">
        <f t="shared" si="20"/>
        <v>0</v>
      </c>
      <c r="Y151" s="185">
        <f t="shared" si="21"/>
        <v>0</v>
      </c>
      <c r="Z151" s="186" t="str">
        <f>VLOOKUP(G151,'3-Productie normen'!A:O,11,FALSE)</f>
        <v xml:space="preserve">V </v>
      </c>
      <c r="AA151" s="186"/>
      <c r="AC151" s="144">
        <f t="shared" si="22"/>
        <v>284.8</v>
      </c>
    </row>
    <row r="152" spans="1:29" ht="14.1" customHeight="1">
      <c r="A152" s="160">
        <f t="shared" si="23"/>
        <v>152</v>
      </c>
      <c r="B152" s="180" t="s">
        <v>213</v>
      </c>
      <c r="C152" s="180" t="s">
        <v>473</v>
      </c>
      <c r="D152" s="145" t="s">
        <v>96</v>
      </c>
      <c r="E152" s="181"/>
      <c r="F152" s="141" t="s">
        <v>227</v>
      </c>
      <c r="G152" s="182" t="s">
        <v>459</v>
      </c>
      <c r="H152" s="182" t="s">
        <v>517</v>
      </c>
      <c r="I152" s="536">
        <v>18</v>
      </c>
      <c r="J152" s="464">
        <v>1</v>
      </c>
      <c r="K152" s="464">
        <v>1</v>
      </c>
      <c r="L152" s="464">
        <v>1</v>
      </c>
      <c r="M152" s="464">
        <v>1</v>
      </c>
      <c r="N152" s="544">
        <f t="shared" si="24"/>
        <v>365</v>
      </c>
      <c r="O152" s="183">
        <v>255</v>
      </c>
      <c r="P152" s="183"/>
      <c r="Q152" s="183">
        <v>101</v>
      </c>
      <c r="R152" s="183">
        <v>9</v>
      </c>
      <c r="S152" s="184" t="e">
        <f t="shared" si="17"/>
        <v>#DIV/0!</v>
      </c>
      <c r="T152" s="184" t="e">
        <f t="shared" si="18"/>
        <v>#DIV/0!</v>
      </c>
      <c r="U152" s="184" t="e">
        <f t="shared" si="19"/>
        <v>#DIV/0!</v>
      </c>
      <c r="V152" s="499"/>
      <c r="W152" s="185">
        <f>IF(O152="nio",0,IF(O152&gt;0,VLOOKUP(G152,'3-Productie normen'!$A$10:$I$23,VLOOKUP(O152,'3-Productie normen'!R:S,2,FALSE),FALSE)))</f>
        <v>0</v>
      </c>
      <c r="X152" s="185">
        <f t="shared" si="20"/>
        <v>0</v>
      </c>
      <c r="Y152" s="185">
        <f t="shared" si="21"/>
        <v>0</v>
      </c>
      <c r="Z152" s="186" t="str">
        <f>VLOOKUP(G152,'3-Productie normen'!A:O,11,FALSE)</f>
        <v xml:space="preserve">V </v>
      </c>
      <c r="AA152" s="186"/>
      <c r="AC152" s="144">
        <f t="shared" si="22"/>
        <v>6408</v>
      </c>
    </row>
    <row r="153" spans="1:29" ht="14.1" customHeight="1">
      <c r="A153" s="160">
        <f t="shared" si="23"/>
        <v>153</v>
      </c>
      <c r="B153" s="180" t="s">
        <v>213</v>
      </c>
      <c r="C153" s="180" t="s">
        <v>473</v>
      </c>
      <c r="D153" s="145" t="s">
        <v>96</v>
      </c>
      <c r="E153" s="181"/>
      <c r="F153" s="141" t="s">
        <v>328</v>
      </c>
      <c r="G153" s="141" t="s">
        <v>461</v>
      </c>
      <c r="H153" s="182" t="s">
        <v>518</v>
      </c>
      <c r="I153" s="536">
        <v>15.5</v>
      </c>
      <c r="J153" s="464">
        <v>1</v>
      </c>
      <c r="K153" s="464">
        <v>1</v>
      </c>
      <c r="L153" s="464">
        <v>1</v>
      </c>
      <c r="M153" s="464">
        <v>1</v>
      </c>
      <c r="N153" s="544">
        <f t="shared" si="24"/>
        <v>156</v>
      </c>
      <c r="O153" s="183">
        <v>156</v>
      </c>
      <c r="P153" s="183"/>
      <c r="Q153" s="183"/>
      <c r="R153" s="183"/>
      <c r="S153" s="184" t="e">
        <f t="shared" si="17"/>
        <v>#DIV/0!</v>
      </c>
      <c r="T153" s="184">
        <f t="shared" si="18"/>
        <v>0</v>
      </c>
      <c r="U153" s="184">
        <f t="shared" si="19"/>
        <v>0</v>
      </c>
      <c r="V153" s="499"/>
      <c r="W153" s="185">
        <f>IF(O153="nio",0,IF(O153&gt;0,VLOOKUP(G153,'3-Productie normen'!$A$10:$I$23,VLOOKUP(O153,'3-Productie normen'!R:S,2,FALSE),FALSE)))</f>
        <v>0</v>
      </c>
      <c r="X153" s="185">
        <f t="shared" si="20"/>
        <v>0</v>
      </c>
      <c r="Y153" s="185">
        <f t="shared" si="21"/>
        <v>0</v>
      </c>
      <c r="Z153" s="186" t="str">
        <f>VLOOKUP(G153,'3-Productie normen'!A:O,11,FALSE)</f>
        <v>B</v>
      </c>
      <c r="AA153" s="186"/>
      <c r="AC153" s="144">
        <f t="shared" si="22"/>
        <v>2418</v>
      </c>
    </row>
    <row r="154" spans="1:29" ht="14.1" customHeight="1">
      <c r="A154" s="160">
        <f t="shared" si="23"/>
        <v>154</v>
      </c>
      <c r="B154" s="180" t="s">
        <v>213</v>
      </c>
      <c r="C154" s="180" t="s">
        <v>473</v>
      </c>
      <c r="D154" s="145" t="s">
        <v>96</v>
      </c>
      <c r="E154" s="181"/>
      <c r="F154" s="141" t="s">
        <v>329</v>
      </c>
      <c r="G154" s="182" t="s">
        <v>458</v>
      </c>
      <c r="H154" s="182" t="s">
        <v>518</v>
      </c>
      <c r="I154" s="536">
        <v>9.3000000000000007</v>
      </c>
      <c r="J154" s="464">
        <v>1</v>
      </c>
      <c r="K154" s="464">
        <v>1</v>
      </c>
      <c r="L154" s="464">
        <v>1</v>
      </c>
      <c r="M154" s="464">
        <v>1</v>
      </c>
      <c r="N154" s="544">
        <f t="shared" si="24"/>
        <v>356</v>
      </c>
      <c r="O154" s="183">
        <v>255</v>
      </c>
      <c r="P154" s="183"/>
      <c r="Q154" s="183">
        <v>101</v>
      </c>
      <c r="R154" s="183"/>
      <c r="S154" s="184" t="e">
        <f t="shared" si="17"/>
        <v>#DIV/0!</v>
      </c>
      <c r="T154" s="184" t="e">
        <f t="shared" si="18"/>
        <v>#DIV/0!</v>
      </c>
      <c r="U154" s="184">
        <f t="shared" si="19"/>
        <v>0</v>
      </c>
      <c r="V154" s="499"/>
      <c r="W154" s="185">
        <f>IF(O154="nio",0,IF(O154&gt;0,VLOOKUP(G154,'3-Productie normen'!$A$10:$I$23,VLOOKUP(O154,'3-Productie normen'!R:S,2,FALSE),FALSE)))</f>
        <v>0</v>
      </c>
      <c r="X154" s="185">
        <f t="shared" si="20"/>
        <v>0</v>
      </c>
      <c r="Y154" s="185">
        <f t="shared" si="21"/>
        <v>0</v>
      </c>
      <c r="Z154" s="186" t="str">
        <f>VLOOKUP(G154,'3-Productie normen'!A:O,11,FALSE)</f>
        <v>S</v>
      </c>
      <c r="AA154" s="186"/>
      <c r="AC154" s="144">
        <f t="shared" si="22"/>
        <v>3310.8</v>
      </c>
    </row>
    <row r="155" spans="1:29" ht="14.1" customHeight="1">
      <c r="A155" s="160">
        <f t="shared" si="23"/>
        <v>155</v>
      </c>
      <c r="B155" s="180" t="s">
        <v>213</v>
      </c>
      <c r="C155" s="180" t="s">
        <v>473</v>
      </c>
      <c r="D155" s="145" t="s">
        <v>96</v>
      </c>
      <c r="E155" s="181"/>
      <c r="F155" s="529" t="s">
        <v>330</v>
      </c>
      <c r="G155" s="182" t="s">
        <v>458</v>
      </c>
      <c r="H155" s="182" t="s">
        <v>518</v>
      </c>
      <c r="I155" s="536">
        <v>9.3000000000000007</v>
      </c>
      <c r="J155" s="464">
        <v>1</v>
      </c>
      <c r="K155" s="464">
        <v>1</v>
      </c>
      <c r="L155" s="464">
        <v>1</v>
      </c>
      <c r="M155" s="464">
        <v>1</v>
      </c>
      <c r="N155" s="544">
        <f t="shared" si="24"/>
        <v>356</v>
      </c>
      <c r="O155" s="183">
        <v>255</v>
      </c>
      <c r="P155" s="183"/>
      <c r="Q155" s="183">
        <v>101</v>
      </c>
      <c r="R155" s="183"/>
      <c r="S155" s="184" t="e">
        <f t="shared" si="17"/>
        <v>#DIV/0!</v>
      </c>
      <c r="T155" s="184" t="e">
        <f t="shared" si="18"/>
        <v>#DIV/0!</v>
      </c>
      <c r="U155" s="184">
        <f t="shared" si="19"/>
        <v>0</v>
      </c>
      <c r="V155" s="499"/>
      <c r="W155" s="185">
        <f>IF(O155="nio",0,IF(O155&gt;0,VLOOKUP(G155,'3-Productie normen'!$A$10:$I$23,VLOOKUP(O155,'3-Productie normen'!R:S,2,FALSE),FALSE)))</f>
        <v>0</v>
      </c>
      <c r="X155" s="185">
        <f t="shared" si="20"/>
        <v>0</v>
      </c>
      <c r="Y155" s="185">
        <f t="shared" si="21"/>
        <v>0</v>
      </c>
      <c r="Z155" s="186" t="str">
        <f>VLOOKUP(G155,'3-Productie normen'!A:O,11,FALSE)</f>
        <v>S</v>
      </c>
      <c r="AA155" s="186"/>
      <c r="AC155" s="144">
        <f t="shared" si="22"/>
        <v>3310.8</v>
      </c>
    </row>
    <row r="156" spans="1:29" ht="14.1" customHeight="1">
      <c r="A156" s="160">
        <f t="shared" si="23"/>
        <v>156</v>
      </c>
      <c r="B156" s="180" t="s">
        <v>213</v>
      </c>
      <c r="C156" s="180" t="s">
        <v>473</v>
      </c>
      <c r="D156" s="145" t="s">
        <v>96</v>
      </c>
      <c r="E156" s="181"/>
      <c r="F156" s="189" t="s">
        <v>334</v>
      </c>
      <c r="G156" s="189" t="s">
        <v>461</v>
      </c>
      <c r="H156" s="190" t="s">
        <v>518</v>
      </c>
      <c r="I156" s="536">
        <v>92.7</v>
      </c>
      <c r="J156" s="464">
        <v>1</v>
      </c>
      <c r="K156" s="464">
        <v>1</v>
      </c>
      <c r="L156" s="464">
        <v>1</v>
      </c>
      <c r="M156" s="464">
        <v>1</v>
      </c>
      <c r="N156" s="544">
        <f t="shared" si="24"/>
        <v>156</v>
      </c>
      <c r="O156" s="183">
        <v>156</v>
      </c>
      <c r="P156" s="183"/>
      <c r="Q156" s="183"/>
      <c r="R156" s="183"/>
      <c r="S156" s="184" t="e">
        <f t="shared" si="17"/>
        <v>#DIV/0!</v>
      </c>
      <c r="T156" s="184">
        <f t="shared" si="18"/>
        <v>0</v>
      </c>
      <c r="U156" s="184">
        <f t="shared" si="19"/>
        <v>0</v>
      </c>
      <c r="V156" s="499"/>
      <c r="W156" s="185">
        <f>IF(O156="nio",0,IF(O156&gt;0,VLOOKUP(G156,'3-Productie normen'!$A$10:$I$23,VLOOKUP(O156,'3-Productie normen'!R:S,2,FALSE),FALSE)))</f>
        <v>0</v>
      </c>
      <c r="X156" s="185">
        <f t="shared" si="20"/>
        <v>0</v>
      </c>
      <c r="Y156" s="185">
        <f t="shared" si="21"/>
        <v>0</v>
      </c>
      <c r="Z156" s="186" t="str">
        <f>VLOOKUP(G156,'3-Productie normen'!A:O,11,FALSE)</f>
        <v>B</v>
      </c>
      <c r="AA156" s="186"/>
      <c r="AC156" s="144">
        <f t="shared" si="22"/>
        <v>14461.2</v>
      </c>
    </row>
    <row r="157" spans="1:29" ht="14.1" customHeight="1">
      <c r="A157" s="160">
        <f t="shared" si="23"/>
        <v>157</v>
      </c>
      <c r="B157" s="180" t="s">
        <v>213</v>
      </c>
      <c r="C157" s="180"/>
      <c r="D157" s="145" t="s">
        <v>96</v>
      </c>
      <c r="E157" s="191"/>
      <c r="F157" s="528" t="s">
        <v>331</v>
      </c>
      <c r="G157" s="192" t="s">
        <v>462</v>
      </c>
      <c r="H157" s="182"/>
      <c r="I157" s="536">
        <v>35</v>
      </c>
      <c r="J157" s="464">
        <v>1</v>
      </c>
      <c r="K157" s="464">
        <v>1</v>
      </c>
      <c r="L157" s="464">
        <v>1</v>
      </c>
      <c r="M157" s="464">
        <v>1</v>
      </c>
      <c r="N157" s="544" t="str">
        <f t="shared" si="24"/>
        <v>NIO</v>
      </c>
      <c r="O157" s="183" t="s">
        <v>463</v>
      </c>
      <c r="P157" s="183"/>
      <c r="Q157" s="183"/>
      <c r="R157" s="183"/>
      <c r="S157" s="184">
        <f t="shared" si="17"/>
        <v>0</v>
      </c>
      <c r="T157" s="184">
        <f t="shared" si="18"/>
        <v>0</v>
      </c>
      <c r="U157" s="184">
        <f t="shared" si="19"/>
        <v>0</v>
      </c>
      <c r="V157" s="499"/>
      <c r="W157" s="185">
        <f>IF(O157="nio",0,IF(O157&gt;0,VLOOKUP(G157,'3-Productie normen'!$A$10:$I$23,VLOOKUP(O157,'3-Productie normen'!R:S,2,FALSE),FALSE)))</f>
        <v>0</v>
      </c>
      <c r="X157" s="185">
        <f t="shared" si="20"/>
        <v>0</v>
      </c>
      <c r="Y157" s="185">
        <f t="shared" si="21"/>
        <v>0</v>
      </c>
      <c r="Z157" s="186">
        <f>VLOOKUP(G157,'3-Productie normen'!A:O,11,FALSE)</f>
        <v>0</v>
      </c>
      <c r="AA157" s="186"/>
      <c r="AC157" s="144">
        <f t="shared" si="22"/>
        <v>0</v>
      </c>
    </row>
    <row r="158" spans="1:29" ht="14.1" customHeight="1">
      <c r="A158" s="160">
        <f t="shared" si="23"/>
        <v>158</v>
      </c>
      <c r="B158" s="180" t="s">
        <v>213</v>
      </c>
      <c r="C158" s="180" t="s">
        <v>473</v>
      </c>
      <c r="D158" s="145" t="s">
        <v>96</v>
      </c>
      <c r="E158" s="181"/>
      <c r="F158" s="141" t="s">
        <v>332</v>
      </c>
      <c r="G158" s="182" t="s">
        <v>455</v>
      </c>
      <c r="H158" s="182" t="s">
        <v>517</v>
      </c>
      <c r="I158" s="536">
        <v>14.6</v>
      </c>
      <c r="J158" s="464">
        <v>1</v>
      </c>
      <c r="K158" s="464">
        <v>1</v>
      </c>
      <c r="L158" s="464">
        <v>1</v>
      </c>
      <c r="M158" s="464">
        <v>1</v>
      </c>
      <c r="N158" s="544">
        <f t="shared" si="24"/>
        <v>12</v>
      </c>
      <c r="O158" s="183">
        <v>12</v>
      </c>
      <c r="P158" s="183"/>
      <c r="Q158" s="183"/>
      <c r="R158" s="183"/>
      <c r="S158" s="184" t="e">
        <f t="shared" si="17"/>
        <v>#DIV/0!</v>
      </c>
      <c r="T158" s="184">
        <f t="shared" si="18"/>
        <v>0</v>
      </c>
      <c r="U158" s="184">
        <f t="shared" si="19"/>
        <v>0</v>
      </c>
      <c r="V158" s="499"/>
      <c r="W158" s="185">
        <f>IF(O158="nio",0,IF(O158&gt;0,VLOOKUP(G158,'3-Productie normen'!$A$10:$I$23,VLOOKUP(O158,'3-Productie normen'!R:S,2,FALSE),FALSE)))</f>
        <v>0</v>
      </c>
      <c r="X158" s="185">
        <f t="shared" si="20"/>
        <v>0</v>
      </c>
      <c r="Y158" s="185">
        <f t="shared" si="21"/>
        <v>0</v>
      </c>
      <c r="Z158" s="186" t="str">
        <f>VLOOKUP(G158,'3-Productie normen'!A:O,11,FALSE)</f>
        <v>V</v>
      </c>
      <c r="AA158" s="186"/>
      <c r="AC158" s="144">
        <f t="shared" si="22"/>
        <v>175.2</v>
      </c>
    </row>
    <row r="159" spans="1:29" ht="14.1" customHeight="1">
      <c r="A159" s="160">
        <f t="shared" si="23"/>
        <v>159</v>
      </c>
      <c r="B159" s="180" t="s">
        <v>213</v>
      </c>
      <c r="C159" s="180"/>
      <c r="D159" s="145" t="s">
        <v>96</v>
      </c>
      <c r="E159" s="181"/>
      <c r="F159" s="141" t="s">
        <v>333</v>
      </c>
      <c r="G159" s="141" t="s">
        <v>462</v>
      </c>
      <c r="H159" s="182"/>
      <c r="I159" s="536">
        <v>37</v>
      </c>
      <c r="J159" s="464">
        <v>1</v>
      </c>
      <c r="K159" s="464">
        <v>1</v>
      </c>
      <c r="L159" s="464">
        <v>1</v>
      </c>
      <c r="M159" s="464">
        <v>1</v>
      </c>
      <c r="N159" s="544" t="str">
        <f t="shared" si="24"/>
        <v>NIO</v>
      </c>
      <c r="O159" s="183" t="s">
        <v>463</v>
      </c>
      <c r="P159" s="183"/>
      <c r="Q159" s="183"/>
      <c r="R159" s="183"/>
      <c r="S159" s="184">
        <f t="shared" si="17"/>
        <v>0</v>
      </c>
      <c r="T159" s="184">
        <f t="shared" si="18"/>
        <v>0</v>
      </c>
      <c r="U159" s="184">
        <f t="shared" si="19"/>
        <v>0</v>
      </c>
      <c r="V159" s="499"/>
      <c r="W159" s="185">
        <f>IF(O159="nio",0,IF(O159&gt;0,VLOOKUP(G159,'3-Productie normen'!$A$10:$I$23,VLOOKUP(O159,'3-Productie normen'!R:S,2,FALSE),FALSE)))</f>
        <v>0</v>
      </c>
      <c r="X159" s="185">
        <f t="shared" si="20"/>
        <v>0</v>
      </c>
      <c r="Y159" s="185">
        <f t="shared" si="21"/>
        <v>0</v>
      </c>
      <c r="Z159" s="186">
        <f>VLOOKUP(G159,'3-Productie normen'!A:O,11,FALSE)</f>
        <v>0</v>
      </c>
      <c r="AA159" s="186"/>
      <c r="AC159" s="144">
        <f t="shared" si="22"/>
        <v>0</v>
      </c>
    </row>
    <row r="160" spans="1:29" ht="14.1" customHeight="1">
      <c r="A160" s="160">
        <f t="shared" si="23"/>
        <v>160</v>
      </c>
      <c r="B160" s="180" t="s">
        <v>213</v>
      </c>
      <c r="C160" s="180" t="s">
        <v>473</v>
      </c>
      <c r="D160" s="145" t="s">
        <v>96</v>
      </c>
      <c r="E160" s="181"/>
      <c r="F160" s="141" t="s">
        <v>227</v>
      </c>
      <c r="G160" s="141" t="s">
        <v>459</v>
      </c>
      <c r="H160" s="182" t="s">
        <v>517</v>
      </c>
      <c r="I160" s="536">
        <v>8.4</v>
      </c>
      <c r="J160" s="464">
        <v>1</v>
      </c>
      <c r="K160" s="464">
        <v>1</v>
      </c>
      <c r="L160" s="464">
        <v>1</v>
      </c>
      <c r="M160" s="464">
        <v>1</v>
      </c>
      <c r="N160" s="544">
        <f t="shared" si="24"/>
        <v>365</v>
      </c>
      <c r="O160" s="183">
        <v>255</v>
      </c>
      <c r="P160" s="183"/>
      <c r="Q160" s="183">
        <v>101</v>
      </c>
      <c r="R160" s="183">
        <v>9</v>
      </c>
      <c r="S160" s="184" t="e">
        <f t="shared" si="17"/>
        <v>#DIV/0!</v>
      </c>
      <c r="T160" s="184" t="e">
        <f t="shared" si="18"/>
        <v>#DIV/0!</v>
      </c>
      <c r="U160" s="184" t="e">
        <f t="shared" si="19"/>
        <v>#DIV/0!</v>
      </c>
      <c r="V160" s="499"/>
      <c r="W160" s="185">
        <f>IF(O160="nio",0,IF(O160&gt;0,VLOOKUP(G160,'3-Productie normen'!$A$10:$I$23,VLOOKUP(O160,'3-Productie normen'!R:S,2,FALSE),FALSE)))</f>
        <v>0</v>
      </c>
      <c r="X160" s="185">
        <f t="shared" si="20"/>
        <v>0</v>
      </c>
      <c r="Y160" s="185">
        <f t="shared" si="21"/>
        <v>0</v>
      </c>
      <c r="Z160" s="186" t="str">
        <f>VLOOKUP(G160,'3-Productie normen'!A:O,11,FALSE)</f>
        <v xml:space="preserve">V </v>
      </c>
      <c r="AA160" s="186"/>
      <c r="AC160" s="144">
        <f t="shared" si="22"/>
        <v>2990.4</v>
      </c>
    </row>
    <row r="161" spans="1:29" ht="14.1" customHeight="1">
      <c r="A161" s="160">
        <f t="shared" si="23"/>
        <v>161</v>
      </c>
      <c r="B161" s="180" t="s">
        <v>213</v>
      </c>
      <c r="C161" s="180" t="s">
        <v>473</v>
      </c>
      <c r="D161" s="145" t="s">
        <v>96</v>
      </c>
      <c r="E161" s="181"/>
      <c r="F161" s="141" t="s">
        <v>234</v>
      </c>
      <c r="G161" s="141" t="s">
        <v>168</v>
      </c>
      <c r="H161" s="182" t="s">
        <v>517</v>
      </c>
      <c r="I161" s="536">
        <v>23.5</v>
      </c>
      <c r="J161" s="464">
        <v>1</v>
      </c>
      <c r="K161" s="464">
        <v>1</v>
      </c>
      <c r="L161" s="464">
        <v>1</v>
      </c>
      <c r="M161" s="464">
        <v>1</v>
      </c>
      <c r="N161" s="544">
        <f t="shared" si="24"/>
        <v>128</v>
      </c>
      <c r="O161" s="183">
        <v>128</v>
      </c>
      <c r="P161" s="183"/>
      <c r="Q161" s="183"/>
      <c r="R161" s="183"/>
      <c r="S161" s="184" t="e">
        <f t="shared" si="17"/>
        <v>#DIV/0!</v>
      </c>
      <c r="T161" s="184">
        <f t="shared" si="18"/>
        <v>0</v>
      </c>
      <c r="U161" s="184">
        <f t="shared" si="19"/>
        <v>0</v>
      </c>
      <c r="V161" s="499"/>
      <c r="W161" s="185">
        <f>IF(O161="nio",0,IF(O161&gt;0,VLOOKUP(G161,'3-Productie normen'!$A$10:$I$23,VLOOKUP(O161,'3-Productie normen'!R:S,2,FALSE),FALSE)))</f>
        <v>0</v>
      </c>
      <c r="X161" s="185">
        <f t="shared" si="20"/>
        <v>0</v>
      </c>
      <c r="Y161" s="185">
        <f t="shared" si="21"/>
        <v>0</v>
      </c>
      <c r="Z161" s="186" t="str">
        <f>VLOOKUP(G161,'3-Productie normen'!A:O,11,FALSE)</f>
        <v>B</v>
      </c>
      <c r="AA161" s="186"/>
      <c r="AC161" s="144">
        <f t="shared" si="22"/>
        <v>3008</v>
      </c>
    </row>
    <row r="162" spans="1:29" ht="14.1" customHeight="1">
      <c r="A162" s="160">
        <f t="shared" si="23"/>
        <v>162</v>
      </c>
      <c r="B162" s="180" t="s">
        <v>213</v>
      </c>
      <c r="C162" s="180" t="s">
        <v>473</v>
      </c>
      <c r="D162" s="145" t="s">
        <v>96</v>
      </c>
      <c r="E162" s="181"/>
      <c r="F162" s="141" t="s">
        <v>319</v>
      </c>
      <c r="G162" s="141" t="s">
        <v>455</v>
      </c>
      <c r="H162" s="182" t="s">
        <v>517</v>
      </c>
      <c r="I162" s="536">
        <v>9.1999999999999993</v>
      </c>
      <c r="J162" s="464">
        <v>1</v>
      </c>
      <c r="K162" s="464">
        <v>1</v>
      </c>
      <c r="L162" s="464">
        <v>1</v>
      </c>
      <c r="M162" s="464">
        <v>1</v>
      </c>
      <c r="N162" s="544">
        <f t="shared" si="24"/>
        <v>12</v>
      </c>
      <c r="O162" s="183">
        <v>12</v>
      </c>
      <c r="P162" s="183"/>
      <c r="Q162" s="183"/>
      <c r="R162" s="183"/>
      <c r="S162" s="184" t="e">
        <f t="shared" si="17"/>
        <v>#DIV/0!</v>
      </c>
      <c r="T162" s="184">
        <f t="shared" si="18"/>
        <v>0</v>
      </c>
      <c r="U162" s="184">
        <f t="shared" si="19"/>
        <v>0</v>
      </c>
      <c r="V162" s="499"/>
      <c r="W162" s="185">
        <f>IF(O162="nio",0,IF(O162&gt;0,VLOOKUP(G162,'3-Productie normen'!$A$10:$I$23,VLOOKUP(O162,'3-Productie normen'!R:S,2,FALSE),FALSE)))</f>
        <v>0</v>
      </c>
      <c r="X162" s="185">
        <f t="shared" si="20"/>
        <v>0</v>
      </c>
      <c r="Y162" s="185">
        <f t="shared" si="21"/>
        <v>0</v>
      </c>
      <c r="Z162" s="186" t="str">
        <f>VLOOKUP(G162,'3-Productie normen'!A:O,11,FALSE)</f>
        <v>V</v>
      </c>
      <c r="AA162" s="186"/>
      <c r="AC162" s="144">
        <f t="shared" si="22"/>
        <v>110.39999999999999</v>
      </c>
    </row>
    <row r="163" spans="1:29" ht="14.1" customHeight="1">
      <c r="A163" s="160">
        <f t="shared" si="23"/>
        <v>163</v>
      </c>
      <c r="B163" s="180" t="s">
        <v>213</v>
      </c>
      <c r="C163" s="180" t="s">
        <v>473</v>
      </c>
      <c r="D163" s="145" t="s">
        <v>96</v>
      </c>
      <c r="E163" s="181"/>
      <c r="F163" s="141" t="s">
        <v>169</v>
      </c>
      <c r="G163" s="141" t="s">
        <v>455</v>
      </c>
      <c r="H163" s="182" t="s">
        <v>517</v>
      </c>
      <c r="I163" s="536">
        <v>15</v>
      </c>
      <c r="J163" s="464">
        <v>1</v>
      </c>
      <c r="K163" s="464">
        <v>1</v>
      </c>
      <c r="L163" s="464">
        <v>1</v>
      </c>
      <c r="M163" s="464">
        <v>1</v>
      </c>
      <c r="N163" s="544">
        <f t="shared" si="24"/>
        <v>12</v>
      </c>
      <c r="O163" s="183">
        <v>12</v>
      </c>
      <c r="P163" s="183"/>
      <c r="Q163" s="183"/>
      <c r="R163" s="183"/>
      <c r="S163" s="184" t="e">
        <f t="shared" si="17"/>
        <v>#DIV/0!</v>
      </c>
      <c r="T163" s="184">
        <f t="shared" si="18"/>
        <v>0</v>
      </c>
      <c r="U163" s="184">
        <f t="shared" si="19"/>
        <v>0</v>
      </c>
      <c r="V163" s="499"/>
      <c r="W163" s="185">
        <f>IF(O163="nio",0,IF(O163&gt;0,VLOOKUP(G163,'3-Productie normen'!$A$10:$I$23,VLOOKUP(O163,'3-Productie normen'!R:S,2,FALSE),FALSE)))</f>
        <v>0</v>
      </c>
      <c r="X163" s="185">
        <f t="shared" si="20"/>
        <v>0</v>
      </c>
      <c r="Y163" s="185">
        <f t="shared" si="21"/>
        <v>0</v>
      </c>
      <c r="Z163" s="186" t="str">
        <f>VLOOKUP(G163,'3-Productie normen'!A:O,11,FALSE)</f>
        <v>V</v>
      </c>
      <c r="AA163" s="186"/>
      <c r="AC163" s="144">
        <f t="shared" si="22"/>
        <v>180</v>
      </c>
    </row>
    <row r="164" spans="1:29" ht="14.1" customHeight="1">
      <c r="A164" s="160">
        <f t="shared" si="23"/>
        <v>164</v>
      </c>
      <c r="B164" s="180" t="s">
        <v>213</v>
      </c>
      <c r="C164" s="180" t="s">
        <v>473</v>
      </c>
      <c r="D164" s="145" t="s">
        <v>96</v>
      </c>
      <c r="E164" s="181"/>
      <c r="F164" s="141" t="s">
        <v>330</v>
      </c>
      <c r="G164" s="182" t="s">
        <v>458</v>
      </c>
      <c r="H164" s="182" t="s">
        <v>518</v>
      </c>
      <c r="I164" s="536">
        <v>13.5</v>
      </c>
      <c r="J164" s="464">
        <v>1</v>
      </c>
      <c r="K164" s="464">
        <v>1</v>
      </c>
      <c r="L164" s="464">
        <v>1</v>
      </c>
      <c r="M164" s="464">
        <v>1</v>
      </c>
      <c r="N164" s="544">
        <f t="shared" si="24"/>
        <v>356</v>
      </c>
      <c r="O164" s="183">
        <v>255</v>
      </c>
      <c r="P164" s="183"/>
      <c r="Q164" s="183">
        <v>101</v>
      </c>
      <c r="R164" s="183"/>
      <c r="S164" s="184" t="e">
        <f t="shared" si="17"/>
        <v>#DIV/0!</v>
      </c>
      <c r="T164" s="184" t="e">
        <f t="shared" si="18"/>
        <v>#DIV/0!</v>
      </c>
      <c r="U164" s="184">
        <f t="shared" si="19"/>
        <v>0</v>
      </c>
      <c r="V164" s="499"/>
      <c r="W164" s="185">
        <f>IF(O164="nio",0,IF(O164&gt;0,VLOOKUP(G164,'3-Productie normen'!$A$10:$I$23,VLOOKUP(O164,'3-Productie normen'!R:S,2,FALSE),FALSE)))</f>
        <v>0</v>
      </c>
      <c r="X164" s="185">
        <f t="shared" si="20"/>
        <v>0</v>
      </c>
      <c r="Y164" s="185">
        <f t="shared" si="21"/>
        <v>0</v>
      </c>
      <c r="Z164" s="186" t="str">
        <f>VLOOKUP(G164,'3-Productie normen'!A:O,11,FALSE)</f>
        <v>S</v>
      </c>
      <c r="AA164" s="186"/>
      <c r="AC164" s="144">
        <f t="shared" si="22"/>
        <v>4806</v>
      </c>
    </row>
    <row r="165" spans="1:29" ht="14.1" customHeight="1">
      <c r="A165" s="160">
        <f t="shared" si="23"/>
        <v>165</v>
      </c>
      <c r="B165" s="180" t="s">
        <v>213</v>
      </c>
      <c r="C165" s="180" t="s">
        <v>473</v>
      </c>
      <c r="D165" s="145" t="s">
        <v>96</v>
      </c>
      <c r="E165" s="181"/>
      <c r="F165" s="141" t="s">
        <v>335</v>
      </c>
      <c r="G165" s="141" t="s">
        <v>457</v>
      </c>
      <c r="H165" s="182" t="s">
        <v>518</v>
      </c>
      <c r="I165" s="536">
        <v>4.8</v>
      </c>
      <c r="J165" s="464">
        <v>1</v>
      </c>
      <c r="K165" s="464">
        <v>1</v>
      </c>
      <c r="L165" s="464">
        <v>1</v>
      </c>
      <c r="M165" s="464">
        <v>1</v>
      </c>
      <c r="N165" s="544">
        <f t="shared" si="24"/>
        <v>255</v>
      </c>
      <c r="O165" s="183">
        <v>255</v>
      </c>
      <c r="P165" s="183"/>
      <c r="Q165" s="183"/>
      <c r="R165" s="183"/>
      <c r="S165" s="184" t="e">
        <f t="shared" si="17"/>
        <v>#DIV/0!</v>
      </c>
      <c r="T165" s="184">
        <f t="shared" si="18"/>
        <v>0</v>
      </c>
      <c r="U165" s="184">
        <f t="shared" si="19"/>
        <v>0</v>
      </c>
      <c r="V165" s="499"/>
      <c r="W165" s="185">
        <f>IF(O165="nio",0,IF(O165&gt;0,VLOOKUP(G165,'3-Productie normen'!$A$10:$I$23,VLOOKUP(O165,'3-Productie normen'!R:S,2,FALSE),FALSE)))</f>
        <v>0</v>
      </c>
      <c r="X165" s="185">
        <f t="shared" si="20"/>
        <v>0</v>
      </c>
      <c r="Y165" s="185">
        <f t="shared" si="21"/>
        <v>0</v>
      </c>
      <c r="Z165" s="186" t="str">
        <f>VLOOKUP(G165,'3-Productie normen'!A:O,11,FALSE)</f>
        <v>S</v>
      </c>
      <c r="AA165" s="186"/>
      <c r="AC165" s="144">
        <f t="shared" si="22"/>
        <v>1224</v>
      </c>
    </row>
    <row r="166" spans="1:29" ht="14.1" customHeight="1">
      <c r="A166" s="160">
        <f t="shared" si="23"/>
        <v>166</v>
      </c>
      <c r="B166" s="180" t="s">
        <v>213</v>
      </c>
      <c r="C166" s="180" t="s">
        <v>473</v>
      </c>
      <c r="D166" s="145" t="s">
        <v>96</v>
      </c>
      <c r="E166" s="181"/>
      <c r="F166" s="141" t="s">
        <v>329</v>
      </c>
      <c r="G166" s="182" t="s">
        <v>458</v>
      </c>
      <c r="H166" s="182" t="s">
        <v>518</v>
      </c>
      <c r="I166" s="536">
        <v>13.5</v>
      </c>
      <c r="J166" s="464">
        <v>1</v>
      </c>
      <c r="K166" s="464">
        <v>1</v>
      </c>
      <c r="L166" s="464">
        <v>1</v>
      </c>
      <c r="M166" s="464">
        <v>1</v>
      </c>
      <c r="N166" s="544">
        <f t="shared" si="24"/>
        <v>356</v>
      </c>
      <c r="O166" s="183">
        <v>255</v>
      </c>
      <c r="P166" s="183"/>
      <c r="Q166" s="183">
        <v>101</v>
      </c>
      <c r="R166" s="183"/>
      <c r="S166" s="184" t="e">
        <f t="shared" si="17"/>
        <v>#DIV/0!</v>
      </c>
      <c r="T166" s="184" t="e">
        <f t="shared" si="18"/>
        <v>#DIV/0!</v>
      </c>
      <c r="U166" s="184">
        <f t="shared" si="19"/>
        <v>0</v>
      </c>
      <c r="V166" s="499"/>
      <c r="W166" s="185">
        <f>IF(O166="nio",0,IF(O166&gt;0,VLOOKUP(G166,'3-Productie normen'!$A$10:$I$23,VLOOKUP(O166,'3-Productie normen'!R:S,2,FALSE),FALSE)))</f>
        <v>0</v>
      </c>
      <c r="X166" s="185">
        <f t="shared" si="20"/>
        <v>0</v>
      </c>
      <c r="Y166" s="185">
        <f t="shared" si="21"/>
        <v>0</v>
      </c>
      <c r="Z166" s="186" t="str">
        <f>VLOOKUP(G166,'3-Productie normen'!A:O,11,FALSE)</f>
        <v>S</v>
      </c>
      <c r="AA166" s="186"/>
      <c r="AC166" s="144">
        <f t="shared" si="22"/>
        <v>4806</v>
      </c>
    </row>
    <row r="167" spans="1:29" s="47" customFormat="1" ht="14.1" customHeight="1">
      <c r="A167" s="160">
        <f t="shared" si="23"/>
        <v>167</v>
      </c>
      <c r="B167" s="180" t="s">
        <v>213</v>
      </c>
      <c r="C167" s="180" t="s">
        <v>473</v>
      </c>
      <c r="D167" s="145" t="s">
        <v>96</v>
      </c>
      <c r="E167" s="181"/>
      <c r="F167" s="141" t="s">
        <v>335</v>
      </c>
      <c r="G167" s="141" t="s">
        <v>457</v>
      </c>
      <c r="H167" s="182" t="s">
        <v>518</v>
      </c>
      <c r="I167" s="536">
        <v>4.8</v>
      </c>
      <c r="J167" s="464">
        <v>1</v>
      </c>
      <c r="K167" s="464">
        <v>1</v>
      </c>
      <c r="L167" s="464">
        <v>1</v>
      </c>
      <c r="M167" s="464">
        <v>1</v>
      </c>
      <c r="N167" s="544">
        <f t="shared" si="24"/>
        <v>255</v>
      </c>
      <c r="O167" s="183">
        <v>255</v>
      </c>
      <c r="P167" s="183"/>
      <c r="Q167" s="183"/>
      <c r="R167" s="183"/>
      <c r="S167" s="184" t="e">
        <f t="shared" si="17"/>
        <v>#DIV/0!</v>
      </c>
      <c r="T167" s="184">
        <f t="shared" si="18"/>
        <v>0</v>
      </c>
      <c r="U167" s="184">
        <f t="shared" si="19"/>
        <v>0</v>
      </c>
      <c r="V167" s="499"/>
      <c r="W167" s="185">
        <f>IF(O167="nio",0,IF(O167&gt;0,VLOOKUP(G167,'3-Productie normen'!$A$10:$I$23,VLOOKUP(O167,'3-Productie normen'!R:S,2,FALSE),FALSE)))</f>
        <v>0</v>
      </c>
      <c r="X167" s="185">
        <f t="shared" si="20"/>
        <v>0</v>
      </c>
      <c r="Y167" s="185">
        <f t="shared" si="21"/>
        <v>0</v>
      </c>
      <c r="Z167" s="186" t="str">
        <f>VLOOKUP(G167,'3-Productie normen'!A:O,11,FALSE)</f>
        <v>S</v>
      </c>
      <c r="AA167" s="186"/>
      <c r="AB167" s="4"/>
      <c r="AC167" s="144">
        <f t="shared" si="22"/>
        <v>1224</v>
      </c>
    </row>
    <row r="168" spans="1:29" ht="14.1" customHeight="1">
      <c r="A168" s="160">
        <f t="shared" si="23"/>
        <v>168</v>
      </c>
      <c r="B168" s="180" t="s">
        <v>213</v>
      </c>
      <c r="C168" s="180" t="s">
        <v>473</v>
      </c>
      <c r="D168" s="145" t="s">
        <v>96</v>
      </c>
      <c r="E168" s="181"/>
      <c r="F168" s="141" t="s">
        <v>330</v>
      </c>
      <c r="G168" s="182" t="s">
        <v>458</v>
      </c>
      <c r="H168" s="182" t="s">
        <v>518</v>
      </c>
      <c r="I168" s="536">
        <v>13.5</v>
      </c>
      <c r="J168" s="464">
        <v>1</v>
      </c>
      <c r="K168" s="464">
        <v>1</v>
      </c>
      <c r="L168" s="464">
        <v>1</v>
      </c>
      <c r="M168" s="464">
        <v>1</v>
      </c>
      <c r="N168" s="544">
        <f t="shared" si="24"/>
        <v>356</v>
      </c>
      <c r="O168" s="183">
        <v>255</v>
      </c>
      <c r="P168" s="183"/>
      <c r="Q168" s="183">
        <v>101</v>
      </c>
      <c r="R168" s="183"/>
      <c r="S168" s="184" t="e">
        <f t="shared" si="17"/>
        <v>#DIV/0!</v>
      </c>
      <c r="T168" s="184" t="e">
        <f t="shared" si="18"/>
        <v>#DIV/0!</v>
      </c>
      <c r="U168" s="184">
        <f t="shared" si="19"/>
        <v>0</v>
      </c>
      <c r="V168" s="499"/>
      <c r="W168" s="185">
        <f>IF(O168="nio",0,IF(O168&gt;0,VLOOKUP(G168,'3-Productie normen'!$A$10:$I$23,VLOOKUP(O168,'3-Productie normen'!R:S,2,FALSE),FALSE)))</f>
        <v>0</v>
      </c>
      <c r="X168" s="185">
        <f t="shared" si="20"/>
        <v>0</v>
      </c>
      <c r="Y168" s="185">
        <f t="shared" si="21"/>
        <v>0</v>
      </c>
      <c r="Z168" s="186" t="str">
        <f>VLOOKUP(G168,'3-Productie normen'!A:O,11,FALSE)</f>
        <v>S</v>
      </c>
      <c r="AA168" s="186"/>
      <c r="AC168" s="144">
        <f t="shared" si="22"/>
        <v>4806</v>
      </c>
    </row>
    <row r="169" spans="1:29" ht="14.1" customHeight="1">
      <c r="A169" s="160">
        <f t="shared" si="23"/>
        <v>169</v>
      </c>
      <c r="B169" s="180" t="s">
        <v>213</v>
      </c>
      <c r="C169" s="180" t="s">
        <v>473</v>
      </c>
      <c r="D169" s="145" t="s">
        <v>96</v>
      </c>
      <c r="E169" s="181"/>
      <c r="F169" s="141" t="s">
        <v>335</v>
      </c>
      <c r="G169" s="141" t="s">
        <v>457</v>
      </c>
      <c r="H169" s="182" t="s">
        <v>518</v>
      </c>
      <c r="I169" s="536">
        <v>4.8</v>
      </c>
      <c r="J169" s="464">
        <v>1</v>
      </c>
      <c r="K169" s="464">
        <v>1</v>
      </c>
      <c r="L169" s="464">
        <v>1</v>
      </c>
      <c r="M169" s="464">
        <v>1</v>
      </c>
      <c r="N169" s="544">
        <f t="shared" si="24"/>
        <v>255</v>
      </c>
      <c r="O169" s="183">
        <v>255</v>
      </c>
      <c r="P169" s="183"/>
      <c r="Q169" s="183"/>
      <c r="R169" s="183"/>
      <c r="S169" s="184" t="e">
        <f t="shared" si="17"/>
        <v>#DIV/0!</v>
      </c>
      <c r="T169" s="184">
        <f t="shared" si="18"/>
        <v>0</v>
      </c>
      <c r="U169" s="184">
        <f t="shared" si="19"/>
        <v>0</v>
      </c>
      <c r="V169" s="499"/>
      <c r="W169" s="185">
        <f>IF(O169="nio",0,IF(O169&gt;0,VLOOKUP(G169,'3-Productie normen'!$A$10:$I$23,VLOOKUP(O169,'3-Productie normen'!R:S,2,FALSE),FALSE)))</f>
        <v>0</v>
      </c>
      <c r="X169" s="185">
        <f t="shared" si="20"/>
        <v>0</v>
      </c>
      <c r="Y169" s="185">
        <f t="shared" si="21"/>
        <v>0</v>
      </c>
      <c r="Z169" s="186" t="str">
        <f>VLOOKUP(G169,'3-Productie normen'!A:O,11,FALSE)</f>
        <v>S</v>
      </c>
      <c r="AA169" s="186"/>
      <c r="AC169" s="144">
        <f t="shared" si="22"/>
        <v>1224</v>
      </c>
    </row>
    <row r="170" spans="1:29" ht="14.1" customHeight="1">
      <c r="A170" s="160">
        <f t="shared" si="23"/>
        <v>170</v>
      </c>
      <c r="B170" s="180" t="s">
        <v>213</v>
      </c>
      <c r="C170" s="180" t="s">
        <v>473</v>
      </c>
      <c r="D170" s="145" t="s">
        <v>96</v>
      </c>
      <c r="E170" s="181"/>
      <c r="F170" s="141" t="s">
        <v>329</v>
      </c>
      <c r="G170" s="182" t="s">
        <v>458</v>
      </c>
      <c r="H170" s="182" t="s">
        <v>518</v>
      </c>
      <c r="I170" s="536">
        <v>13.4</v>
      </c>
      <c r="J170" s="464">
        <v>1</v>
      </c>
      <c r="K170" s="464">
        <v>1</v>
      </c>
      <c r="L170" s="464">
        <v>1</v>
      </c>
      <c r="M170" s="464">
        <v>1</v>
      </c>
      <c r="N170" s="544">
        <f t="shared" si="24"/>
        <v>356</v>
      </c>
      <c r="O170" s="183">
        <v>255</v>
      </c>
      <c r="P170" s="183"/>
      <c r="Q170" s="183">
        <v>101</v>
      </c>
      <c r="R170" s="183"/>
      <c r="S170" s="184" t="e">
        <f t="shared" si="17"/>
        <v>#DIV/0!</v>
      </c>
      <c r="T170" s="184" t="e">
        <f t="shared" si="18"/>
        <v>#DIV/0!</v>
      </c>
      <c r="U170" s="184">
        <f t="shared" si="19"/>
        <v>0</v>
      </c>
      <c r="V170" s="499"/>
      <c r="W170" s="185">
        <f>IF(O170="nio",0,IF(O170&gt;0,VLOOKUP(G170,'3-Productie normen'!$A$10:$I$23,VLOOKUP(O170,'3-Productie normen'!R:S,2,FALSE),FALSE)))</f>
        <v>0</v>
      </c>
      <c r="X170" s="185">
        <f t="shared" si="20"/>
        <v>0</v>
      </c>
      <c r="Y170" s="185">
        <f t="shared" si="21"/>
        <v>0</v>
      </c>
      <c r="Z170" s="186" t="str">
        <f>VLOOKUP(G170,'3-Productie normen'!A:O,11,FALSE)</f>
        <v>S</v>
      </c>
      <c r="AA170" s="186"/>
      <c r="AC170" s="144">
        <f t="shared" si="22"/>
        <v>4770.4000000000005</v>
      </c>
    </row>
    <row r="171" spans="1:29" ht="14.1" customHeight="1">
      <c r="A171" s="160">
        <f t="shared" si="23"/>
        <v>171</v>
      </c>
      <c r="B171" s="180" t="s">
        <v>213</v>
      </c>
      <c r="C171" s="180" t="s">
        <v>473</v>
      </c>
      <c r="D171" s="145" t="s">
        <v>96</v>
      </c>
      <c r="E171" s="181"/>
      <c r="F171" s="141" t="s">
        <v>335</v>
      </c>
      <c r="G171" s="141" t="s">
        <v>457</v>
      </c>
      <c r="H171" s="182" t="s">
        <v>518</v>
      </c>
      <c r="I171" s="536">
        <v>4.8</v>
      </c>
      <c r="J171" s="464">
        <v>1</v>
      </c>
      <c r="K171" s="464">
        <v>1</v>
      </c>
      <c r="L171" s="464">
        <v>1</v>
      </c>
      <c r="M171" s="464">
        <v>1</v>
      </c>
      <c r="N171" s="544">
        <f t="shared" si="24"/>
        <v>255</v>
      </c>
      <c r="O171" s="183">
        <v>255</v>
      </c>
      <c r="P171" s="183"/>
      <c r="Q171" s="183"/>
      <c r="R171" s="183"/>
      <c r="S171" s="184" t="e">
        <f t="shared" si="17"/>
        <v>#DIV/0!</v>
      </c>
      <c r="T171" s="184">
        <f t="shared" si="18"/>
        <v>0</v>
      </c>
      <c r="U171" s="184">
        <f t="shared" si="19"/>
        <v>0</v>
      </c>
      <c r="V171" s="499"/>
      <c r="W171" s="185">
        <f>IF(O171="nio",0,IF(O171&gt;0,VLOOKUP(G171,'3-Productie normen'!$A$10:$I$23,VLOOKUP(O171,'3-Productie normen'!R:S,2,FALSE),FALSE)))</f>
        <v>0</v>
      </c>
      <c r="X171" s="185">
        <f t="shared" si="20"/>
        <v>0</v>
      </c>
      <c r="Y171" s="185">
        <f t="shared" si="21"/>
        <v>0</v>
      </c>
      <c r="Z171" s="186" t="str">
        <f>VLOOKUP(G171,'3-Productie normen'!A:O,11,FALSE)</f>
        <v>S</v>
      </c>
      <c r="AA171" s="186"/>
      <c r="AC171" s="144">
        <f t="shared" si="22"/>
        <v>1224</v>
      </c>
    </row>
    <row r="172" spans="1:29" ht="14.1" customHeight="1">
      <c r="A172" s="160">
        <f t="shared" si="23"/>
        <v>172</v>
      </c>
      <c r="B172" s="180" t="s">
        <v>213</v>
      </c>
      <c r="C172" s="180" t="s">
        <v>473</v>
      </c>
      <c r="D172" s="145" t="s">
        <v>96</v>
      </c>
      <c r="E172" s="181"/>
      <c r="F172" s="141" t="s">
        <v>227</v>
      </c>
      <c r="G172" s="182" t="s">
        <v>459</v>
      </c>
      <c r="H172" s="182" t="s">
        <v>517</v>
      </c>
      <c r="I172" s="536">
        <v>31.2</v>
      </c>
      <c r="J172" s="464">
        <v>1</v>
      </c>
      <c r="K172" s="464">
        <v>1</v>
      </c>
      <c r="L172" s="464">
        <v>1</v>
      </c>
      <c r="M172" s="464">
        <v>1</v>
      </c>
      <c r="N172" s="544">
        <f t="shared" si="24"/>
        <v>365</v>
      </c>
      <c r="O172" s="183">
        <v>255</v>
      </c>
      <c r="P172" s="183"/>
      <c r="Q172" s="183">
        <v>101</v>
      </c>
      <c r="R172" s="183">
        <v>9</v>
      </c>
      <c r="S172" s="184" t="e">
        <f t="shared" si="17"/>
        <v>#DIV/0!</v>
      </c>
      <c r="T172" s="184" t="e">
        <f t="shared" si="18"/>
        <v>#DIV/0!</v>
      </c>
      <c r="U172" s="184" t="e">
        <f t="shared" si="19"/>
        <v>#DIV/0!</v>
      </c>
      <c r="V172" s="499"/>
      <c r="W172" s="185">
        <f>IF(O172="nio",0,IF(O172&gt;0,VLOOKUP(G172,'3-Productie normen'!$A$10:$I$23,VLOOKUP(O172,'3-Productie normen'!R:S,2,FALSE),FALSE)))</f>
        <v>0</v>
      </c>
      <c r="X172" s="185">
        <f t="shared" si="20"/>
        <v>0</v>
      </c>
      <c r="Y172" s="185">
        <f t="shared" si="21"/>
        <v>0</v>
      </c>
      <c r="Z172" s="186" t="str">
        <f>VLOOKUP(G172,'3-Productie normen'!A:O,11,FALSE)</f>
        <v xml:space="preserve">V </v>
      </c>
      <c r="AA172" s="186"/>
      <c r="AC172" s="144">
        <f t="shared" si="22"/>
        <v>11107.199999999999</v>
      </c>
    </row>
    <row r="173" spans="1:29" ht="14.1" customHeight="1">
      <c r="A173" s="160">
        <f t="shared" si="23"/>
        <v>173</v>
      </c>
      <c r="B173" s="180" t="s">
        <v>213</v>
      </c>
      <c r="C173" s="180" t="s">
        <v>473</v>
      </c>
      <c r="D173" s="145" t="s">
        <v>96</v>
      </c>
      <c r="E173" s="181"/>
      <c r="F173" s="141" t="s">
        <v>336</v>
      </c>
      <c r="G173" s="141" t="s">
        <v>461</v>
      </c>
      <c r="H173" s="182" t="s">
        <v>518</v>
      </c>
      <c r="I173" s="536">
        <v>111.9</v>
      </c>
      <c r="J173" s="464">
        <v>1</v>
      </c>
      <c r="K173" s="464">
        <v>1</v>
      </c>
      <c r="L173" s="464">
        <v>1</v>
      </c>
      <c r="M173" s="464">
        <v>1</v>
      </c>
      <c r="N173" s="544">
        <f t="shared" si="24"/>
        <v>221</v>
      </c>
      <c r="O173" s="183">
        <v>156</v>
      </c>
      <c r="P173" s="183"/>
      <c r="Q173" s="183">
        <v>60</v>
      </c>
      <c r="R173" s="183">
        <v>5</v>
      </c>
      <c r="S173" s="184" t="e">
        <f t="shared" si="17"/>
        <v>#DIV/0!</v>
      </c>
      <c r="T173" s="184" t="e">
        <f t="shared" si="18"/>
        <v>#DIV/0!</v>
      </c>
      <c r="U173" s="184" t="e">
        <f t="shared" si="19"/>
        <v>#DIV/0!</v>
      </c>
      <c r="V173" s="499"/>
      <c r="W173" s="185">
        <f>IF(O173="nio",0,IF(O173&gt;0,VLOOKUP(G173,'3-Productie normen'!$A$10:$I$23,VLOOKUP(O173,'3-Productie normen'!R:S,2,FALSE),FALSE)))</f>
        <v>0</v>
      </c>
      <c r="X173" s="185">
        <f t="shared" si="20"/>
        <v>0</v>
      </c>
      <c r="Y173" s="185">
        <f t="shared" si="21"/>
        <v>0</v>
      </c>
      <c r="Z173" s="186" t="str">
        <f>VLOOKUP(G173,'3-Productie normen'!A:O,11,FALSE)</f>
        <v>B</v>
      </c>
      <c r="AA173" s="186"/>
      <c r="AC173" s="144">
        <f t="shared" si="22"/>
        <v>24170.400000000001</v>
      </c>
    </row>
    <row r="174" spans="1:29" ht="14.1" customHeight="1">
      <c r="A174" s="160">
        <f t="shared" si="23"/>
        <v>174</v>
      </c>
      <c r="B174" s="180" t="s">
        <v>213</v>
      </c>
      <c r="C174" s="180" t="s">
        <v>473</v>
      </c>
      <c r="D174" s="145" t="s">
        <v>96</v>
      </c>
      <c r="E174" s="181"/>
      <c r="F174" s="141" t="s">
        <v>337</v>
      </c>
      <c r="G174" s="182" t="s">
        <v>457</v>
      </c>
      <c r="H174" s="182" t="s">
        <v>518</v>
      </c>
      <c r="I174" s="536">
        <f>9.9+(4*1.4)</f>
        <v>15.5</v>
      </c>
      <c r="J174" s="464">
        <v>1</v>
      </c>
      <c r="K174" s="464">
        <v>1</v>
      </c>
      <c r="L174" s="464">
        <v>1</v>
      </c>
      <c r="M174" s="464">
        <v>1</v>
      </c>
      <c r="N174" s="544">
        <f t="shared" si="24"/>
        <v>156</v>
      </c>
      <c r="O174" s="183">
        <v>104</v>
      </c>
      <c r="P174" s="183"/>
      <c r="Q174" s="183">
        <v>52</v>
      </c>
      <c r="R174" s="183"/>
      <c r="S174" s="184" t="e">
        <f t="shared" si="17"/>
        <v>#DIV/0!</v>
      </c>
      <c r="T174" s="184" t="e">
        <f t="shared" si="18"/>
        <v>#DIV/0!</v>
      </c>
      <c r="U174" s="184">
        <f t="shared" si="19"/>
        <v>0</v>
      </c>
      <c r="V174" s="499"/>
      <c r="W174" s="185">
        <f>IF(O174="nio",0,IF(O174&gt;0,VLOOKUP(G174,'3-Productie normen'!$A$10:$I$23,VLOOKUP(O174,'3-Productie normen'!R:S,2,FALSE),FALSE)))</f>
        <v>0</v>
      </c>
      <c r="X174" s="185">
        <f t="shared" si="20"/>
        <v>0</v>
      </c>
      <c r="Y174" s="185">
        <f t="shared" si="21"/>
        <v>0</v>
      </c>
      <c r="Z174" s="186" t="str">
        <f>VLOOKUP(G174,'3-Productie normen'!A:O,11,FALSE)</f>
        <v>S</v>
      </c>
      <c r="AA174" s="186"/>
      <c r="AC174" s="144">
        <f t="shared" si="22"/>
        <v>2418</v>
      </c>
    </row>
    <row r="175" spans="1:29" ht="14.1" customHeight="1">
      <c r="A175" s="160">
        <f t="shared" si="23"/>
        <v>175</v>
      </c>
      <c r="B175" s="180" t="s">
        <v>213</v>
      </c>
      <c r="C175" s="180" t="s">
        <v>473</v>
      </c>
      <c r="D175" s="145" t="s">
        <v>96</v>
      </c>
      <c r="E175" s="181"/>
      <c r="F175" s="141" t="s">
        <v>229</v>
      </c>
      <c r="G175" s="182" t="s">
        <v>455</v>
      </c>
      <c r="H175" s="182" t="s">
        <v>517</v>
      </c>
      <c r="I175" s="536">
        <v>22.7</v>
      </c>
      <c r="J175" s="464">
        <v>1</v>
      </c>
      <c r="K175" s="464">
        <v>1</v>
      </c>
      <c r="L175" s="464">
        <v>1</v>
      </c>
      <c r="M175" s="464">
        <v>1</v>
      </c>
      <c r="N175" s="544">
        <f t="shared" si="24"/>
        <v>12</v>
      </c>
      <c r="O175" s="183">
        <v>12</v>
      </c>
      <c r="P175" s="183"/>
      <c r="Q175" s="183"/>
      <c r="R175" s="183"/>
      <c r="S175" s="184" t="e">
        <f t="shared" si="17"/>
        <v>#DIV/0!</v>
      </c>
      <c r="T175" s="184">
        <f t="shared" si="18"/>
        <v>0</v>
      </c>
      <c r="U175" s="184">
        <f t="shared" si="19"/>
        <v>0</v>
      </c>
      <c r="V175" s="499"/>
      <c r="W175" s="185">
        <f>IF(O175="nio",0,IF(O175&gt;0,VLOOKUP(G175,'3-Productie normen'!$A$10:$I$23,VLOOKUP(O175,'3-Productie normen'!R:S,2,FALSE),FALSE)))</f>
        <v>0</v>
      </c>
      <c r="X175" s="185">
        <f t="shared" si="20"/>
        <v>0</v>
      </c>
      <c r="Y175" s="185">
        <f t="shared" si="21"/>
        <v>0</v>
      </c>
      <c r="Z175" s="186" t="str">
        <f>VLOOKUP(G175,'3-Productie normen'!A:O,11,FALSE)</f>
        <v>V</v>
      </c>
      <c r="AA175" s="186"/>
      <c r="AC175" s="144">
        <f t="shared" si="22"/>
        <v>272.39999999999998</v>
      </c>
    </row>
    <row r="176" spans="1:29" ht="14.1" customHeight="1">
      <c r="A176" s="160">
        <f t="shared" si="23"/>
        <v>176</v>
      </c>
      <c r="B176" s="180" t="s">
        <v>213</v>
      </c>
      <c r="C176" s="180" t="s">
        <v>473</v>
      </c>
      <c r="D176" s="145" t="s">
        <v>96</v>
      </c>
      <c r="E176" s="193"/>
      <c r="F176" s="194" t="s">
        <v>338</v>
      </c>
      <c r="G176" s="182" t="s">
        <v>458</v>
      </c>
      <c r="H176" s="194" t="s">
        <v>518</v>
      </c>
      <c r="I176" s="538">
        <v>5.7</v>
      </c>
      <c r="J176" s="464">
        <v>1</v>
      </c>
      <c r="K176" s="464">
        <v>1</v>
      </c>
      <c r="L176" s="464">
        <v>1</v>
      </c>
      <c r="M176" s="464">
        <v>1</v>
      </c>
      <c r="N176" s="544">
        <f t="shared" si="24"/>
        <v>356</v>
      </c>
      <c r="O176" s="183">
        <v>255</v>
      </c>
      <c r="P176" s="183"/>
      <c r="Q176" s="183">
        <v>101</v>
      </c>
      <c r="R176" s="183"/>
      <c r="S176" s="184" t="e">
        <f t="shared" si="17"/>
        <v>#DIV/0!</v>
      </c>
      <c r="T176" s="184" t="e">
        <f t="shared" si="18"/>
        <v>#DIV/0!</v>
      </c>
      <c r="U176" s="184">
        <f t="shared" si="19"/>
        <v>0</v>
      </c>
      <c r="V176" s="499"/>
      <c r="W176" s="185">
        <f>IF(O176="nio",0,IF(O176&gt;0,VLOOKUP(G176,'3-Productie normen'!$A$10:$I$23,VLOOKUP(O176,'3-Productie normen'!R:S,2,FALSE),FALSE)))</f>
        <v>0</v>
      </c>
      <c r="X176" s="185">
        <f t="shared" si="20"/>
        <v>0</v>
      </c>
      <c r="Y176" s="185">
        <f t="shared" si="21"/>
        <v>0</v>
      </c>
      <c r="Z176" s="186" t="str">
        <f>VLOOKUP(G176,'3-Productie normen'!A:O,11,FALSE)</f>
        <v>S</v>
      </c>
      <c r="AA176" s="186"/>
      <c r="AC176" s="144">
        <f t="shared" si="22"/>
        <v>2029.2</v>
      </c>
    </row>
    <row r="177" spans="1:29" ht="14.1" customHeight="1">
      <c r="A177" s="160">
        <f t="shared" si="23"/>
        <v>177</v>
      </c>
      <c r="B177" s="180" t="s">
        <v>213</v>
      </c>
      <c r="C177" s="180" t="s">
        <v>473</v>
      </c>
      <c r="D177" s="145" t="s">
        <v>96</v>
      </c>
      <c r="E177" s="193"/>
      <c r="F177" s="194" t="s">
        <v>270</v>
      </c>
      <c r="G177" s="193" t="s">
        <v>457</v>
      </c>
      <c r="H177" s="194" t="s">
        <v>518</v>
      </c>
      <c r="I177" s="538">
        <v>1.5</v>
      </c>
      <c r="J177" s="464">
        <v>1</v>
      </c>
      <c r="K177" s="464">
        <v>1</v>
      </c>
      <c r="L177" s="464">
        <v>1</v>
      </c>
      <c r="M177" s="464">
        <v>1</v>
      </c>
      <c r="N177" s="544">
        <f t="shared" si="24"/>
        <v>255</v>
      </c>
      <c r="O177" s="183">
        <v>255</v>
      </c>
      <c r="P177" s="183"/>
      <c r="Q177" s="183"/>
      <c r="R177" s="183"/>
      <c r="S177" s="184" t="e">
        <f t="shared" si="17"/>
        <v>#DIV/0!</v>
      </c>
      <c r="T177" s="184">
        <f t="shared" si="18"/>
        <v>0</v>
      </c>
      <c r="U177" s="184">
        <f t="shared" si="19"/>
        <v>0</v>
      </c>
      <c r="V177" s="499"/>
      <c r="W177" s="185">
        <f>IF(O177="nio",0,IF(O177&gt;0,VLOOKUP(G177,'3-Productie normen'!$A$10:$I$23,VLOOKUP(O177,'3-Productie normen'!R:S,2,FALSE),FALSE)))</f>
        <v>0</v>
      </c>
      <c r="X177" s="185">
        <f t="shared" si="20"/>
        <v>0</v>
      </c>
      <c r="Y177" s="185">
        <f t="shared" si="21"/>
        <v>0</v>
      </c>
      <c r="Z177" s="186" t="str">
        <f>VLOOKUP(G177,'3-Productie normen'!A:O,11,FALSE)</f>
        <v>S</v>
      </c>
      <c r="AA177" s="186"/>
      <c r="AC177" s="144">
        <f t="shared" si="22"/>
        <v>382.5</v>
      </c>
    </row>
    <row r="178" spans="1:29" ht="14.1" customHeight="1">
      <c r="A178" s="160">
        <f t="shared" si="23"/>
        <v>178</v>
      </c>
      <c r="B178" s="180" t="s">
        <v>213</v>
      </c>
      <c r="C178" s="180" t="s">
        <v>473</v>
      </c>
      <c r="D178" s="145" t="s">
        <v>96</v>
      </c>
      <c r="E178" s="193"/>
      <c r="F178" s="194" t="s">
        <v>269</v>
      </c>
      <c r="G178" s="193" t="s">
        <v>457</v>
      </c>
      <c r="H178" s="194" t="s">
        <v>518</v>
      </c>
      <c r="I178" s="538">
        <v>1.3</v>
      </c>
      <c r="J178" s="464">
        <v>1</v>
      </c>
      <c r="K178" s="464">
        <v>1</v>
      </c>
      <c r="L178" s="464">
        <v>1</v>
      </c>
      <c r="M178" s="464">
        <v>1</v>
      </c>
      <c r="N178" s="544">
        <f t="shared" si="24"/>
        <v>255</v>
      </c>
      <c r="O178" s="183">
        <v>255</v>
      </c>
      <c r="P178" s="183"/>
      <c r="Q178" s="183"/>
      <c r="R178" s="183"/>
      <c r="S178" s="184" t="e">
        <f t="shared" si="17"/>
        <v>#DIV/0!</v>
      </c>
      <c r="T178" s="184">
        <f t="shared" si="18"/>
        <v>0</v>
      </c>
      <c r="U178" s="184">
        <f t="shared" si="19"/>
        <v>0</v>
      </c>
      <c r="V178" s="499"/>
      <c r="W178" s="185">
        <f>IF(O178="nio",0,IF(O178&gt;0,VLOOKUP(G178,'3-Productie normen'!$A$10:$I$23,VLOOKUP(O178,'3-Productie normen'!R:S,2,FALSE),FALSE)))</f>
        <v>0</v>
      </c>
      <c r="X178" s="185">
        <f t="shared" si="20"/>
        <v>0</v>
      </c>
      <c r="Y178" s="185">
        <f t="shared" si="21"/>
        <v>0</v>
      </c>
      <c r="Z178" s="186" t="str">
        <f>VLOOKUP(G178,'3-Productie normen'!A:O,11,FALSE)</f>
        <v>S</v>
      </c>
      <c r="AA178" s="186"/>
      <c r="AC178" s="144">
        <f t="shared" si="22"/>
        <v>331.5</v>
      </c>
    </row>
    <row r="179" spans="1:29" ht="14.1" customHeight="1">
      <c r="A179" s="160">
        <f t="shared" si="23"/>
        <v>179</v>
      </c>
      <c r="B179" s="180" t="s">
        <v>213</v>
      </c>
      <c r="C179" s="180" t="s">
        <v>473</v>
      </c>
      <c r="D179" s="145" t="s">
        <v>96</v>
      </c>
      <c r="E179" s="193"/>
      <c r="F179" s="194" t="s">
        <v>339</v>
      </c>
      <c r="G179" s="194" t="s">
        <v>461</v>
      </c>
      <c r="H179" s="194" t="s">
        <v>518</v>
      </c>
      <c r="I179" s="538">
        <v>111.8</v>
      </c>
      <c r="J179" s="464">
        <v>1</v>
      </c>
      <c r="K179" s="464">
        <v>1</v>
      </c>
      <c r="L179" s="464">
        <v>1</v>
      </c>
      <c r="M179" s="464">
        <v>1</v>
      </c>
      <c r="N179" s="544">
        <f t="shared" si="24"/>
        <v>221</v>
      </c>
      <c r="O179" s="183">
        <v>156</v>
      </c>
      <c r="P179" s="183"/>
      <c r="Q179" s="183">
        <v>60</v>
      </c>
      <c r="R179" s="183">
        <v>5</v>
      </c>
      <c r="S179" s="184" t="e">
        <f t="shared" si="17"/>
        <v>#DIV/0!</v>
      </c>
      <c r="T179" s="184" t="e">
        <f t="shared" si="18"/>
        <v>#DIV/0!</v>
      </c>
      <c r="U179" s="184" t="e">
        <f t="shared" si="19"/>
        <v>#DIV/0!</v>
      </c>
      <c r="V179" s="499"/>
      <c r="W179" s="185">
        <f>IF(O179="nio",0,IF(O179&gt;0,VLOOKUP(G179,'3-Productie normen'!$A$10:$I$23,VLOOKUP(O179,'3-Productie normen'!R:S,2,FALSE),FALSE)))</f>
        <v>0</v>
      </c>
      <c r="X179" s="185">
        <f t="shared" si="20"/>
        <v>0</v>
      </c>
      <c r="Y179" s="185">
        <f t="shared" si="21"/>
        <v>0</v>
      </c>
      <c r="Z179" s="186" t="str">
        <f>VLOOKUP(G179,'3-Productie normen'!A:O,11,FALSE)</f>
        <v>B</v>
      </c>
      <c r="AA179" s="186"/>
      <c r="AC179" s="144">
        <f t="shared" si="22"/>
        <v>24148.799999999999</v>
      </c>
    </row>
    <row r="180" spans="1:29" ht="14.1" customHeight="1">
      <c r="A180" s="160">
        <f t="shared" si="23"/>
        <v>180</v>
      </c>
      <c r="B180" s="180" t="s">
        <v>213</v>
      </c>
      <c r="C180" s="180" t="s">
        <v>473</v>
      </c>
      <c r="D180" s="145" t="s">
        <v>96</v>
      </c>
      <c r="E180" s="193"/>
      <c r="F180" s="194" t="s">
        <v>340</v>
      </c>
      <c r="G180" s="193" t="s">
        <v>455</v>
      </c>
      <c r="H180" s="194" t="s">
        <v>517</v>
      </c>
      <c r="I180" s="538">
        <v>32.700000000000003</v>
      </c>
      <c r="J180" s="464">
        <v>1</v>
      </c>
      <c r="K180" s="464">
        <v>1</v>
      </c>
      <c r="L180" s="464">
        <v>1</v>
      </c>
      <c r="M180" s="464">
        <v>1</v>
      </c>
      <c r="N180" s="544">
        <f t="shared" si="24"/>
        <v>12</v>
      </c>
      <c r="O180" s="183">
        <v>12</v>
      </c>
      <c r="P180" s="183"/>
      <c r="Q180" s="183"/>
      <c r="R180" s="183"/>
      <c r="S180" s="184" t="e">
        <f t="shared" si="17"/>
        <v>#DIV/0!</v>
      </c>
      <c r="T180" s="184">
        <f t="shared" si="18"/>
        <v>0</v>
      </c>
      <c r="U180" s="184">
        <f t="shared" si="19"/>
        <v>0</v>
      </c>
      <c r="V180" s="499"/>
      <c r="W180" s="185">
        <f>IF(O180="nio",0,IF(O180&gt;0,VLOOKUP(G180,'3-Productie normen'!$A$10:$I$23,VLOOKUP(O180,'3-Productie normen'!R:S,2,FALSE),FALSE)))</f>
        <v>0</v>
      </c>
      <c r="X180" s="185">
        <f t="shared" si="20"/>
        <v>0</v>
      </c>
      <c r="Y180" s="185">
        <f t="shared" si="21"/>
        <v>0</v>
      </c>
      <c r="Z180" s="186" t="str">
        <f>VLOOKUP(G180,'3-Productie normen'!A:O,11,FALSE)</f>
        <v>V</v>
      </c>
      <c r="AA180" s="186"/>
      <c r="AC180" s="144">
        <f t="shared" si="22"/>
        <v>392.40000000000003</v>
      </c>
    </row>
    <row r="181" spans="1:29" ht="14.1" customHeight="1">
      <c r="A181" s="160">
        <f t="shared" si="23"/>
        <v>181</v>
      </c>
      <c r="B181" s="180" t="s">
        <v>213</v>
      </c>
      <c r="C181" s="180"/>
      <c r="D181" s="145" t="s">
        <v>96</v>
      </c>
      <c r="E181" s="193"/>
      <c r="F181" s="194" t="s">
        <v>278</v>
      </c>
      <c r="G181" s="193" t="s">
        <v>462</v>
      </c>
      <c r="H181" s="193"/>
      <c r="I181" s="538">
        <v>4.4000000000000004</v>
      </c>
      <c r="J181" s="464">
        <v>1</v>
      </c>
      <c r="K181" s="464">
        <v>1</v>
      </c>
      <c r="L181" s="464">
        <v>1</v>
      </c>
      <c r="M181" s="464">
        <v>1</v>
      </c>
      <c r="N181" s="544" t="str">
        <f t="shared" si="24"/>
        <v>NIO</v>
      </c>
      <c r="O181" s="183" t="s">
        <v>463</v>
      </c>
      <c r="P181" s="183"/>
      <c r="Q181" s="183"/>
      <c r="R181" s="183"/>
      <c r="S181" s="184">
        <f t="shared" si="17"/>
        <v>0</v>
      </c>
      <c r="T181" s="184">
        <f t="shared" si="18"/>
        <v>0</v>
      </c>
      <c r="U181" s="184">
        <f t="shared" si="19"/>
        <v>0</v>
      </c>
      <c r="V181" s="499"/>
      <c r="W181" s="185">
        <f>IF(O181="nio",0,IF(O181&gt;0,VLOOKUP(G181,'3-Productie normen'!$A$10:$I$23,VLOOKUP(O181,'3-Productie normen'!R:S,2,FALSE),FALSE)))</f>
        <v>0</v>
      </c>
      <c r="X181" s="185">
        <f t="shared" si="20"/>
        <v>0</v>
      </c>
      <c r="Y181" s="185">
        <f t="shared" si="21"/>
        <v>0</v>
      </c>
      <c r="Z181" s="186">
        <f>VLOOKUP(G181,'3-Productie normen'!A:O,11,FALSE)</f>
        <v>0</v>
      </c>
      <c r="AA181" s="186"/>
      <c r="AC181" s="144">
        <f t="shared" si="22"/>
        <v>0</v>
      </c>
    </row>
    <row r="182" spans="1:29" ht="14.1" customHeight="1">
      <c r="A182" s="160">
        <f t="shared" si="23"/>
        <v>182</v>
      </c>
      <c r="B182" s="180" t="s">
        <v>213</v>
      </c>
      <c r="C182" s="180"/>
      <c r="D182" s="145" t="s">
        <v>96</v>
      </c>
      <c r="E182" s="193"/>
      <c r="F182" s="194" t="s">
        <v>278</v>
      </c>
      <c r="G182" s="193" t="s">
        <v>462</v>
      </c>
      <c r="H182" s="193"/>
      <c r="I182" s="538">
        <v>1.3</v>
      </c>
      <c r="J182" s="464">
        <v>1</v>
      </c>
      <c r="K182" s="464">
        <v>1</v>
      </c>
      <c r="L182" s="464">
        <v>1</v>
      </c>
      <c r="M182" s="464">
        <v>1</v>
      </c>
      <c r="N182" s="544" t="str">
        <f t="shared" si="24"/>
        <v>NIO</v>
      </c>
      <c r="O182" s="183" t="s">
        <v>463</v>
      </c>
      <c r="P182" s="183"/>
      <c r="Q182" s="183"/>
      <c r="R182" s="183"/>
      <c r="S182" s="184">
        <f t="shared" si="17"/>
        <v>0</v>
      </c>
      <c r="T182" s="184">
        <f t="shared" si="18"/>
        <v>0</v>
      </c>
      <c r="U182" s="184">
        <f t="shared" si="19"/>
        <v>0</v>
      </c>
      <c r="V182" s="499"/>
      <c r="W182" s="185">
        <f>IF(O182="nio",0,IF(O182&gt;0,VLOOKUP(G182,'3-Productie normen'!$A$10:$I$23,VLOOKUP(O182,'3-Productie normen'!R:S,2,FALSE),FALSE)))</f>
        <v>0</v>
      </c>
      <c r="X182" s="185">
        <f t="shared" si="20"/>
        <v>0</v>
      </c>
      <c r="Y182" s="185">
        <f t="shared" si="21"/>
        <v>0</v>
      </c>
      <c r="Z182" s="186">
        <f>VLOOKUP(G182,'3-Productie normen'!A:O,11,FALSE)</f>
        <v>0</v>
      </c>
      <c r="AA182" s="186"/>
      <c r="AC182" s="144">
        <f t="shared" si="22"/>
        <v>0</v>
      </c>
    </row>
    <row r="183" spans="1:29" ht="14.1" customHeight="1">
      <c r="A183" s="160">
        <f t="shared" si="23"/>
        <v>183</v>
      </c>
      <c r="B183" s="180" t="s">
        <v>213</v>
      </c>
      <c r="C183" s="180" t="s">
        <v>473</v>
      </c>
      <c r="D183" s="145" t="s">
        <v>96</v>
      </c>
      <c r="E183" s="193"/>
      <c r="F183" s="194" t="s">
        <v>227</v>
      </c>
      <c r="G183" s="193" t="s">
        <v>459</v>
      </c>
      <c r="H183" s="193" t="s">
        <v>517</v>
      </c>
      <c r="I183" s="538">
        <v>54.1</v>
      </c>
      <c r="J183" s="464">
        <v>1</v>
      </c>
      <c r="K183" s="464">
        <v>1</v>
      </c>
      <c r="L183" s="464">
        <v>1</v>
      </c>
      <c r="M183" s="464">
        <v>1</v>
      </c>
      <c r="N183" s="544">
        <f t="shared" si="24"/>
        <v>365</v>
      </c>
      <c r="O183" s="183">
        <v>255</v>
      </c>
      <c r="P183" s="183"/>
      <c r="Q183" s="183">
        <v>101</v>
      </c>
      <c r="R183" s="183">
        <v>9</v>
      </c>
      <c r="S183" s="184" t="e">
        <f t="shared" si="17"/>
        <v>#DIV/0!</v>
      </c>
      <c r="T183" s="184" t="e">
        <f t="shared" si="18"/>
        <v>#DIV/0!</v>
      </c>
      <c r="U183" s="184" t="e">
        <f t="shared" si="19"/>
        <v>#DIV/0!</v>
      </c>
      <c r="V183" s="499"/>
      <c r="W183" s="185">
        <f>IF(O183="nio",0,IF(O183&gt;0,VLOOKUP(G183,'3-Productie normen'!$A$10:$I$23,VLOOKUP(O183,'3-Productie normen'!R:S,2,FALSE),FALSE)))</f>
        <v>0</v>
      </c>
      <c r="X183" s="185">
        <f t="shared" si="20"/>
        <v>0</v>
      </c>
      <c r="Y183" s="185">
        <f t="shared" si="21"/>
        <v>0</v>
      </c>
      <c r="Z183" s="186" t="str">
        <f>VLOOKUP(G183,'3-Productie normen'!A:O,11,FALSE)</f>
        <v xml:space="preserve">V </v>
      </c>
      <c r="AA183" s="186"/>
      <c r="AC183" s="144">
        <f t="shared" si="22"/>
        <v>19259.600000000002</v>
      </c>
    </row>
    <row r="184" spans="1:29" ht="14.1" customHeight="1">
      <c r="A184" s="160">
        <f t="shared" si="23"/>
        <v>184</v>
      </c>
      <c r="B184" s="180" t="s">
        <v>213</v>
      </c>
      <c r="C184" s="180" t="s">
        <v>473</v>
      </c>
      <c r="D184" s="145" t="s">
        <v>96</v>
      </c>
      <c r="E184" s="193"/>
      <c r="F184" s="194" t="s">
        <v>341</v>
      </c>
      <c r="G184" s="193" t="s">
        <v>459</v>
      </c>
      <c r="H184" s="193" t="s">
        <v>517</v>
      </c>
      <c r="I184" s="538">
        <v>155.30000000000001</v>
      </c>
      <c r="J184" s="464">
        <v>1</v>
      </c>
      <c r="K184" s="464">
        <v>1</v>
      </c>
      <c r="L184" s="464">
        <v>1</v>
      </c>
      <c r="M184" s="464">
        <v>1</v>
      </c>
      <c r="N184" s="544">
        <f t="shared" si="24"/>
        <v>156</v>
      </c>
      <c r="O184" s="183">
        <v>104</v>
      </c>
      <c r="P184" s="183"/>
      <c r="Q184" s="183">
        <v>52</v>
      </c>
      <c r="R184" s="183"/>
      <c r="S184" s="184" t="e">
        <f t="shared" si="17"/>
        <v>#DIV/0!</v>
      </c>
      <c r="T184" s="184" t="e">
        <f t="shared" si="18"/>
        <v>#DIV/0!</v>
      </c>
      <c r="U184" s="184">
        <f t="shared" si="19"/>
        <v>0</v>
      </c>
      <c r="V184" s="499"/>
      <c r="W184" s="185">
        <f>IF(O184="nio",0,IF(O184&gt;0,VLOOKUP(G184,'3-Productie normen'!$A$10:$I$23,VLOOKUP(O184,'3-Productie normen'!R:S,2,FALSE),FALSE)))</f>
        <v>0</v>
      </c>
      <c r="X184" s="185">
        <f t="shared" si="20"/>
        <v>0</v>
      </c>
      <c r="Y184" s="185">
        <f t="shared" si="21"/>
        <v>0</v>
      </c>
      <c r="Z184" s="186" t="str">
        <f>VLOOKUP(G184,'3-Productie normen'!A:O,11,FALSE)</f>
        <v xml:space="preserve">V </v>
      </c>
      <c r="AA184" s="186"/>
      <c r="AC184" s="144">
        <f t="shared" si="22"/>
        <v>24226.800000000003</v>
      </c>
    </row>
    <row r="185" spans="1:29" ht="14.1" customHeight="1">
      <c r="A185" s="160">
        <f t="shared" si="23"/>
        <v>185</v>
      </c>
      <c r="B185" s="180" t="s">
        <v>213</v>
      </c>
      <c r="C185" s="180" t="s">
        <v>473</v>
      </c>
      <c r="D185" s="145" t="s">
        <v>96</v>
      </c>
      <c r="E185" s="193"/>
      <c r="F185" s="194" t="s">
        <v>342</v>
      </c>
      <c r="G185" s="194" t="s">
        <v>461</v>
      </c>
      <c r="H185" s="193" t="s">
        <v>518</v>
      </c>
      <c r="I185" s="538">
        <v>55.4</v>
      </c>
      <c r="J185" s="464">
        <v>1</v>
      </c>
      <c r="K185" s="464">
        <v>1</v>
      </c>
      <c r="L185" s="464">
        <v>1</v>
      </c>
      <c r="M185" s="464">
        <v>1</v>
      </c>
      <c r="N185" s="544">
        <f t="shared" si="24"/>
        <v>156</v>
      </c>
      <c r="O185" s="183">
        <v>156</v>
      </c>
      <c r="P185" s="183"/>
      <c r="Q185" s="183"/>
      <c r="R185" s="183"/>
      <c r="S185" s="184" t="e">
        <f t="shared" si="17"/>
        <v>#DIV/0!</v>
      </c>
      <c r="T185" s="184">
        <f t="shared" si="18"/>
        <v>0</v>
      </c>
      <c r="U185" s="184">
        <f t="shared" si="19"/>
        <v>0</v>
      </c>
      <c r="V185" s="499"/>
      <c r="W185" s="185">
        <f>IF(O185="nio",0,IF(O185&gt;0,VLOOKUP(G185,'3-Productie normen'!$A$10:$I$23,VLOOKUP(O185,'3-Productie normen'!R:S,2,FALSE),FALSE)))</f>
        <v>0</v>
      </c>
      <c r="X185" s="185">
        <f t="shared" si="20"/>
        <v>0</v>
      </c>
      <c r="Y185" s="185">
        <f t="shared" si="21"/>
        <v>0</v>
      </c>
      <c r="Z185" s="186" t="str">
        <f>VLOOKUP(G185,'3-Productie normen'!A:O,11,FALSE)</f>
        <v>B</v>
      </c>
      <c r="AA185" s="186"/>
      <c r="AC185" s="144">
        <f t="shared" si="22"/>
        <v>8642.4</v>
      </c>
    </row>
    <row r="186" spans="1:29" ht="14.1" customHeight="1">
      <c r="A186" s="160">
        <f t="shared" si="23"/>
        <v>186</v>
      </c>
      <c r="B186" s="180" t="s">
        <v>213</v>
      </c>
      <c r="C186" s="180" t="s">
        <v>473</v>
      </c>
      <c r="D186" s="145" t="s">
        <v>96</v>
      </c>
      <c r="E186" s="193"/>
      <c r="F186" s="194" t="s">
        <v>227</v>
      </c>
      <c r="G186" s="193" t="s">
        <v>459</v>
      </c>
      <c r="H186" s="193" t="s">
        <v>517</v>
      </c>
      <c r="I186" s="538">
        <v>30.2</v>
      </c>
      <c r="J186" s="464">
        <v>1</v>
      </c>
      <c r="K186" s="464">
        <v>1</v>
      </c>
      <c r="L186" s="464">
        <v>1</v>
      </c>
      <c r="M186" s="464">
        <v>1</v>
      </c>
      <c r="N186" s="544">
        <f t="shared" si="24"/>
        <v>365</v>
      </c>
      <c r="O186" s="183">
        <v>255</v>
      </c>
      <c r="P186" s="183"/>
      <c r="Q186" s="183">
        <v>101</v>
      </c>
      <c r="R186" s="183">
        <v>9</v>
      </c>
      <c r="S186" s="184" t="e">
        <f t="shared" si="17"/>
        <v>#DIV/0!</v>
      </c>
      <c r="T186" s="184" t="e">
        <f t="shared" si="18"/>
        <v>#DIV/0!</v>
      </c>
      <c r="U186" s="184" t="e">
        <f t="shared" si="19"/>
        <v>#DIV/0!</v>
      </c>
      <c r="V186" s="499"/>
      <c r="W186" s="185">
        <f>IF(O186="nio",0,IF(O186&gt;0,VLOOKUP(G186,'3-Productie normen'!$A$10:$I$23,VLOOKUP(O186,'3-Productie normen'!R:S,2,FALSE),FALSE)))</f>
        <v>0</v>
      </c>
      <c r="X186" s="185">
        <f t="shared" si="20"/>
        <v>0</v>
      </c>
      <c r="Y186" s="185">
        <f t="shared" si="21"/>
        <v>0</v>
      </c>
      <c r="Z186" s="186" t="str">
        <f>VLOOKUP(G186,'3-Productie normen'!A:O,11,FALSE)</f>
        <v xml:space="preserve">V </v>
      </c>
      <c r="AA186" s="186"/>
      <c r="AC186" s="144">
        <f t="shared" si="22"/>
        <v>10751.199999999999</v>
      </c>
    </row>
    <row r="187" spans="1:29" ht="14.1" customHeight="1">
      <c r="A187" s="160">
        <f t="shared" si="23"/>
        <v>187</v>
      </c>
      <c r="B187" s="180" t="s">
        <v>213</v>
      </c>
      <c r="C187" s="180"/>
      <c r="D187" s="145" t="s">
        <v>96</v>
      </c>
      <c r="E187" s="193"/>
      <c r="F187" s="194" t="s">
        <v>343</v>
      </c>
      <c r="G187" s="193" t="s">
        <v>462</v>
      </c>
      <c r="H187" s="193"/>
      <c r="I187" s="538">
        <v>86.6</v>
      </c>
      <c r="J187" s="464">
        <v>1</v>
      </c>
      <c r="K187" s="464">
        <v>1</v>
      </c>
      <c r="L187" s="464">
        <v>1</v>
      </c>
      <c r="M187" s="464">
        <v>1</v>
      </c>
      <c r="N187" s="544" t="str">
        <f t="shared" si="24"/>
        <v>NIO</v>
      </c>
      <c r="O187" s="183" t="s">
        <v>463</v>
      </c>
      <c r="P187" s="183"/>
      <c r="Q187" s="183"/>
      <c r="R187" s="183"/>
      <c r="S187" s="184">
        <f t="shared" si="17"/>
        <v>0</v>
      </c>
      <c r="T187" s="184">
        <f t="shared" si="18"/>
        <v>0</v>
      </c>
      <c r="U187" s="184">
        <f t="shared" si="19"/>
        <v>0</v>
      </c>
      <c r="V187" s="499"/>
      <c r="W187" s="185">
        <f>IF(O187="nio",0,IF(O187&gt;0,VLOOKUP(G187,'3-Productie normen'!$A$10:$I$23,VLOOKUP(O187,'3-Productie normen'!R:S,2,FALSE),FALSE)))</f>
        <v>0</v>
      </c>
      <c r="X187" s="185">
        <f t="shared" si="20"/>
        <v>0</v>
      </c>
      <c r="Y187" s="185">
        <f t="shared" si="21"/>
        <v>0</v>
      </c>
      <c r="Z187" s="186">
        <f>VLOOKUP(G187,'3-Productie normen'!A:O,11,FALSE)</f>
        <v>0</v>
      </c>
      <c r="AA187" s="186"/>
      <c r="AC187" s="144">
        <f t="shared" si="22"/>
        <v>0</v>
      </c>
    </row>
    <row r="188" spans="1:29" ht="14.1" customHeight="1">
      <c r="A188" s="160">
        <f t="shared" si="23"/>
        <v>188</v>
      </c>
      <c r="B188" s="180" t="s">
        <v>213</v>
      </c>
      <c r="C188" s="180" t="s">
        <v>473</v>
      </c>
      <c r="D188" s="145" t="s">
        <v>96</v>
      </c>
      <c r="E188" s="193"/>
      <c r="F188" s="194" t="s">
        <v>344</v>
      </c>
      <c r="G188" s="194" t="s">
        <v>461</v>
      </c>
      <c r="H188" s="193" t="s">
        <v>518</v>
      </c>
      <c r="I188" s="538">
        <v>69.900000000000006</v>
      </c>
      <c r="J188" s="464">
        <v>1</v>
      </c>
      <c r="K188" s="464">
        <v>1</v>
      </c>
      <c r="L188" s="464">
        <v>1</v>
      </c>
      <c r="M188" s="464">
        <v>1</v>
      </c>
      <c r="N188" s="544">
        <f t="shared" si="24"/>
        <v>221</v>
      </c>
      <c r="O188" s="183">
        <v>156</v>
      </c>
      <c r="P188" s="183"/>
      <c r="Q188" s="183">
        <v>60</v>
      </c>
      <c r="R188" s="183">
        <v>5</v>
      </c>
      <c r="S188" s="184" t="e">
        <f t="shared" si="17"/>
        <v>#DIV/0!</v>
      </c>
      <c r="T188" s="184" t="e">
        <f t="shared" si="18"/>
        <v>#DIV/0!</v>
      </c>
      <c r="U188" s="184" t="e">
        <f t="shared" si="19"/>
        <v>#DIV/0!</v>
      </c>
      <c r="V188" s="499"/>
      <c r="W188" s="185">
        <f>IF(O188="nio",0,IF(O188&gt;0,VLOOKUP(G188,'3-Productie normen'!$A$10:$I$23,VLOOKUP(O188,'3-Productie normen'!R:S,2,FALSE),FALSE)))</f>
        <v>0</v>
      </c>
      <c r="X188" s="185">
        <f t="shared" si="20"/>
        <v>0</v>
      </c>
      <c r="Y188" s="185">
        <f t="shared" si="21"/>
        <v>0</v>
      </c>
      <c r="Z188" s="186" t="str">
        <f>VLOOKUP(G188,'3-Productie normen'!A:O,11,FALSE)</f>
        <v>B</v>
      </c>
      <c r="AA188" s="186"/>
      <c r="AC188" s="144">
        <f t="shared" si="22"/>
        <v>15098.400000000001</v>
      </c>
    </row>
    <row r="189" spans="1:29" ht="14.1" customHeight="1">
      <c r="A189" s="160">
        <f t="shared" si="23"/>
        <v>189</v>
      </c>
      <c r="B189" s="180" t="s">
        <v>213</v>
      </c>
      <c r="C189" s="180" t="s">
        <v>473</v>
      </c>
      <c r="D189" s="145" t="s">
        <v>96</v>
      </c>
      <c r="E189" s="193"/>
      <c r="F189" s="194" t="s">
        <v>345</v>
      </c>
      <c r="G189" s="194" t="s">
        <v>461</v>
      </c>
      <c r="H189" s="193" t="s">
        <v>518</v>
      </c>
      <c r="I189" s="538">
        <v>28.4</v>
      </c>
      <c r="J189" s="464">
        <v>1</v>
      </c>
      <c r="K189" s="464">
        <v>1</v>
      </c>
      <c r="L189" s="464">
        <v>1</v>
      </c>
      <c r="M189" s="464">
        <v>1</v>
      </c>
      <c r="N189" s="544">
        <f t="shared" si="24"/>
        <v>221</v>
      </c>
      <c r="O189" s="183">
        <v>156</v>
      </c>
      <c r="P189" s="183"/>
      <c r="Q189" s="183">
        <v>60</v>
      </c>
      <c r="R189" s="183">
        <v>5</v>
      </c>
      <c r="S189" s="184" t="e">
        <f t="shared" si="17"/>
        <v>#DIV/0!</v>
      </c>
      <c r="T189" s="184" t="e">
        <f t="shared" si="18"/>
        <v>#DIV/0!</v>
      </c>
      <c r="U189" s="184" t="e">
        <f t="shared" si="19"/>
        <v>#DIV/0!</v>
      </c>
      <c r="V189" s="499"/>
      <c r="W189" s="185">
        <f>IF(O189="nio",0,IF(O189&gt;0,VLOOKUP(G189,'3-Productie normen'!$A$10:$I$23,VLOOKUP(O189,'3-Productie normen'!R:S,2,FALSE),FALSE)))</f>
        <v>0</v>
      </c>
      <c r="X189" s="185">
        <f t="shared" si="20"/>
        <v>0</v>
      </c>
      <c r="Y189" s="185">
        <f t="shared" si="21"/>
        <v>0</v>
      </c>
      <c r="Z189" s="186" t="str">
        <f>VLOOKUP(G189,'3-Productie normen'!A:O,11,FALSE)</f>
        <v>B</v>
      </c>
      <c r="AA189" s="186"/>
      <c r="AC189" s="144">
        <f t="shared" si="22"/>
        <v>6134.4</v>
      </c>
    </row>
    <row r="190" spans="1:29" ht="14.1" customHeight="1">
      <c r="A190" s="160">
        <f t="shared" si="23"/>
        <v>190</v>
      </c>
      <c r="B190" s="180" t="s">
        <v>213</v>
      </c>
      <c r="C190" s="180" t="s">
        <v>473</v>
      </c>
      <c r="D190" s="145" t="s">
        <v>96</v>
      </c>
      <c r="E190" s="193"/>
      <c r="F190" s="194" t="s">
        <v>346</v>
      </c>
      <c r="G190" s="194" t="s">
        <v>461</v>
      </c>
      <c r="H190" s="193" t="s">
        <v>518</v>
      </c>
      <c r="I190" s="538">
        <v>4.8</v>
      </c>
      <c r="J190" s="464">
        <v>1</v>
      </c>
      <c r="K190" s="464">
        <v>1</v>
      </c>
      <c r="L190" s="464">
        <v>1</v>
      </c>
      <c r="M190" s="464">
        <v>1</v>
      </c>
      <c r="N190" s="544">
        <f t="shared" si="24"/>
        <v>221</v>
      </c>
      <c r="O190" s="183">
        <v>156</v>
      </c>
      <c r="P190" s="183"/>
      <c r="Q190" s="183">
        <v>60</v>
      </c>
      <c r="R190" s="183">
        <v>5</v>
      </c>
      <c r="S190" s="184" t="e">
        <f t="shared" si="17"/>
        <v>#DIV/0!</v>
      </c>
      <c r="T190" s="184" t="e">
        <f t="shared" si="18"/>
        <v>#DIV/0!</v>
      </c>
      <c r="U190" s="184" t="e">
        <f t="shared" si="19"/>
        <v>#DIV/0!</v>
      </c>
      <c r="V190" s="499"/>
      <c r="W190" s="185">
        <f>IF(O190="nio",0,IF(O190&gt;0,VLOOKUP(G190,'3-Productie normen'!$A$10:$I$23,VLOOKUP(O190,'3-Productie normen'!R:S,2,FALSE),FALSE)))</f>
        <v>0</v>
      </c>
      <c r="X190" s="185">
        <f t="shared" si="20"/>
        <v>0</v>
      </c>
      <c r="Y190" s="185">
        <f t="shared" si="21"/>
        <v>0</v>
      </c>
      <c r="Z190" s="186" t="str">
        <f>VLOOKUP(G190,'3-Productie normen'!A:O,11,FALSE)</f>
        <v>B</v>
      </c>
      <c r="AA190" s="186"/>
      <c r="AC190" s="144">
        <f t="shared" si="22"/>
        <v>1036.8</v>
      </c>
    </row>
    <row r="191" spans="1:29" ht="14.1" customHeight="1">
      <c r="A191" s="160">
        <f t="shared" si="23"/>
        <v>191</v>
      </c>
      <c r="B191" s="180" t="s">
        <v>213</v>
      </c>
      <c r="C191" s="180" t="s">
        <v>473</v>
      </c>
      <c r="D191" s="145" t="s">
        <v>96</v>
      </c>
      <c r="E191" s="193"/>
      <c r="F191" s="194" t="s">
        <v>250</v>
      </c>
      <c r="G191" s="193" t="s">
        <v>459</v>
      </c>
      <c r="H191" s="193" t="s">
        <v>517</v>
      </c>
      <c r="I191" s="538">
        <v>4.3</v>
      </c>
      <c r="J191" s="464">
        <v>1</v>
      </c>
      <c r="K191" s="464">
        <v>1</v>
      </c>
      <c r="L191" s="464">
        <v>1</v>
      </c>
      <c r="M191" s="464">
        <v>1</v>
      </c>
      <c r="N191" s="544">
        <f t="shared" si="24"/>
        <v>365</v>
      </c>
      <c r="O191" s="183">
        <v>255</v>
      </c>
      <c r="P191" s="183"/>
      <c r="Q191" s="183">
        <v>101</v>
      </c>
      <c r="R191" s="183">
        <v>9</v>
      </c>
      <c r="S191" s="184" t="e">
        <f t="shared" si="17"/>
        <v>#DIV/0!</v>
      </c>
      <c r="T191" s="184" t="e">
        <f t="shared" si="18"/>
        <v>#DIV/0!</v>
      </c>
      <c r="U191" s="184" t="e">
        <f t="shared" si="19"/>
        <v>#DIV/0!</v>
      </c>
      <c r="V191" s="499"/>
      <c r="W191" s="185">
        <f>IF(O191="nio",0,IF(O191&gt;0,VLOOKUP(G191,'3-Productie normen'!$A$10:$I$23,VLOOKUP(O191,'3-Productie normen'!R:S,2,FALSE),FALSE)))</f>
        <v>0</v>
      </c>
      <c r="X191" s="185">
        <f t="shared" si="20"/>
        <v>0</v>
      </c>
      <c r="Y191" s="185">
        <f t="shared" si="21"/>
        <v>0</v>
      </c>
      <c r="Z191" s="186" t="str">
        <f>VLOOKUP(G191,'3-Productie normen'!A:O,11,FALSE)</f>
        <v xml:space="preserve">V </v>
      </c>
      <c r="AA191" s="186"/>
      <c r="AC191" s="144">
        <f t="shared" si="22"/>
        <v>1530.8</v>
      </c>
    </row>
    <row r="192" spans="1:29" ht="14.1" customHeight="1">
      <c r="A192" s="160">
        <f t="shared" si="23"/>
        <v>192</v>
      </c>
      <c r="B192" s="180" t="s">
        <v>213</v>
      </c>
      <c r="C192" s="180" t="s">
        <v>473</v>
      </c>
      <c r="D192" s="145" t="s">
        <v>96</v>
      </c>
      <c r="E192" s="193"/>
      <c r="F192" s="194" t="s">
        <v>227</v>
      </c>
      <c r="G192" s="193" t="s">
        <v>459</v>
      </c>
      <c r="H192" s="193" t="s">
        <v>517</v>
      </c>
      <c r="I192" s="538">
        <v>7</v>
      </c>
      <c r="J192" s="464">
        <v>1</v>
      </c>
      <c r="K192" s="464">
        <v>1</v>
      </c>
      <c r="L192" s="464">
        <v>1</v>
      </c>
      <c r="M192" s="464">
        <v>1</v>
      </c>
      <c r="N192" s="544">
        <f t="shared" si="24"/>
        <v>365</v>
      </c>
      <c r="O192" s="183">
        <v>255</v>
      </c>
      <c r="P192" s="183"/>
      <c r="Q192" s="183">
        <v>101</v>
      </c>
      <c r="R192" s="183">
        <v>9</v>
      </c>
      <c r="S192" s="184" t="e">
        <f t="shared" si="17"/>
        <v>#DIV/0!</v>
      </c>
      <c r="T192" s="184" t="e">
        <f t="shared" si="18"/>
        <v>#DIV/0!</v>
      </c>
      <c r="U192" s="184" t="e">
        <f t="shared" si="19"/>
        <v>#DIV/0!</v>
      </c>
      <c r="V192" s="499"/>
      <c r="W192" s="185">
        <f>IF(O192="nio",0,IF(O192&gt;0,VLOOKUP(G192,'3-Productie normen'!$A$10:$I$23,VLOOKUP(O192,'3-Productie normen'!R:S,2,FALSE),FALSE)))</f>
        <v>0</v>
      </c>
      <c r="X192" s="185">
        <f t="shared" si="20"/>
        <v>0</v>
      </c>
      <c r="Y192" s="185">
        <f t="shared" si="21"/>
        <v>0</v>
      </c>
      <c r="Z192" s="186" t="str">
        <f>VLOOKUP(G192,'3-Productie normen'!A:O,11,FALSE)</f>
        <v xml:space="preserve">V </v>
      </c>
      <c r="AA192" s="186"/>
      <c r="AC192" s="144">
        <f t="shared" si="22"/>
        <v>2492</v>
      </c>
    </row>
    <row r="193" spans="1:29" ht="14.1" customHeight="1">
      <c r="A193" s="160">
        <f t="shared" si="23"/>
        <v>193</v>
      </c>
      <c r="B193" s="180" t="s">
        <v>213</v>
      </c>
      <c r="C193" s="180" t="s">
        <v>473</v>
      </c>
      <c r="D193" s="145" t="s">
        <v>96</v>
      </c>
      <c r="E193" s="193"/>
      <c r="F193" s="194" t="s">
        <v>229</v>
      </c>
      <c r="G193" s="193" t="s">
        <v>455</v>
      </c>
      <c r="H193" s="193" t="s">
        <v>517</v>
      </c>
      <c r="I193" s="538">
        <v>14.2</v>
      </c>
      <c r="J193" s="464">
        <v>1</v>
      </c>
      <c r="K193" s="464">
        <v>1</v>
      </c>
      <c r="L193" s="464">
        <v>1</v>
      </c>
      <c r="M193" s="464">
        <v>1</v>
      </c>
      <c r="N193" s="544">
        <f t="shared" si="24"/>
        <v>12</v>
      </c>
      <c r="O193" s="183">
        <v>12</v>
      </c>
      <c r="P193" s="183"/>
      <c r="Q193" s="183"/>
      <c r="R193" s="183"/>
      <c r="S193" s="184" t="e">
        <f t="shared" si="17"/>
        <v>#DIV/0!</v>
      </c>
      <c r="T193" s="184">
        <f t="shared" si="18"/>
        <v>0</v>
      </c>
      <c r="U193" s="184">
        <f t="shared" si="19"/>
        <v>0</v>
      </c>
      <c r="V193" s="499"/>
      <c r="W193" s="185">
        <f>IF(O193="nio",0,IF(O193&gt;0,VLOOKUP(G193,'3-Productie normen'!$A$10:$I$23,VLOOKUP(O193,'3-Productie normen'!R:S,2,FALSE),FALSE)))</f>
        <v>0</v>
      </c>
      <c r="X193" s="185">
        <f t="shared" si="20"/>
        <v>0</v>
      </c>
      <c r="Y193" s="185">
        <f t="shared" si="21"/>
        <v>0</v>
      </c>
      <c r="Z193" s="186" t="str">
        <f>VLOOKUP(G193,'3-Productie normen'!A:O,11,FALSE)</f>
        <v>V</v>
      </c>
      <c r="AA193" s="186"/>
      <c r="AC193" s="144">
        <f t="shared" si="22"/>
        <v>170.39999999999998</v>
      </c>
    </row>
    <row r="194" spans="1:29" ht="14.1" customHeight="1">
      <c r="A194" s="160">
        <f t="shared" si="23"/>
        <v>194</v>
      </c>
      <c r="B194" s="180" t="s">
        <v>213</v>
      </c>
      <c r="C194" s="180" t="s">
        <v>473</v>
      </c>
      <c r="D194" s="145" t="s">
        <v>96</v>
      </c>
      <c r="E194" s="193"/>
      <c r="F194" s="194" t="s">
        <v>227</v>
      </c>
      <c r="G194" s="193" t="s">
        <v>459</v>
      </c>
      <c r="H194" s="193" t="s">
        <v>517</v>
      </c>
      <c r="I194" s="538">
        <v>12.6</v>
      </c>
      <c r="J194" s="464">
        <v>1</v>
      </c>
      <c r="K194" s="464">
        <v>1</v>
      </c>
      <c r="L194" s="464">
        <v>1</v>
      </c>
      <c r="M194" s="464">
        <v>1</v>
      </c>
      <c r="N194" s="544">
        <f t="shared" si="24"/>
        <v>365</v>
      </c>
      <c r="O194" s="183">
        <v>255</v>
      </c>
      <c r="P194" s="183"/>
      <c r="Q194" s="183">
        <v>101</v>
      </c>
      <c r="R194" s="183">
        <v>9</v>
      </c>
      <c r="S194" s="184" t="e">
        <f t="shared" si="17"/>
        <v>#DIV/0!</v>
      </c>
      <c r="T194" s="184" t="e">
        <f t="shared" si="18"/>
        <v>#DIV/0!</v>
      </c>
      <c r="U194" s="184" t="e">
        <f t="shared" si="19"/>
        <v>#DIV/0!</v>
      </c>
      <c r="V194" s="499"/>
      <c r="W194" s="185">
        <f>IF(O194="nio",0,IF(O194&gt;0,VLOOKUP(G194,'3-Productie normen'!$A$10:$I$23,VLOOKUP(O194,'3-Productie normen'!R:S,2,FALSE),FALSE)))</f>
        <v>0</v>
      </c>
      <c r="X194" s="185">
        <f t="shared" si="20"/>
        <v>0</v>
      </c>
      <c r="Y194" s="185">
        <f t="shared" si="21"/>
        <v>0</v>
      </c>
      <c r="Z194" s="186" t="str">
        <f>VLOOKUP(G194,'3-Productie normen'!A:O,11,FALSE)</f>
        <v xml:space="preserve">V </v>
      </c>
      <c r="AA194" s="186"/>
      <c r="AC194" s="144">
        <f t="shared" si="22"/>
        <v>4485.5999999999995</v>
      </c>
    </row>
    <row r="195" spans="1:29" ht="14.1" customHeight="1">
      <c r="A195" s="160">
        <f t="shared" si="23"/>
        <v>195</v>
      </c>
      <c r="B195" s="180" t="s">
        <v>213</v>
      </c>
      <c r="C195" s="180" t="s">
        <v>473</v>
      </c>
      <c r="D195" s="145" t="s">
        <v>96</v>
      </c>
      <c r="E195" s="193"/>
      <c r="F195" s="194" t="s">
        <v>347</v>
      </c>
      <c r="G195" s="194" t="s">
        <v>461</v>
      </c>
      <c r="H195" s="193" t="s">
        <v>518</v>
      </c>
      <c r="I195" s="538">
        <v>82.2</v>
      </c>
      <c r="J195" s="464">
        <v>1</v>
      </c>
      <c r="K195" s="464">
        <v>1</v>
      </c>
      <c r="L195" s="464">
        <v>1</v>
      </c>
      <c r="M195" s="464">
        <v>1</v>
      </c>
      <c r="N195" s="544">
        <f t="shared" si="24"/>
        <v>221</v>
      </c>
      <c r="O195" s="183">
        <v>156</v>
      </c>
      <c r="P195" s="183"/>
      <c r="Q195" s="183">
        <v>60</v>
      </c>
      <c r="R195" s="183">
        <v>5</v>
      </c>
      <c r="S195" s="184" t="e">
        <f t="shared" si="17"/>
        <v>#DIV/0!</v>
      </c>
      <c r="T195" s="184" t="e">
        <f t="shared" si="18"/>
        <v>#DIV/0!</v>
      </c>
      <c r="U195" s="184" t="e">
        <f t="shared" si="19"/>
        <v>#DIV/0!</v>
      </c>
      <c r="V195" s="499"/>
      <c r="W195" s="185">
        <f>IF(O195="nio",0,IF(O195&gt;0,VLOOKUP(G195,'3-Productie normen'!$A$10:$I$23,VLOOKUP(O195,'3-Productie normen'!R:S,2,FALSE),FALSE)))</f>
        <v>0</v>
      </c>
      <c r="X195" s="185">
        <f t="shared" si="20"/>
        <v>0</v>
      </c>
      <c r="Y195" s="185">
        <f t="shared" si="21"/>
        <v>0</v>
      </c>
      <c r="Z195" s="186" t="str">
        <f>VLOOKUP(G195,'3-Productie normen'!A:O,11,FALSE)</f>
        <v>B</v>
      </c>
      <c r="AA195" s="186"/>
      <c r="AC195" s="144">
        <f t="shared" si="22"/>
        <v>17755.2</v>
      </c>
    </row>
    <row r="196" spans="1:29" ht="14.1" customHeight="1">
      <c r="A196" s="160">
        <f t="shared" si="23"/>
        <v>196</v>
      </c>
      <c r="B196" s="180" t="s">
        <v>213</v>
      </c>
      <c r="C196" s="180" t="s">
        <v>473</v>
      </c>
      <c r="D196" s="145" t="s">
        <v>96</v>
      </c>
      <c r="E196" s="195"/>
      <c r="F196" s="530" t="s">
        <v>348</v>
      </c>
      <c r="G196" s="530" t="s">
        <v>461</v>
      </c>
      <c r="H196" s="193" t="s">
        <v>518</v>
      </c>
      <c r="I196" s="538">
        <v>62.7</v>
      </c>
      <c r="J196" s="464">
        <v>1</v>
      </c>
      <c r="K196" s="464">
        <v>1</v>
      </c>
      <c r="L196" s="464">
        <v>1</v>
      </c>
      <c r="M196" s="464">
        <v>1</v>
      </c>
      <c r="N196" s="544">
        <f t="shared" si="24"/>
        <v>221</v>
      </c>
      <c r="O196" s="183">
        <v>156</v>
      </c>
      <c r="P196" s="183"/>
      <c r="Q196" s="183">
        <v>60</v>
      </c>
      <c r="R196" s="183">
        <v>5</v>
      </c>
      <c r="S196" s="184" t="e">
        <f t="shared" si="17"/>
        <v>#DIV/0!</v>
      </c>
      <c r="T196" s="184" t="e">
        <f t="shared" si="18"/>
        <v>#DIV/0!</v>
      </c>
      <c r="U196" s="184" t="e">
        <f t="shared" si="19"/>
        <v>#DIV/0!</v>
      </c>
      <c r="V196" s="499"/>
      <c r="W196" s="185">
        <f>IF(O196="nio",0,IF(O196&gt;0,VLOOKUP(G196,'3-Productie normen'!$A$10:$I$23,VLOOKUP(O196,'3-Productie normen'!R:S,2,FALSE),FALSE)))</f>
        <v>0</v>
      </c>
      <c r="X196" s="185">
        <f t="shared" si="20"/>
        <v>0</v>
      </c>
      <c r="Y196" s="185">
        <f t="shared" si="21"/>
        <v>0</v>
      </c>
      <c r="Z196" s="186" t="str">
        <f>VLOOKUP(G196,'3-Productie normen'!A:O,11,FALSE)</f>
        <v>B</v>
      </c>
      <c r="AA196" s="186"/>
      <c r="AC196" s="144">
        <f t="shared" si="22"/>
        <v>13543.2</v>
      </c>
    </row>
    <row r="197" spans="1:29" ht="14.1" customHeight="1">
      <c r="A197" s="160">
        <f t="shared" si="23"/>
        <v>197</v>
      </c>
      <c r="B197" s="180" t="s">
        <v>213</v>
      </c>
      <c r="C197" s="180" t="s">
        <v>473</v>
      </c>
      <c r="D197" s="145" t="s">
        <v>96</v>
      </c>
      <c r="E197" s="193"/>
      <c r="F197" s="194" t="s">
        <v>349</v>
      </c>
      <c r="G197" s="194" t="s">
        <v>461</v>
      </c>
      <c r="H197" s="193" t="s">
        <v>518</v>
      </c>
      <c r="I197" s="538">
        <v>59.5</v>
      </c>
      <c r="J197" s="464">
        <v>1</v>
      </c>
      <c r="K197" s="464">
        <v>1</v>
      </c>
      <c r="L197" s="464">
        <v>1</v>
      </c>
      <c r="M197" s="464">
        <v>1</v>
      </c>
      <c r="N197" s="544">
        <f t="shared" si="24"/>
        <v>221</v>
      </c>
      <c r="O197" s="183">
        <v>156</v>
      </c>
      <c r="P197" s="183"/>
      <c r="Q197" s="183">
        <v>60</v>
      </c>
      <c r="R197" s="183">
        <v>5</v>
      </c>
      <c r="S197" s="184" t="e">
        <f t="shared" si="17"/>
        <v>#DIV/0!</v>
      </c>
      <c r="T197" s="184" t="e">
        <f t="shared" si="18"/>
        <v>#DIV/0!</v>
      </c>
      <c r="U197" s="184" t="e">
        <f t="shared" si="19"/>
        <v>#DIV/0!</v>
      </c>
      <c r="V197" s="499"/>
      <c r="W197" s="185">
        <f>IF(O197="nio",0,IF(O197&gt;0,VLOOKUP(G197,'3-Productie normen'!$A$10:$I$23,VLOOKUP(O197,'3-Productie normen'!R:S,2,FALSE),FALSE)))</f>
        <v>0</v>
      </c>
      <c r="X197" s="185">
        <f t="shared" si="20"/>
        <v>0</v>
      </c>
      <c r="Y197" s="185">
        <f t="shared" si="21"/>
        <v>0</v>
      </c>
      <c r="Z197" s="186" t="str">
        <f>VLOOKUP(G197,'3-Productie normen'!A:O,11,FALSE)</f>
        <v>B</v>
      </c>
      <c r="AA197" s="186"/>
      <c r="AC197" s="144">
        <f t="shared" si="22"/>
        <v>12852</v>
      </c>
    </row>
    <row r="198" spans="1:29" ht="14.1" customHeight="1">
      <c r="A198" s="160">
        <f t="shared" si="23"/>
        <v>198</v>
      </c>
      <c r="B198" s="180" t="s">
        <v>213</v>
      </c>
      <c r="C198" s="180" t="s">
        <v>473</v>
      </c>
      <c r="D198" s="145" t="s">
        <v>96</v>
      </c>
      <c r="E198" s="193"/>
      <c r="F198" s="194" t="s">
        <v>250</v>
      </c>
      <c r="G198" s="193" t="s">
        <v>459</v>
      </c>
      <c r="H198" s="193" t="s">
        <v>517</v>
      </c>
      <c r="I198" s="538">
        <v>13.2</v>
      </c>
      <c r="J198" s="464">
        <v>1</v>
      </c>
      <c r="K198" s="464">
        <v>1</v>
      </c>
      <c r="L198" s="464">
        <v>1</v>
      </c>
      <c r="M198" s="464">
        <v>1</v>
      </c>
      <c r="N198" s="544">
        <f t="shared" si="24"/>
        <v>365</v>
      </c>
      <c r="O198" s="183">
        <v>255</v>
      </c>
      <c r="P198" s="183"/>
      <c r="Q198" s="183">
        <v>101</v>
      </c>
      <c r="R198" s="183">
        <v>9</v>
      </c>
      <c r="S198" s="184" t="e">
        <f t="shared" ref="S198:S257" si="25">IF(O198="nio",0,IF(O198&gt;0,O198*I198/W198,0))*J198</f>
        <v>#DIV/0!</v>
      </c>
      <c r="T198" s="184" t="e">
        <f t="shared" ref="T198:T257" si="26">IF(Q198&gt;0,Q198*I198/X198,0)*L198</f>
        <v>#DIV/0!</v>
      </c>
      <c r="U198" s="184" t="e">
        <f t="shared" ref="U198:U257" si="27">IF(R198&gt;0,R198*I198/Y198,0)*M198</f>
        <v>#DIV/0!</v>
      </c>
      <c r="V198" s="499"/>
      <c r="W198" s="185">
        <f>IF(O198="nio",0,IF(O198&gt;0,VLOOKUP(G198,'3-Productie normen'!$A$10:$I$23,VLOOKUP(O198,'3-Productie normen'!R:S,2,FALSE),FALSE)))</f>
        <v>0</v>
      </c>
      <c r="X198" s="185">
        <f t="shared" ref="X198:X257" si="28">IF(Q198&gt;0,W198*$X$8,0)</f>
        <v>0</v>
      </c>
      <c r="Y198" s="185">
        <f t="shared" ref="Y198:Y257" si="29">IF(R198&gt;0,W198*$Y$8,0)</f>
        <v>0</v>
      </c>
      <c r="Z198" s="186" t="str">
        <f>VLOOKUP(G198,'3-Productie normen'!A:O,11,FALSE)</f>
        <v xml:space="preserve">V </v>
      </c>
      <c r="AA198" s="186"/>
      <c r="AC198" s="144">
        <f t="shared" ref="AC198:AC257" si="30">SUM(O198:Q198)*I198</f>
        <v>4699.2</v>
      </c>
    </row>
    <row r="199" spans="1:29" ht="14.1" customHeight="1">
      <c r="A199" s="160">
        <f t="shared" si="23"/>
        <v>199</v>
      </c>
      <c r="B199" s="180" t="s">
        <v>213</v>
      </c>
      <c r="C199" s="180" t="s">
        <v>473</v>
      </c>
      <c r="D199" s="145" t="s">
        <v>96</v>
      </c>
      <c r="E199" s="193"/>
      <c r="F199" s="194" t="s">
        <v>350</v>
      </c>
      <c r="G199" s="193" t="s">
        <v>459</v>
      </c>
      <c r="H199" s="193" t="s">
        <v>517</v>
      </c>
      <c r="I199" s="538">
        <v>48</v>
      </c>
      <c r="J199" s="464">
        <v>1</v>
      </c>
      <c r="K199" s="464">
        <v>1</v>
      </c>
      <c r="L199" s="464">
        <v>1</v>
      </c>
      <c r="M199" s="464">
        <v>1</v>
      </c>
      <c r="N199" s="544">
        <f t="shared" si="24"/>
        <v>365</v>
      </c>
      <c r="O199" s="183">
        <v>255</v>
      </c>
      <c r="P199" s="183"/>
      <c r="Q199" s="183">
        <v>101</v>
      </c>
      <c r="R199" s="183">
        <v>9</v>
      </c>
      <c r="S199" s="184" t="e">
        <f t="shared" si="25"/>
        <v>#DIV/0!</v>
      </c>
      <c r="T199" s="184" t="e">
        <f t="shared" si="26"/>
        <v>#DIV/0!</v>
      </c>
      <c r="U199" s="184" t="e">
        <f t="shared" si="27"/>
        <v>#DIV/0!</v>
      </c>
      <c r="V199" s="499"/>
      <c r="W199" s="185">
        <f>IF(O199="nio",0,IF(O199&gt;0,VLOOKUP(G199,'3-Productie normen'!$A$10:$I$23,VLOOKUP(O199,'3-Productie normen'!R:S,2,FALSE),FALSE)))</f>
        <v>0</v>
      </c>
      <c r="X199" s="185">
        <f t="shared" si="28"/>
        <v>0</v>
      </c>
      <c r="Y199" s="185">
        <f t="shared" si="29"/>
        <v>0</v>
      </c>
      <c r="Z199" s="186" t="str">
        <f>VLOOKUP(G199,'3-Productie normen'!A:O,11,FALSE)</f>
        <v xml:space="preserve">V </v>
      </c>
      <c r="AA199" s="186"/>
      <c r="AC199" s="144">
        <f t="shared" si="30"/>
        <v>17088</v>
      </c>
    </row>
    <row r="200" spans="1:29" ht="14.1" customHeight="1">
      <c r="A200" s="160">
        <f t="shared" si="23"/>
        <v>200</v>
      </c>
      <c r="B200" s="180" t="s">
        <v>213</v>
      </c>
      <c r="C200" s="180" t="s">
        <v>473</v>
      </c>
      <c r="D200" s="145" t="s">
        <v>96</v>
      </c>
      <c r="E200" s="193"/>
      <c r="F200" s="194" t="s">
        <v>350</v>
      </c>
      <c r="G200" s="193" t="s">
        <v>459</v>
      </c>
      <c r="H200" s="193" t="s">
        <v>517</v>
      </c>
      <c r="I200" s="538">
        <v>264.5</v>
      </c>
      <c r="J200" s="464">
        <v>1</v>
      </c>
      <c r="K200" s="464">
        <v>1</v>
      </c>
      <c r="L200" s="464">
        <v>1</v>
      </c>
      <c r="M200" s="464">
        <v>1</v>
      </c>
      <c r="N200" s="544">
        <f t="shared" si="24"/>
        <v>365</v>
      </c>
      <c r="O200" s="183">
        <v>255</v>
      </c>
      <c r="P200" s="183"/>
      <c r="Q200" s="183">
        <v>101</v>
      </c>
      <c r="R200" s="183">
        <v>9</v>
      </c>
      <c r="S200" s="184" t="e">
        <f t="shared" si="25"/>
        <v>#DIV/0!</v>
      </c>
      <c r="T200" s="184" t="e">
        <f t="shared" si="26"/>
        <v>#DIV/0!</v>
      </c>
      <c r="U200" s="184" t="e">
        <f t="shared" si="27"/>
        <v>#DIV/0!</v>
      </c>
      <c r="V200" s="499"/>
      <c r="W200" s="185">
        <f>IF(O200="nio",0,IF(O200&gt;0,VLOOKUP(G200,'3-Productie normen'!$A$10:$I$23,VLOOKUP(O200,'3-Productie normen'!R:S,2,FALSE),FALSE)))</f>
        <v>0</v>
      </c>
      <c r="X200" s="185">
        <f t="shared" si="28"/>
        <v>0</v>
      </c>
      <c r="Y200" s="185">
        <f t="shared" si="29"/>
        <v>0</v>
      </c>
      <c r="Z200" s="186" t="str">
        <f>VLOOKUP(G200,'3-Productie normen'!A:O,11,FALSE)</f>
        <v xml:space="preserve">V </v>
      </c>
      <c r="AA200" s="186"/>
      <c r="AC200" s="144">
        <f t="shared" si="30"/>
        <v>94162</v>
      </c>
    </row>
    <row r="201" spans="1:29" ht="14.1" customHeight="1">
      <c r="A201" s="160">
        <f t="shared" si="23"/>
        <v>201</v>
      </c>
      <c r="B201" s="180" t="s">
        <v>213</v>
      </c>
      <c r="C201" s="180" t="s">
        <v>473</v>
      </c>
      <c r="D201" s="145" t="s">
        <v>96</v>
      </c>
      <c r="E201" s="193"/>
      <c r="F201" s="194" t="s">
        <v>351</v>
      </c>
      <c r="G201" s="193" t="s">
        <v>455</v>
      </c>
      <c r="H201" s="193" t="s">
        <v>517</v>
      </c>
      <c r="I201" s="538">
        <v>55.1</v>
      </c>
      <c r="J201" s="464">
        <v>1</v>
      </c>
      <c r="K201" s="464">
        <v>1</v>
      </c>
      <c r="L201" s="464">
        <v>1</v>
      </c>
      <c r="M201" s="464">
        <v>1</v>
      </c>
      <c r="N201" s="544">
        <f t="shared" si="24"/>
        <v>12</v>
      </c>
      <c r="O201" s="183">
        <v>12</v>
      </c>
      <c r="P201" s="183"/>
      <c r="Q201" s="183"/>
      <c r="R201" s="183"/>
      <c r="S201" s="184" t="e">
        <f t="shared" si="25"/>
        <v>#DIV/0!</v>
      </c>
      <c r="T201" s="184">
        <f t="shared" si="26"/>
        <v>0</v>
      </c>
      <c r="U201" s="184">
        <f t="shared" si="27"/>
        <v>0</v>
      </c>
      <c r="V201" s="499"/>
      <c r="W201" s="185">
        <f>IF(O201="nio",0,IF(O201&gt;0,VLOOKUP(G201,'3-Productie normen'!$A$10:$I$23,VLOOKUP(O201,'3-Productie normen'!R:S,2,FALSE),FALSE)))</f>
        <v>0</v>
      </c>
      <c r="X201" s="185">
        <f t="shared" si="28"/>
        <v>0</v>
      </c>
      <c r="Y201" s="185">
        <f t="shared" si="29"/>
        <v>0</v>
      </c>
      <c r="Z201" s="186" t="str">
        <f>VLOOKUP(G201,'3-Productie normen'!A:O,11,FALSE)</f>
        <v>V</v>
      </c>
      <c r="AA201" s="186"/>
      <c r="AC201" s="144">
        <f t="shared" si="30"/>
        <v>661.2</v>
      </c>
    </row>
    <row r="202" spans="1:29" ht="14.1" customHeight="1">
      <c r="A202" s="160">
        <f t="shared" si="23"/>
        <v>202</v>
      </c>
      <c r="B202" s="180" t="s">
        <v>213</v>
      </c>
      <c r="C202" s="180" t="s">
        <v>473</v>
      </c>
      <c r="D202" s="145" t="s">
        <v>96</v>
      </c>
      <c r="E202" s="193"/>
      <c r="F202" s="194" t="s">
        <v>353</v>
      </c>
      <c r="G202" s="194" t="s">
        <v>461</v>
      </c>
      <c r="H202" s="193" t="s">
        <v>518</v>
      </c>
      <c r="I202" s="538">
        <v>81.7</v>
      </c>
      <c r="J202" s="464">
        <v>1</v>
      </c>
      <c r="K202" s="464">
        <v>1</v>
      </c>
      <c r="L202" s="464">
        <v>1</v>
      </c>
      <c r="M202" s="464">
        <v>1</v>
      </c>
      <c r="N202" s="544">
        <f t="shared" si="24"/>
        <v>221</v>
      </c>
      <c r="O202" s="183">
        <v>156</v>
      </c>
      <c r="P202" s="183"/>
      <c r="Q202" s="183">
        <v>60</v>
      </c>
      <c r="R202" s="183">
        <v>5</v>
      </c>
      <c r="S202" s="184" t="e">
        <f t="shared" si="25"/>
        <v>#DIV/0!</v>
      </c>
      <c r="T202" s="184" t="e">
        <f t="shared" si="26"/>
        <v>#DIV/0!</v>
      </c>
      <c r="U202" s="184" t="e">
        <f t="shared" si="27"/>
        <v>#DIV/0!</v>
      </c>
      <c r="V202" s="499"/>
      <c r="W202" s="185">
        <f>IF(O202="nio",0,IF(O202&gt;0,VLOOKUP(G202,'3-Productie normen'!$A$10:$I$23,VLOOKUP(O202,'3-Productie normen'!R:S,2,FALSE),FALSE)))</f>
        <v>0</v>
      </c>
      <c r="X202" s="185">
        <f t="shared" si="28"/>
        <v>0</v>
      </c>
      <c r="Y202" s="185">
        <f t="shared" si="29"/>
        <v>0</v>
      </c>
      <c r="Z202" s="186" t="str">
        <f>VLOOKUP(G202,'3-Productie normen'!A:O,11,FALSE)</f>
        <v>B</v>
      </c>
      <c r="AA202" s="186"/>
      <c r="AC202" s="144">
        <f t="shared" si="30"/>
        <v>17647.2</v>
      </c>
    </row>
    <row r="203" spans="1:29" ht="14.1" customHeight="1">
      <c r="A203" s="160">
        <f t="shared" ref="A203:A266" si="31">A202+1</f>
        <v>203</v>
      </c>
      <c r="B203" s="180" t="s">
        <v>213</v>
      </c>
      <c r="C203" s="180"/>
      <c r="D203" s="145" t="s">
        <v>96</v>
      </c>
      <c r="E203" s="193"/>
      <c r="F203" s="194" t="s">
        <v>355</v>
      </c>
      <c r="G203" s="193" t="s">
        <v>462</v>
      </c>
      <c r="H203" s="193"/>
      <c r="I203" s="538">
        <v>139.9</v>
      </c>
      <c r="J203" s="464">
        <v>1</v>
      </c>
      <c r="K203" s="464">
        <v>1</v>
      </c>
      <c r="L203" s="464">
        <v>1</v>
      </c>
      <c r="M203" s="464">
        <v>1</v>
      </c>
      <c r="N203" s="544" t="str">
        <f t="shared" si="24"/>
        <v>NIO</v>
      </c>
      <c r="O203" s="183" t="s">
        <v>463</v>
      </c>
      <c r="P203" s="183"/>
      <c r="Q203" s="183"/>
      <c r="R203" s="183"/>
      <c r="S203" s="184">
        <f t="shared" si="25"/>
        <v>0</v>
      </c>
      <c r="T203" s="184">
        <f t="shared" si="26"/>
        <v>0</v>
      </c>
      <c r="U203" s="184">
        <f t="shared" si="27"/>
        <v>0</v>
      </c>
      <c r="V203" s="499"/>
      <c r="W203" s="185">
        <f>IF(O203="nio",0,IF(O203&gt;0,VLOOKUP(G203,'3-Productie normen'!$A$10:$I$23,VLOOKUP(O203,'3-Productie normen'!R:S,2,FALSE),FALSE)))</f>
        <v>0</v>
      </c>
      <c r="X203" s="185">
        <f t="shared" si="28"/>
        <v>0</v>
      </c>
      <c r="Y203" s="185">
        <f t="shared" si="29"/>
        <v>0</v>
      </c>
      <c r="Z203" s="186">
        <f>VLOOKUP(G203,'3-Productie normen'!A:O,11,FALSE)</f>
        <v>0</v>
      </c>
      <c r="AA203" s="186"/>
      <c r="AC203" s="144">
        <f t="shared" si="30"/>
        <v>0</v>
      </c>
    </row>
    <row r="204" spans="1:29" ht="14.1" customHeight="1">
      <c r="A204" s="160">
        <f t="shared" si="31"/>
        <v>204</v>
      </c>
      <c r="B204" s="180" t="s">
        <v>213</v>
      </c>
      <c r="C204" s="180" t="s">
        <v>473</v>
      </c>
      <c r="D204" s="145" t="s">
        <v>96</v>
      </c>
      <c r="E204" s="193"/>
      <c r="F204" s="194" t="s">
        <v>227</v>
      </c>
      <c r="G204" s="193" t="s">
        <v>459</v>
      </c>
      <c r="H204" s="193" t="s">
        <v>517</v>
      </c>
      <c r="I204" s="538">
        <v>42.4</v>
      </c>
      <c r="J204" s="464">
        <v>1</v>
      </c>
      <c r="K204" s="464">
        <v>1</v>
      </c>
      <c r="L204" s="464">
        <v>1</v>
      </c>
      <c r="M204" s="464">
        <v>1</v>
      </c>
      <c r="N204" s="544">
        <f t="shared" ref="N204:N248" si="32">IF(O204="NIO","NIO",SUM(O204:R204))</f>
        <v>365</v>
      </c>
      <c r="O204" s="183">
        <v>255</v>
      </c>
      <c r="P204" s="183"/>
      <c r="Q204" s="183">
        <v>101</v>
      </c>
      <c r="R204" s="183">
        <v>9</v>
      </c>
      <c r="S204" s="184" t="e">
        <f t="shared" si="25"/>
        <v>#DIV/0!</v>
      </c>
      <c r="T204" s="184" t="e">
        <f t="shared" si="26"/>
        <v>#DIV/0!</v>
      </c>
      <c r="U204" s="184" t="e">
        <f t="shared" si="27"/>
        <v>#DIV/0!</v>
      </c>
      <c r="V204" s="499"/>
      <c r="W204" s="185">
        <f>IF(O204="nio",0,IF(O204&gt;0,VLOOKUP(G204,'3-Productie normen'!$A$10:$I$23,VLOOKUP(O204,'3-Productie normen'!R:S,2,FALSE),FALSE)))</f>
        <v>0</v>
      </c>
      <c r="X204" s="185">
        <f t="shared" si="28"/>
        <v>0</v>
      </c>
      <c r="Y204" s="185">
        <f t="shared" si="29"/>
        <v>0</v>
      </c>
      <c r="Z204" s="186" t="str">
        <f>VLOOKUP(G204,'3-Productie normen'!A:O,11,FALSE)</f>
        <v xml:space="preserve">V </v>
      </c>
      <c r="AA204" s="186"/>
      <c r="AC204" s="144">
        <f t="shared" si="30"/>
        <v>15094.4</v>
      </c>
    </row>
    <row r="205" spans="1:29" ht="14.1" customHeight="1">
      <c r="A205" s="160">
        <f t="shared" si="31"/>
        <v>205</v>
      </c>
      <c r="B205" s="180" t="s">
        <v>213</v>
      </c>
      <c r="C205" s="180" t="s">
        <v>473</v>
      </c>
      <c r="D205" s="145" t="s">
        <v>96</v>
      </c>
      <c r="E205" s="193"/>
      <c r="F205" s="194" t="s">
        <v>250</v>
      </c>
      <c r="G205" s="193" t="s">
        <v>459</v>
      </c>
      <c r="H205" s="193" t="s">
        <v>517</v>
      </c>
      <c r="I205" s="538">
        <v>13.6</v>
      </c>
      <c r="J205" s="464">
        <v>1</v>
      </c>
      <c r="K205" s="464">
        <v>1</v>
      </c>
      <c r="L205" s="464">
        <v>1</v>
      </c>
      <c r="M205" s="464">
        <v>1</v>
      </c>
      <c r="N205" s="544">
        <f t="shared" si="32"/>
        <v>365</v>
      </c>
      <c r="O205" s="183">
        <v>255</v>
      </c>
      <c r="P205" s="183"/>
      <c r="Q205" s="183">
        <v>101</v>
      </c>
      <c r="R205" s="183">
        <v>9</v>
      </c>
      <c r="S205" s="184" t="e">
        <f t="shared" si="25"/>
        <v>#DIV/0!</v>
      </c>
      <c r="T205" s="184" t="e">
        <f t="shared" si="26"/>
        <v>#DIV/0!</v>
      </c>
      <c r="U205" s="184" t="e">
        <f t="shared" si="27"/>
        <v>#DIV/0!</v>
      </c>
      <c r="V205" s="499"/>
      <c r="W205" s="185">
        <f>IF(O205="nio",0,IF(O205&gt;0,VLOOKUP(G205,'3-Productie normen'!$A$10:$I$23,VLOOKUP(O205,'3-Productie normen'!R:S,2,FALSE),FALSE)))</f>
        <v>0</v>
      </c>
      <c r="X205" s="185">
        <f t="shared" si="28"/>
        <v>0</v>
      </c>
      <c r="Y205" s="185">
        <f t="shared" si="29"/>
        <v>0</v>
      </c>
      <c r="Z205" s="186" t="str">
        <f>VLOOKUP(G205,'3-Productie normen'!A:O,11,FALSE)</f>
        <v xml:space="preserve">V </v>
      </c>
      <c r="AA205" s="186"/>
      <c r="AC205" s="144">
        <f t="shared" si="30"/>
        <v>4841.5999999999995</v>
      </c>
    </row>
    <row r="206" spans="1:29" ht="14.1" customHeight="1">
      <c r="A206" s="160">
        <f t="shared" si="31"/>
        <v>206</v>
      </c>
      <c r="B206" s="180" t="s">
        <v>213</v>
      </c>
      <c r="C206" s="180" t="s">
        <v>473</v>
      </c>
      <c r="D206" s="145" t="s">
        <v>96</v>
      </c>
      <c r="E206" s="193"/>
      <c r="F206" s="194" t="s">
        <v>356</v>
      </c>
      <c r="G206" s="194" t="s">
        <v>461</v>
      </c>
      <c r="H206" s="193" t="s">
        <v>518</v>
      </c>
      <c r="I206" s="538">
        <v>46.5</v>
      </c>
      <c r="J206" s="464">
        <v>1</v>
      </c>
      <c r="K206" s="464">
        <v>1</v>
      </c>
      <c r="L206" s="464">
        <v>1</v>
      </c>
      <c r="M206" s="464">
        <v>1</v>
      </c>
      <c r="N206" s="544">
        <f t="shared" si="32"/>
        <v>221</v>
      </c>
      <c r="O206" s="183">
        <v>156</v>
      </c>
      <c r="P206" s="183"/>
      <c r="Q206" s="183">
        <v>60</v>
      </c>
      <c r="R206" s="183">
        <v>5</v>
      </c>
      <c r="S206" s="184" t="e">
        <f t="shared" si="25"/>
        <v>#DIV/0!</v>
      </c>
      <c r="T206" s="184" t="e">
        <f t="shared" si="26"/>
        <v>#DIV/0!</v>
      </c>
      <c r="U206" s="184" t="e">
        <f t="shared" si="27"/>
        <v>#DIV/0!</v>
      </c>
      <c r="V206" s="499"/>
      <c r="W206" s="185">
        <f>IF(O206="nio",0,IF(O206&gt;0,VLOOKUP(G206,'3-Productie normen'!$A$10:$I$23,VLOOKUP(O206,'3-Productie normen'!R:S,2,FALSE),FALSE)))</f>
        <v>0</v>
      </c>
      <c r="X206" s="185">
        <f t="shared" si="28"/>
        <v>0</v>
      </c>
      <c r="Y206" s="185">
        <f t="shared" si="29"/>
        <v>0</v>
      </c>
      <c r="Z206" s="186" t="str">
        <f>VLOOKUP(G206,'3-Productie normen'!A:O,11,FALSE)</f>
        <v>B</v>
      </c>
      <c r="AA206" s="186"/>
      <c r="AC206" s="144">
        <f t="shared" si="30"/>
        <v>10044</v>
      </c>
    </row>
    <row r="207" spans="1:29" ht="14.1" customHeight="1">
      <c r="A207" s="160">
        <f t="shared" si="31"/>
        <v>207</v>
      </c>
      <c r="B207" s="180" t="s">
        <v>213</v>
      </c>
      <c r="C207" s="180" t="s">
        <v>473</v>
      </c>
      <c r="D207" s="145" t="s">
        <v>96</v>
      </c>
      <c r="E207" s="193"/>
      <c r="F207" s="194" t="s">
        <v>357</v>
      </c>
      <c r="G207" s="194" t="s">
        <v>461</v>
      </c>
      <c r="H207" s="193" t="s">
        <v>518</v>
      </c>
      <c r="I207" s="538">
        <v>39.299999999999997</v>
      </c>
      <c r="J207" s="464">
        <v>1</v>
      </c>
      <c r="K207" s="464">
        <v>1</v>
      </c>
      <c r="L207" s="464">
        <v>1</v>
      </c>
      <c r="M207" s="464">
        <v>1</v>
      </c>
      <c r="N207" s="544">
        <f t="shared" si="32"/>
        <v>221</v>
      </c>
      <c r="O207" s="183">
        <v>156</v>
      </c>
      <c r="P207" s="183"/>
      <c r="Q207" s="183">
        <v>60</v>
      </c>
      <c r="R207" s="183">
        <v>5</v>
      </c>
      <c r="S207" s="184" t="e">
        <f t="shared" si="25"/>
        <v>#DIV/0!</v>
      </c>
      <c r="T207" s="184" t="e">
        <f t="shared" si="26"/>
        <v>#DIV/0!</v>
      </c>
      <c r="U207" s="184" t="e">
        <f t="shared" si="27"/>
        <v>#DIV/0!</v>
      </c>
      <c r="V207" s="499"/>
      <c r="W207" s="185">
        <f>IF(O207="nio",0,IF(O207&gt;0,VLOOKUP(G207,'3-Productie normen'!$A$10:$I$23,VLOOKUP(O207,'3-Productie normen'!R:S,2,FALSE),FALSE)))</f>
        <v>0</v>
      </c>
      <c r="X207" s="185">
        <f t="shared" si="28"/>
        <v>0</v>
      </c>
      <c r="Y207" s="185">
        <f t="shared" si="29"/>
        <v>0</v>
      </c>
      <c r="Z207" s="186" t="str">
        <f>VLOOKUP(G207,'3-Productie normen'!A:O,11,FALSE)</f>
        <v>B</v>
      </c>
      <c r="AA207" s="186"/>
      <c r="AC207" s="144">
        <f t="shared" si="30"/>
        <v>8488.7999999999993</v>
      </c>
    </row>
    <row r="208" spans="1:29" ht="14.1" customHeight="1">
      <c r="A208" s="160">
        <f t="shared" si="31"/>
        <v>208</v>
      </c>
      <c r="B208" s="180" t="s">
        <v>213</v>
      </c>
      <c r="C208" s="180" t="s">
        <v>473</v>
      </c>
      <c r="D208" s="145" t="s">
        <v>96</v>
      </c>
      <c r="E208" s="193"/>
      <c r="F208" s="194" t="s">
        <v>358</v>
      </c>
      <c r="G208" s="194" t="s">
        <v>461</v>
      </c>
      <c r="H208" s="193" t="s">
        <v>518</v>
      </c>
      <c r="I208" s="538">
        <v>44.2</v>
      </c>
      <c r="J208" s="464">
        <v>1</v>
      </c>
      <c r="K208" s="464">
        <v>1</v>
      </c>
      <c r="L208" s="464">
        <v>1</v>
      </c>
      <c r="M208" s="464">
        <v>1</v>
      </c>
      <c r="N208" s="544">
        <f t="shared" si="32"/>
        <v>221</v>
      </c>
      <c r="O208" s="183">
        <v>156</v>
      </c>
      <c r="P208" s="183"/>
      <c r="Q208" s="183">
        <v>60</v>
      </c>
      <c r="R208" s="183">
        <v>5</v>
      </c>
      <c r="S208" s="184" t="e">
        <f t="shared" si="25"/>
        <v>#DIV/0!</v>
      </c>
      <c r="T208" s="184" t="e">
        <f t="shared" si="26"/>
        <v>#DIV/0!</v>
      </c>
      <c r="U208" s="184" t="e">
        <f t="shared" si="27"/>
        <v>#DIV/0!</v>
      </c>
      <c r="V208" s="499"/>
      <c r="W208" s="185">
        <f>IF(O208="nio",0,IF(O208&gt;0,VLOOKUP(G208,'3-Productie normen'!$A$10:$I$23,VLOOKUP(O208,'3-Productie normen'!R:S,2,FALSE),FALSE)))</f>
        <v>0</v>
      </c>
      <c r="X208" s="185">
        <f t="shared" si="28"/>
        <v>0</v>
      </c>
      <c r="Y208" s="185">
        <f t="shared" si="29"/>
        <v>0</v>
      </c>
      <c r="Z208" s="186" t="str">
        <f>VLOOKUP(G208,'3-Productie normen'!A:O,11,FALSE)</f>
        <v>B</v>
      </c>
      <c r="AA208" s="186"/>
      <c r="AC208" s="144">
        <f t="shared" si="30"/>
        <v>9547.2000000000007</v>
      </c>
    </row>
    <row r="209" spans="1:29" ht="14.1" customHeight="1">
      <c r="A209" s="160">
        <f t="shared" si="31"/>
        <v>209</v>
      </c>
      <c r="B209" s="180" t="s">
        <v>213</v>
      </c>
      <c r="C209" s="180" t="s">
        <v>473</v>
      </c>
      <c r="D209" s="145" t="s">
        <v>96</v>
      </c>
      <c r="E209" s="193"/>
      <c r="F209" s="194" t="s">
        <v>359</v>
      </c>
      <c r="G209" s="194" t="s">
        <v>461</v>
      </c>
      <c r="H209" s="193" t="s">
        <v>518</v>
      </c>
      <c r="I209" s="538">
        <v>37.1</v>
      </c>
      <c r="J209" s="464">
        <v>1</v>
      </c>
      <c r="K209" s="464">
        <v>1</v>
      </c>
      <c r="L209" s="464">
        <v>1</v>
      </c>
      <c r="M209" s="464">
        <v>1</v>
      </c>
      <c r="N209" s="544">
        <f t="shared" si="32"/>
        <v>221</v>
      </c>
      <c r="O209" s="183">
        <v>156</v>
      </c>
      <c r="P209" s="183"/>
      <c r="Q209" s="183">
        <v>60</v>
      </c>
      <c r="R209" s="183">
        <v>5</v>
      </c>
      <c r="S209" s="184" t="e">
        <f t="shared" si="25"/>
        <v>#DIV/0!</v>
      </c>
      <c r="T209" s="184" t="e">
        <f t="shared" si="26"/>
        <v>#DIV/0!</v>
      </c>
      <c r="U209" s="184" t="e">
        <f t="shared" si="27"/>
        <v>#DIV/0!</v>
      </c>
      <c r="V209" s="499"/>
      <c r="W209" s="185">
        <f>IF(O209="nio",0,IF(O209&gt;0,VLOOKUP(G209,'3-Productie normen'!$A$10:$I$23,VLOOKUP(O209,'3-Productie normen'!R:S,2,FALSE),FALSE)))</f>
        <v>0</v>
      </c>
      <c r="X209" s="185">
        <f t="shared" si="28"/>
        <v>0</v>
      </c>
      <c r="Y209" s="185">
        <f t="shared" si="29"/>
        <v>0</v>
      </c>
      <c r="Z209" s="186" t="str">
        <f>VLOOKUP(G209,'3-Productie normen'!A:O,11,FALSE)</f>
        <v>B</v>
      </c>
      <c r="AA209" s="186"/>
      <c r="AC209" s="144">
        <f t="shared" si="30"/>
        <v>8013.6</v>
      </c>
    </row>
    <row r="210" spans="1:29" ht="14.1" customHeight="1">
      <c r="A210" s="160">
        <f t="shared" si="31"/>
        <v>210</v>
      </c>
      <c r="B210" s="180" t="s">
        <v>213</v>
      </c>
      <c r="C210" s="180"/>
      <c r="D210" s="145" t="s">
        <v>96</v>
      </c>
      <c r="E210" s="193"/>
      <c r="F210" s="194" t="s">
        <v>360</v>
      </c>
      <c r="G210" s="193" t="s">
        <v>462</v>
      </c>
      <c r="H210" s="193"/>
      <c r="I210" s="538">
        <v>36.6</v>
      </c>
      <c r="J210" s="464">
        <v>1</v>
      </c>
      <c r="K210" s="464">
        <v>1</v>
      </c>
      <c r="L210" s="464">
        <v>1</v>
      </c>
      <c r="M210" s="464">
        <v>1</v>
      </c>
      <c r="N210" s="544" t="str">
        <f t="shared" si="32"/>
        <v>NIO</v>
      </c>
      <c r="O210" s="183" t="s">
        <v>463</v>
      </c>
      <c r="P210" s="183"/>
      <c r="Q210" s="183"/>
      <c r="R210" s="183"/>
      <c r="S210" s="184">
        <f t="shared" si="25"/>
        <v>0</v>
      </c>
      <c r="T210" s="184">
        <f t="shared" si="26"/>
        <v>0</v>
      </c>
      <c r="U210" s="184">
        <f t="shared" si="27"/>
        <v>0</v>
      </c>
      <c r="V210" s="499"/>
      <c r="W210" s="185">
        <f>IF(O210="nio",0,IF(O210&gt;0,VLOOKUP(G210,'3-Productie normen'!$A$10:$I$23,VLOOKUP(O210,'3-Productie normen'!R:S,2,FALSE),FALSE)))</f>
        <v>0</v>
      </c>
      <c r="X210" s="185">
        <f t="shared" si="28"/>
        <v>0</v>
      </c>
      <c r="Y210" s="185">
        <f t="shared" si="29"/>
        <v>0</v>
      </c>
      <c r="Z210" s="186">
        <f>VLOOKUP(G210,'3-Productie normen'!A:O,11,FALSE)</f>
        <v>0</v>
      </c>
      <c r="AA210" s="186"/>
      <c r="AC210" s="144">
        <f t="shared" si="30"/>
        <v>0</v>
      </c>
    </row>
    <row r="211" spans="1:29" ht="14.1" customHeight="1">
      <c r="A211" s="160">
        <f t="shared" si="31"/>
        <v>211</v>
      </c>
      <c r="B211" s="180" t="s">
        <v>213</v>
      </c>
      <c r="C211" s="180" t="s">
        <v>473</v>
      </c>
      <c r="D211" s="145" t="s">
        <v>96</v>
      </c>
      <c r="E211" s="193"/>
      <c r="F211" s="194" t="s">
        <v>361</v>
      </c>
      <c r="G211" s="194" t="s">
        <v>461</v>
      </c>
      <c r="H211" s="193" t="s">
        <v>518</v>
      </c>
      <c r="I211" s="538">
        <v>38.4</v>
      </c>
      <c r="J211" s="464">
        <v>1</v>
      </c>
      <c r="K211" s="464">
        <v>1</v>
      </c>
      <c r="L211" s="464">
        <v>1</v>
      </c>
      <c r="M211" s="464">
        <v>1</v>
      </c>
      <c r="N211" s="544">
        <f t="shared" si="32"/>
        <v>221</v>
      </c>
      <c r="O211" s="183">
        <v>156</v>
      </c>
      <c r="P211" s="183"/>
      <c r="Q211" s="183">
        <v>60</v>
      </c>
      <c r="R211" s="183">
        <v>5</v>
      </c>
      <c r="S211" s="184" t="e">
        <f t="shared" si="25"/>
        <v>#DIV/0!</v>
      </c>
      <c r="T211" s="184" t="e">
        <f t="shared" si="26"/>
        <v>#DIV/0!</v>
      </c>
      <c r="U211" s="184" t="e">
        <f t="shared" si="27"/>
        <v>#DIV/0!</v>
      </c>
      <c r="V211" s="499"/>
      <c r="W211" s="185">
        <f>IF(O211="nio",0,IF(O211&gt;0,VLOOKUP(G211,'3-Productie normen'!$A$10:$I$23,VLOOKUP(O211,'3-Productie normen'!R:S,2,FALSE),FALSE)))</f>
        <v>0</v>
      </c>
      <c r="X211" s="185">
        <f t="shared" si="28"/>
        <v>0</v>
      </c>
      <c r="Y211" s="185">
        <f t="shared" si="29"/>
        <v>0</v>
      </c>
      <c r="Z211" s="186" t="str">
        <f>VLOOKUP(G211,'3-Productie normen'!A:O,11,FALSE)</f>
        <v>B</v>
      </c>
      <c r="AA211" s="186"/>
      <c r="AC211" s="144">
        <f t="shared" si="30"/>
        <v>8294.4</v>
      </c>
    </row>
    <row r="212" spans="1:29" ht="14.1" customHeight="1">
      <c r="A212" s="160">
        <f t="shared" si="31"/>
        <v>212</v>
      </c>
      <c r="B212" s="180" t="s">
        <v>213</v>
      </c>
      <c r="C212" s="180" t="s">
        <v>473</v>
      </c>
      <c r="D212" s="145" t="s">
        <v>96</v>
      </c>
      <c r="E212" s="193"/>
      <c r="F212" s="194" t="s">
        <v>362</v>
      </c>
      <c r="G212" s="194" t="s">
        <v>461</v>
      </c>
      <c r="H212" s="193" t="s">
        <v>518</v>
      </c>
      <c r="I212" s="538">
        <v>37</v>
      </c>
      <c r="J212" s="464">
        <v>1</v>
      </c>
      <c r="K212" s="464">
        <v>1</v>
      </c>
      <c r="L212" s="464">
        <v>1</v>
      </c>
      <c r="M212" s="464">
        <v>1</v>
      </c>
      <c r="N212" s="544">
        <f t="shared" si="32"/>
        <v>221</v>
      </c>
      <c r="O212" s="183">
        <v>156</v>
      </c>
      <c r="P212" s="183"/>
      <c r="Q212" s="183">
        <v>60</v>
      </c>
      <c r="R212" s="183">
        <v>5</v>
      </c>
      <c r="S212" s="184" t="e">
        <f t="shared" si="25"/>
        <v>#DIV/0!</v>
      </c>
      <c r="T212" s="184" t="e">
        <f t="shared" si="26"/>
        <v>#DIV/0!</v>
      </c>
      <c r="U212" s="184" t="e">
        <f t="shared" si="27"/>
        <v>#DIV/0!</v>
      </c>
      <c r="V212" s="499"/>
      <c r="W212" s="185">
        <f>IF(O212="nio",0,IF(O212&gt;0,VLOOKUP(G212,'3-Productie normen'!$A$10:$I$23,VLOOKUP(O212,'3-Productie normen'!R:S,2,FALSE),FALSE)))</f>
        <v>0</v>
      </c>
      <c r="X212" s="185">
        <f t="shared" si="28"/>
        <v>0</v>
      </c>
      <c r="Y212" s="185">
        <f t="shared" si="29"/>
        <v>0</v>
      </c>
      <c r="Z212" s="186" t="str">
        <f>VLOOKUP(G212,'3-Productie normen'!A:O,11,FALSE)</f>
        <v>B</v>
      </c>
      <c r="AA212" s="186"/>
      <c r="AC212" s="144">
        <f t="shared" si="30"/>
        <v>7992</v>
      </c>
    </row>
    <row r="213" spans="1:29" ht="14.1" customHeight="1">
      <c r="A213" s="160">
        <f t="shared" si="31"/>
        <v>213</v>
      </c>
      <c r="B213" s="180" t="s">
        <v>213</v>
      </c>
      <c r="C213" s="180" t="s">
        <v>473</v>
      </c>
      <c r="D213" s="145" t="s">
        <v>96</v>
      </c>
      <c r="E213" s="193"/>
      <c r="F213" s="194" t="s">
        <v>363</v>
      </c>
      <c r="G213" s="194" t="s">
        <v>461</v>
      </c>
      <c r="H213" s="193" t="s">
        <v>518</v>
      </c>
      <c r="I213" s="538">
        <v>38.5</v>
      </c>
      <c r="J213" s="464">
        <v>1</v>
      </c>
      <c r="K213" s="464">
        <v>1</v>
      </c>
      <c r="L213" s="464">
        <v>1</v>
      </c>
      <c r="M213" s="464">
        <v>1</v>
      </c>
      <c r="N213" s="544">
        <f t="shared" si="32"/>
        <v>221</v>
      </c>
      <c r="O213" s="183">
        <v>156</v>
      </c>
      <c r="P213" s="183"/>
      <c r="Q213" s="183">
        <v>60</v>
      </c>
      <c r="R213" s="183">
        <v>5</v>
      </c>
      <c r="S213" s="184" t="e">
        <f t="shared" si="25"/>
        <v>#DIV/0!</v>
      </c>
      <c r="T213" s="184" t="e">
        <f t="shared" si="26"/>
        <v>#DIV/0!</v>
      </c>
      <c r="U213" s="184" t="e">
        <f t="shared" si="27"/>
        <v>#DIV/0!</v>
      </c>
      <c r="V213" s="499"/>
      <c r="W213" s="185">
        <f>IF(O213="nio",0,IF(O213&gt;0,VLOOKUP(G213,'3-Productie normen'!$A$10:$I$23,VLOOKUP(O213,'3-Productie normen'!R:S,2,FALSE),FALSE)))</f>
        <v>0</v>
      </c>
      <c r="X213" s="185">
        <f t="shared" si="28"/>
        <v>0</v>
      </c>
      <c r="Y213" s="185">
        <f t="shared" si="29"/>
        <v>0</v>
      </c>
      <c r="Z213" s="186" t="str">
        <f>VLOOKUP(G213,'3-Productie normen'!A:O,11,FALSE)</f>
        <v>B</v>
      </c>
      <c r="AA213" s="186"/>
      <c r="AC213" s="144">
        <f t="shared" si="30"/>
        <v>8316</v>
      </c>
    </row>
    <row r="214" spans="1:29" ht="14.1" customHeight="1">
      <c r="A214" s="160">
        <f t="shared" si="31"/>
        <v>214</v>
      </c>
      <c r="B214" s="180" t="s">
        <v>213</v>
      </c>
      <c r="C214" s="180" t="s">
        <v>473</v>
      </c>
      <c r="D214" s="145" t="s">
        <v>96</v>
      </c>
      <c r="E214" s="193"/>
      <c r="F214" s="194" t="s">
        <v>263</v>
      </c>
      <c r="G214" s="193" t="s">
        <v>457</v>
      </c>
      <c r="H214" s="193" t="s">
        <v>518</v>
      </c>
      <c r="I214" s="538">
        <f>9.8+1.1+1.2</f>
        <v>12.1</v>
      </c>
      <c r="J214" s="464">
        <v>1</v>
      </c>
      <c r="K214" s="464">
        <v>1</v>
      </c>
      <c r="L214" s="464">
        <v>1</v>
      </c>
      <c r="M214" s="464">
        <v>1</v>
      </c>
      <c r="N214" s="544">
        <f t="shared" si="32"/>
        <v>255</v>
      </c>
      <c r="O214" s="183">
        <v>255</v>
      </c>
      <c r="P214" s="183"/>
      <c r="Q214" s="183"/>
      <c r="R214" s="183"/>
      <c r="S214" s="184" t="e">
        <f t="shared" si="25"/>
        <v>#DIV/0!</v>
      </c>
      <c r="T214" s="184">
        <f t="shared" si="26"/>
        <v>0</v>
      </c>
      <c r="U214" s="184">
        <f t="shared" si="27"/>
        <v>0</v>
      </c>
      <c r="V214" s="499"/>
      <c r="W214" s="185">
        <f>IF(O214="nio",0,IF(O214&gt;0,VLOOKUP(G214,'3-Productie normen'!$A$10:$I$23,VLOOKUP(O214,'3-Productie normen'!R:S,2,FALSE),FALSE)))</f>
        <v>0</v>
      </c>
      <c r="X214" s="185">
        <f t="shared" si="28"/>
        <v>0</v>
      </c>
      <c r="Y214" s="185">
        <f t="shared" si="29"/>
        <v>0</v>
      </c>
      <c r="Z214" s="186" t="str">
        <f>VLOOKUP(G214,'3-Productie normen'!A:O,11,FALSE)</f>
        <v>S</v>
      </c>
      <c r="AA214" s="186"/>
      <c r="AC214" s="144">
        <f t="shared" si="30"/>
        <v>3085.5</v>
      </c>
    </row>
    <row r="215" spans="1:29" ht="14.1" customHeight="1">
      <c r="A215" s="160">
        <f t="shared" si="31"/>
        <v>215</v>
      </c>
      <c r="B215" s="180" t="s">
        <v>213</v>
      </c>
      <c r="C215" s="180" t="s">
        <v>473</v>
      </c>
      <c r="D215" s="145" t="s">
        <v>96</v>
      </c>
      <c r="E215" s="193"/>
      <c r="F215" s="194" t="s">
        <v>240</v>
      </c>
      <c r="G215" s="193" t="s">
        <v>457</v>
      </c>
      <c r="H215" s="193" t="s">
        <v>518</v>
      </c>
      <c r="I215" s="538">
        <v>4.2</v>
      </c>
      <c r="J215" s="464">
        <v>1</v>
      </c>
      <c r="K215" s="464">
        <v>1</v>
      </c>
      <c r="L215" s="464">
        <v>1</v>
      </c>
      <c r="M215" s="464">
        <v>1</v>
      </c>
      <c r="N215" s="544">
        <f t="shared" si="32"/>
        <v>255</v>
      </c>
      <c r="O215" s="183">
        <v>255</v>
      </c>
      <c r="P215" s="183"/>
      <c r="Q215" s="183"/>
      <c r="R215" s="183"/>
      <c r="S215" s="184" t="e">
        <f t="shared" si="25"/>
        <v>#DIV/0!</v>
      </c>
      <c r="T215" s="184">
        <f t="shared" si="26"/>
        <v>0</v>
      </c>
      <c r="U215" s="184">
        <f t="shared" si="27"/>
        <v>0</v>
      </c>
      <c r="V215" s="499"/>
      <c r="W215" s="185">
        <f>IF(O215="nio",0,IF(O215&gt;0,VLOOKUP(G215,'3-Productie normen'!$A$10:$I$23,VLOOKUP(O215,'3-Productie normen'!R:S,2,FALSE),FALSE)))</f>
        <v>0</v>
      </c>
      <c r="X215" s="185">
        <f t="shared" si="28"/>
        <v>0</v>
      </c>
      <c r="Y215" s="185">
        <f t="shared" si="29"/>
        <v>0</v>
      </c>
      <c r="Z215" s="186" t="str">
        <f>VLOOKUP(G215,'3-Productie normen'!A:O,11,FALSE)</f>
        <v>S</v>
      </c>
      <c r="AA215" s="186"/>
      <c r="AC215" s="144">
        <f t="shared" si="30"/>
        <v>1071</v>
      </c>
    </row>
    <row r="216" spans="1:29" ht="14.1" customHeight="1">
      <c r="A216" s="160">
        <f t="shared" si="31"/>
        <v>216</v>
      </c>
      <c r="B216" s="180" t="s">
        <v>213</v>
      </c>
      <c r="C216" s="180" t="s">
        <v>473</v>
      </c>
      <c r="D216" s="145" t="s">
        <v>96</v>
      </c>
      <c r="E216" s="193"/>
      <c r="F216" s="194" t="s">
        <v>262</v>
      </c>
      <c r="G216" s="193" t="s">
        <v>457</v>
      </c>
      <c r="H216" s="193" t="s">
        <v>518</v>
      </c>
      <c r="I216" s="538">
        <f>9.2+1.1+1.2</f>
        <v>11.499999999999998</v>
      </c>
      <c r="J216" s="464">
        <v>1</v>
      </c>
      <c r="K216" s="464">
        <v>1</v>
      </c>
      <c r="L216" s="464">
        <v>1</v>
      </c>
      <c r="M216" s="464">
        <v>1</v>
      </c>
      <c r="N216" s="544">
        <f t="shared" si="32"/>
        <v>255</v>
      </c>
      <c r="O216" s="183">
        <v>255</v>
      </c>
      <c r="P216" s="183"/>
      <c r="Q216" s="183"/>
      <c r="R216" s="183"/>
      <c r="S216" s="184" t="e">
        <f t="shared" si="25"/>
        <v>#DIV/0!</v>
      </c>
      <c r="T216" s="184">
        <f t="shared" si="26"/>
        <v>0</v>
      </c>
      <c r="U216" s="184">
        <f t="shared" si="27"/>
        <v>0</v>
      </c>
      <c r="V216" s="499"/>
      <c r="W216" s="185">
        <f>IF(O216="nio",0,IF(O216&gt;0,VLOOKUP(G216,'3-Productie normen'!$A$10:$I$23,VLOOKUP(O216,'3-Productie normen'!R:S,2,FALSE),FALSE)))</f>
        <v>0</v>
      </c>
      <c r="X216" s="185">
        <f t="shared" si="28"/>
        <v>0</v>
      </c>
      <c r="Y216" s="185">
        <f t="shared" si="29"/>
        <v>0</v>
      </c>
      <c r="Z216" s="186" t="str">
        <f>VLOOKUP(G216,'3-Productie normen'!A:O,11,FALSE)</f>
        <v>S</v>
      </c>
      <c r="AA216" s="186"/>
      <c r="AC216" s="144">
        <f t="shared" si="30"/>
        <v>2932.4999999999995</v>
      </c>
    </row>
    <row r="217" spans="1:29" ht="14.1" customHeight="1">
      <c r="A217" s="160">
        <f t="shared" si="31"/>
        <v>217</v>
      </c>
      <c r="B217" s="180" t="s">
        <v>213</v>
      </c>
      <c r="C217" s="180" t="s">
        <v>473</v>
      </c>
      <c r="D217" s="145" t="s">
        <v>96</v>
      </c>
      <c r="E217" s="193"/>
      <c r="F217" s="194" t="s">
        <v>350</v>
      </c>
      <c r="G217" s="193" t="s">
        <v>459</v>
      </c>
      <c r="H217" s="193" t="s">
        <v>517</v>
      </c>
      <c r="I217" s="538">
        <v>7.7</v>
      </c>
      <c r="J217" s="464">
        <v>1</v>
      </c>
      <c r="K217" s="464">
        <v>1</v>
      </c>
      <c r="L217" s="464">
        <v>1</v>
      </c>
      <c r="M217" s="464">
        <v>1</v>
      </c>
      <c r="N217" s="544">
        <f t="shared" si="32"/>
        <v>365</v>
      </c>
      <c r="O217" s="183">
        <v>255</v>
      </c>
      <c r="P217" s="183"/>
      <c r="Q217" s="183">
        <v>101</v>
      </c>
      <c r="R217" s="183">
        <v>9</v>
      </c>
      <c r="S217" s="184" t="e">
        <f t="shared" si="25"/>
        <v>#DIV/0!</v>
      </c>
      <c r="T217" s="184" t="e">
        <f t="shared" si="26"/>
        <v>#DIV/0!</v>
      </c>
      <c r="U217" s="184" t="e">
        <f t="shared" si="27"/>
        <v>#DIV/0!</v>
      </c>
      <c r="V217" s="499"/>
      <c r="W217" s="185">
        <f>IF(O217="nio",0,IF(O217&gt;0,VLOOKUP(G217,'3-Productie normen'!$A$10:$I$23,VLOOKUP(O217,'3-Productie normen'!R:S,2,FALSE),FALSE)))</f>
        <v>0</v>
      </c>
      <c r="X217" s="185">
        <f t="shared" si="28"/>
        <v>0</v>
      </c>
      <c r="Y217" s="185">
        <f t="shared" si="29"/>
        <v>0</v>
      </c>
      <c r="Z217" s="186" t="str">
        <f>VLOOKUP(G217,'3-Productie normen'!A:O,11,FALSE)</f>
        <v xml:space="preserve">V </v>
      </c>
      <c r="AA217" s="186"/>
      <c r="AC217" s="144">
        <f t="shared" si="30"/>
        <v>2741.2000000000003</v>
      </c>
    </row>
    <row r="218" spans="1:29" ht="14.1" customHeight="1">
      <c r="A218" s="160">
        <f t="shared" si="31"/>
        <v>218</v>
      </c>
      <c r="B218" s="180" t="s">
        <v>213</v>
      </c>
      <c r="C218" s="180" t="s">
        <v>473</v>
      </c>
      <c r="D218" s="145" t="s">
        <v>96</v>
      </c>
      <c r="E218" s="193"/>
      <c r="F218" s="194" t="s">
        <v>364</v>
      </c>
      <c r="G218" s="194" t="s">
        <v>461</v>
      </c>
      <c r="H218" s="193" t="s">
        <v>518</v>
      </c>
      <c r="I218" s="538">
        <v>37.1</v>
      </c>
      <c r="J218" s="464">
        <v>1</v>
      </c>
      <c r="K218" s="464">
        <v>1</v>
      </c>
      <c r="L218" s="464">
        <v>1</v>
      </c>
      <c r="M218" s="464">
        <v>1</v>
      </c>
      <c r="N218" s="544">
        <f t="shared" si="32"/>
        <v>221</v>
      </c>
      <c r="O218" s="183">
        <v>156</v>
      </c>
      <c r="P218" s="183"/>
      <c r="Q218" s="183">
        <v>60</v>
      </c>
      <c r="R218" s="183">
        <v>5</v>
      </c>
      <c r="S218" s="184" t="e">
        <f t="shared" si="25"/>
        <v>#DIV/0!</v>
      </c>
      <c r="T218" s="184" t="e">
        <f t="shared" si="26"/>
        <v>#DIV/0!</v>
      </c>
      <c r="U218" s="184" t="e">
        <f t="shared" si="27"/>
        <v>#DIV/0!</v>
      </c>
      <c r="V218" s="499"/>
      <c r="W218" s="185">
        <f>IF(O218="nio",0,IF(O218&gt;0,VLOOKUP(G218,'3-Productie normen'!$A$10:$I$23,VLOOKUP(O218,'3-Productie normen'!R:S,2,FALSE),FALSE)))</f>
        <v>0</v>
      </c>
      <c r="X218" s="185">
        <f t="shared" si="28"/>
        <v>0</v>
      </c>
      <c r="Y218" s="185">
        <f t="shared" si="29"/>
        <v>0</v>
      </c>
      <c r="Z218" s="186" t="str">
        <f>VLOOKUP(G218,'3-Productie normen'!A:O,11,FALSE)</f>
        <v>B</v>
      </c>
      <c r="AA218" s="186"/>
      <c r="AC218" s="144">
        <f t="shared" si="30"/>
        <v>8013.6</v>
      </c>
    </row>
    <row r="219" spans="1:29" ht="14.1" customHeight="1">
      <c r="A219" s="160">
        <f t="shared" si="31"/>
        <v>219</v>
      </c>
      <c r="B219" s="180" t="s">
        <v>213</v>
      </c>
      <c r="C219" s="180"/>
      <c r="D219" s="145" t="s">
        <v>96</v>
      </c>
      <c r="E219" s="193"/>
      <c r="F219" s="194" t="s">
        <v>365</v>
      </c>
      <c r="G219" s="193" t="s">
        <v>462</v>
      </c>
      <c r="H219" s="193"/>
      <c r="I219" s="538">
        <v>38.799999999999997</v>
      </c>
      <c r="J219" s="464">
        <v>1</v>
      </c>
      <c r="K219" s="464">
        <v>1</v>
      </c>
      <c r="L219" s="464">
        <v>1</v>
      </c>
      <c r="M219" s="464">
        <v>1</v>
      </c>
      <c r="N219" s="544" t="str">
        <f t="shared" si="32"/>
        <v>NIO</v>
      </c>
      <c r="O219" s="183" t="s">
        <v>463</v>
      </c>
      <c r="P219" s="183"/>
      <c r="Q219" s="183"/>
      <c r="R219" s="183"/>
      <c r="S219" s="184">
        <f t="shared" si="25"/>
        <v>0</v>
      </c>
      <c r="T219" s="184">
        <f t="shared" si="26"/>
        <v>0</v>
      </c>
      <c r="U219" s="184">
        <f t="shared" si="27"/>
        <v>0</v>
      </c>
      <c r="V219" s="499"/>
      <c r="W219" s="185">
        <f>IF(O219="nio",0,IF(O219&gt;0,VLOOKUP(G219,'3-Productie normen'!$A$10:$I$23,VLOOKUP(O219,'3-Productie normen'!R:S,2,FALSE),FALSE)))</f>
        <v>0</v>
      </c>
      <c r="X219" s="185">
        <f t="shared" si="28"/>
        <v>0</v>
      </c>
      <c r="Y219" s="185">
        <f t="shared" si="29"/>
        <v>0</v>
      </c>
      <c r="Z219" s="186">
        <f>VLOOKUP(G219,'3-Productie normen'!A:O,11,FALSE)</f>
        <v>0</v>
      </c>
      <c r="AA219" s="186"/>
      <c r="AC219" s="144">
        <f t="shared" si="30"/>
        <v>0</v>
      </c>
    </row>
    <row r="220" spans="1:29" ht="14.1" customHeight="1">
      <c r="A220" s="160">
        <f t="shared" si="31"/>
        <v>220</v>
      </c>
      <c r="B220" s="180" t="s">
        <v>213</v>
      </c>
      <c r="C220" s="180" t="s">
        <v>473</v>
      </c>
      <c r="D220" s="145" t="s">
        <v>96</v>
      </c>
      <c r="E220" s="193"/>
      <c r="F220" s="194" t="s">
        <v>366</v>
      </c>
      <c r="G220" s="194" t="s">
        <v>461</v>
      </c>
      <c r="H220" s="193" t="s">
        <v>518</v>
      </c>
      <c r="I220" s="538">
        <v>38.4</v>
      </c>
      <c r="J220" s="464">
        <v>1</v>
      </c>
      <c r="K220" s="464">
        <v>1</v>
      </c>
      <c r="L220" s="464">
        <v>1</v>
      </c>
      <c r="M220" s="464">
        <v>1</v>
      </c>
      <c r="N220" s="544">
        <f t="shared" si="32"/>
        <v>221</v>
      </c>
      <c r="O220" s="183">
        <v>156</v>
      </c>
      <c r="P220" s="183"/>
      <c r="Q220" s="183">
        <v>60</v>
      </c>
      <c r="R220" s="183">
        <v>5</v>
      </c>
      <c r="S220" s="184" t="e">
        <f t="shared" si="25"/>
        <v>#DIV/0!</v>
      </c>
      <c r="T220" s="184" t="e">
        <f t="shared" si="26"/>
        <v>#DIV/0!</v>
      </c>
      <c r="U220" s="184" t="e">
        <f t="shared" si="27"/>
        <v>#DIV/0!</v>
      </c>
      <c r="V220" s="499"/>
      <c r="W220" s="185">
        <f>IF(O220="nio",0,IF(O220&gt;0,VLOOKUP(G220,'3-Productie normen'!$A$10:$I$23,VLOOKUP(O220,'3-Productie normen'!R:S,2,FALSE),FALSE)))</f>
        <v>0</v>
      </c>
      <c r="X220" s="185">
        <f t="shared" si="28"/>
        <v>0</v>
      </c>
      <c r="Y220" s="185">
        <f t="shared" si="29"/>
        <v>0</v>
      </c>
      <c r="Z220" s="186" t="str">
        <f>VLOOKUP(G220,'3-Productie normen'!A:O,11,FALSE)</f>
        <v>B</v>
      </c>
      <c r="AA220" s="186"/>
      <c r="AC220" s="144">
        <f t="shared" si="30"/>
        <v>8294.4</v>
      </c>
    </row>
    <row r="221" spans="1:29" ht="14.1" customHeight="1">
      <c r="A221" s="160">
        <f t="shared" si="31"/>
        <v>221</v>
      </c>
      <c r="B221" s="180" t="s">
        <v>213</v>
      </c>
      <c r="C221" s="180" t="s">
        <v>473</v>
      </c>
      <c r="D221" s="145" t="s">
        <v>96</v>
      </c>
      <c r="E221" s="193"/>
      <c r="F221" s="194" t="s">
        <v>367</v>
      </c>
      <c r="G221" s="194" t="s">
        <v>461</v>
      </c>
      <c r="H221" s="193" t="s">
        <v>518</v>
      </c>
      <c r="I221" s="538">
        <v>37</v>
      </c>
      <c r="J221" s="464">
        <v>1</v>
      </c>
      <c r="K221" s="464">
        <v>1</v>
      </c>
      <c r="L221" s="464">
        <v>1</v>
      </c>
      <c r="M221" s="464">
        <v>1</v>
      </c>
      <c r="N221" s="544">
        <f t="shared" si="32"/>
        <v>221</v>
      </c>
      <c r="O221" s="183">
        <v>156</v>
      </c>
      <c r="P221" s="183"/>
      <c r="Q221" s="183">
        <v>60</v>
      </c>
      <c r="R221" s="183">
        <v>5</v>
      </c>
      <c r="S221" s="184" t="e">
        <f t="shared" si="25"/>
        <v>#DIV/0!</v>
      </c>
      <c r="T221" s="184" t="e">
        <f t="shared" si="26"/>
        <v>#DIV/0!</v>
      </c>
      <c r="U221" s="184" t="e">
        <f t="shared" si="27"/>
        <v>#DIV/0!</v>
      </c>
      <c r="V221" s="499"/>
      <c r="W221" s="185">
        <f>IF(O221="nio",0,IF(O221&gt;0,VLOOKUP(G221,'3-Productie normen'!$A$10:$I$23,VLOOKUP(O221,'3-Productie normen'!R:S,2,FALSE),FALSE)))</f>
        <v>0</v>
      </c>
      <c r="X221" s="185">
        <f t="shared" si="28"/>
        <v>0</v>
      </c>
      <c r="Y221" s="185">
        <f t="shared" si="29"/>
        <v>0</v>
      </c>
      <c r="Z221" s="186" t="str">
        <f>VLOOKUP(G221,'3-Productie normen'!A:O,11,FALSE)</f>
        <v>B</v>
      </c>
      <c r="AA221" s="186"/>
      <c r="AC221" s="144">
        <f t="shared" si="30"/>
        <v>7992</v>
      </c>
    </row>
    <row r="222" spans="1:29" ht="14.1" customHeight="1">
      <c r="A222" s="160">
        <f t="shared" si="31"/>
        <v>222</v>
      </c>
      <c r="B222" s="180" t="s">
        <v>213</v>
      </c>
      <c r="C222" s="180" t="s">
        <v>473</v>
      </c>
      <c r="D222" s="145" t="s">
        <v>96</v>
      </c>
      <c r="E222" s="193"/>
      <c r="F222" s="194" t="s">
        <v>368</v>
      </c>
      <c r="G222" s="194" t="s">
        <v>461</v>
      </c>
      <c r="H222" s="193" t="s">
        <v>518</v>
      </c>
      <c r="I222" s="538">
        <v>38.5</v>
      </c>
      <c r="J222" s="464">
        <v>1</v>
      </c>
      <c r="K222" s="464">
        <v>1</v>
      </c>
      <c r="L222" s="464">
        <v>1</v>
      </c>
      <c r="M222" s="464">
        <v>1</v>
      </c>
      <c r="N222" s="544">
        <f t="shared" si="32"/>
        <v>221</v>
      </c>
      <c r="O222" s="183">
        <v>156</v>
      </c>
      <c r="P222" s="183"/>
      <c r="Q222" s="183">
        <v>60</v>
      </c>
      <c r="R222" s="183">
        <v>5</v>
      </c>
      <c r="S222" s="184" t="e">
        <f t="shared" si="25"/>
        <v>#DIV/0!</v>
      </c>
      <c r="T222" s="184" t="e">
        <f t="shared" si="26"/>
        <v>#DIV/0!</v>
      </c>
      <c r="U222" s="184" t="e">
        <f t="shared" si="27"/>
        <v>#DIV/0!</v>
      </c>
      <c r="V222" s="499"/>
      <c r="W222" s="185">
        <f>IF(O222="nio",0,IF(O222&gt;0,VLOOKUP(G222,'3-Productie normen'!$A$10:$I$23,VLOOKUP(O222,'3-Productie normen'!R:S,2,FALSE),FALSE)))</f>
        <v>0</v>
      </c>
      <c r="X222" s="185">
        <f t="shared" si="28"/>
        <v>0</v>
      </c>
      <c r="Y222" s="185">
        <f t="shared" si="29"/>
        <v>0</v>
      </c>
      <c r="Z222" s="186" t="str">
        <f>VLOOKUP(G222,'3-Productie normen'!A:O,11,FALSE)</f>
        <v>B</v>
      </c>
      <c r="AA222" s="186"/>
      <c r="AC222" s="144">
        <f t="shared" si="30"/>
        <v>8316</v>
      </c>
    </row>
    <row r="223" spans="1:29" ht="14.1" customHeight="1">
      <c r="A223" s="160">
        <f t="shared" si="31"/>
        <v>223</v>
      </c>
      <c r="B223" s="180" t="s">
        <v>213</v>
      </c>
      <c r="C223" s="180" t="s">
        <v>473</v>
      </c>
      <c r="D223" s="145" t="s">
        <v>96</v>
      </c>
      <c r="E223" s="193"/>
      <c r="F223" s="194" t="s">
        <v>369</v>
      </c>
      <c r="G223" s="194" t="s">
        <v>461</v>
      </c>
      <c r="H223" s="193" t="s">
        <v>518</v>
      </c>
      <c r="I223" s="538">
        <v>38.4</v>
      </c>
      <c r="J223" s="464">
        <v>1</v>
      </c>
      <c r="K223" s="464">
        <v>1</v>
      </c>
      <c r="L223" s="464">
        <v>1</v>
      </c>
      <c r="M223" s="464">
        <v>1</v>
      </c>
      <c r="N223" s="544">
        <f t="shared" si="32"/>
        <v>221</v>
      </c>
      <c r="O223" s="183">
        <v>156</v>
      </c>
      <c r="P223" s="183"/>
      <c r="Q223" s="183">
        <v>60</v>
      </c>
      <c r="R223" s="183">
        <v>5</v>
      </c>
      <c r="S223" s="184" t="e">
        <f t="shared" si="25"/>
        <v>#DIV/0!</v>
      </c>
      <c r="T223" s="184" t="e">
        <f t="shared" si="26"/>
        <v>#DIV/0!</v>
      </c>
      <c r="U223" s="184" t="e">
        <f t="shared" si="27"/>
        <v>#DIV/0!</v>
      </c>
      <c r="V223" s="499"/>
      <c r="W223" s="185">
        <f>IF(O223="nio",0,IF(O223&gt;0,VLOOKUP(G223,'3-Productie normen'!$A$10:$I$23,VLOOKUP(O223,'3-Productie normen'!R:S,2,FALSE),FALSE)))</f>
        <v>0</v>
      </c>
      <c r="X223" s="185">
        <f t="shared" si="28"/>
        <v>0</v>
      </c>
      <c r="Y223" s="185">
        <f t="shared" si="29"/>
        <v>0</v>
      </c>
      <c r="Z223" s="186" t="str">
        <f>VLOOKUP(G223,'3-Productie normen'!A:O,11,FALSE)</f>
        <v>B</v>
      </c>
      <c r="AA223" s="186"/>
      <c r="AC223" s="144">
        <f t="shared" si="30"/>
        <v>8294.4</v>
      </c>
    </row>
    <row r="224" spans="1:29" ht="14.1" customHeight="1">
      <c r="A224" s="160">
        <f t="shared" si="31"/>
        <v>224</v>
      </c>
      <c r="B224" s="180" t="s">
        <v>213</v>
      </c>
      <c r="C224" s="180" t="s">
        <v>473</v>
      </c>
      <c r="D224" s="145" t="s">
        <v>96</v>
      </c>
      <c r="E224" s="193"/>
      <c r="F224" s="194" t="s">
        <v>350</v>
      </c>
      <c r="G224" s="193" t="s">
        <v>459</v>
      </c>
      <c r="H224" s="193" t="s">
        <v>517</v>
      </c>
      <c r="I224" s="538">
        <v>83.9</v>
      </c>
      <c r="J224" s="464">
        <v>1</v>
      </c>
      <c r="K224" s="464">
        <v>1</v>
      </c>
      <c r="L224" s="464">
        <v>1</v>
      </c>
      <c r="M224" s="464">
        <v>1</v>
      </c>
      <c r="N224" s="544">
        <f t="shared" si="32"/>
        <v>365</v>
      </c>
      <c r="O224" s="183">
        <v>255</v>
      </c>
      <c r="P224" s="183"/>
      <c r="Q224" s="183">
        <v>101</v>
      </c>
      <c r="R224" s="183">
        <v>9</v>
      </c>
      <c r="S224" s="184" t="e">
        <f t="shared" si="25"/>
        <v>#DIV/0!</v>
      </c>
      <c r="T224" s="184" t="e">
        <f t="shared" si="26"/>
        <v>#DIV/0!</v>
      </c>
      <c r="U224" s="184" t="e">
        <f t="shared" si="27"/>
        <v>#DIV/0!</v>
      </c>
      <c r="V224" s="499"/>
      <c r="W224" s="185">
        <f>IF(O224="nio",0,IF(O224&gt;0,VLOOKUP(G224,'3-Productie normen'!$A$10:$I$23,VLOOKUP(O224,'3-Productie normen'!R:S,2,FALSE),FALSE)))</f>
        <v>0</v>
      </c>
      <c r="X224" s="185">
        <f t="shared" si="28"/>
        <v>0</v>
      </c>
      <c r="Y224" s="185">
        <f t="shared" si="29"/>
        <v>0</v>
      </c>
      <c r="Z224" s="186" t="str">
        <f>VLOOKUP(G224,'3-Productie normen'!A:O,11,FALSE)</f>
        <v xml:space="preserve">V </v>
      </c>
      <c r="AA224" s="186"/>
      <c r="AC224" s="144">
        <f t="shared" si="30"/>
        <v>29868.400000000001</v>
      </c>
    </row>
    <row r="225" spans="1:29" ht="14.1" customHeight="1">
      <c r="A225" s="160">
        <f t="shared" si="31"/>
        <v>225</v>
      </c>
      <c r="B225" s="180" t="s">
        <v>213</v>
      </c>
      <c r="C225" s="180" t="s">
        <v>473</v>
      </c>
      <c r="D225" s="145" t="s">
        <v>96</v>
      </c>
      <c r="E225" s="193"/>
      <c r="F225" s="194" t="s">
        <v>370</v>
      </c>
      <c r="G225" s="194" t="s">
        <v>461</v>
      </c>
      <c r="H225" s="193" t="s">
        <v>518</v>
      </c>
      <c r="I225" s="538">
        <v>38.200000000000003</v>
      </c>
      <c r="J225" s="464">
        <v>1</v>
      </c>
      <c r="K225" s="464">
        <v>1</v>
      </c>
      <c r="L225" s="464">
        <v>1</v>
      </c>
      <c r="M225" s="464">
        <v>1</v>
      </c>
      <c r="N225" s="544">
        <f t="shared" si="32"/>
        <v>221</v>
      </c>
      <c r="O225" s="183">
        <v>156</v>
      </c>
      <c r="P225" s="183"/>
      <c r="Q225" s="183">
        <v>60</v>
      </c>
      <c r="R225" s="183">
        <v>5</v>
      </c>
      <c r="S225" s="184" t="e">
        <f t="shared" si="25"/>
        <v>#DIV/0!</v>
      </c>
      <c r="T225" s="184" t="e">
        <f t="shared" si="26"/>
        <v>#DIV/0!</v>
      </c>
      <c r="U225" s="184" t="e">
        <f t="shared" si="27"/>
        <v>#DIV/0!</v>
      </c>
      <c r="V225" s="499"/>
      <c r="W225" s="185">
        <f>IF(O225="nio",0,IF(O225&gt;0,VLOOKUP(G225,'3-Productie normen'!$A$10:$I$23,VLOOKUP(O225,'3-Productie normen'!R:S,2,FALSE),FALSE)))</f>
        <v>0</v>
      </c>
      <c r="X225" s="185">
        <f t="shared" si="28"/>
        <v>0</v>
      </c>
      <c r="Y225" s="185">
        <f t="shared" si="29"/>
        <v>0</v>
      </c>
      <c r="Z225" s="186" t="str">
        <f>VLOOKUP(G225,'3-Productie normen'!A:O,11,FALSE)</f>
        <v>B</v>
      </c>
      <c r="AA225" s="186"/>
      <c r="AC225" s="144">
        <f t="shared" si="30"/>
        <v>8251.2000000000007</v>
      </c>
    </row>
    <row r="226" spans="1:29" ht="14.1" customHeight="1">
      <c r="A226" s="160">
        <f t="shared" si="31"/>
        <v>226</v>
      </c>
      <c r="B226" s="180" t="s">
        <v>213</v>
      </c>
      <c r="C226" s="180" t="s">
        <v>473</v>
      </c>
      <c r="D226" s="145" t="s">
        <v>96</v>
      </c>
      <c r="E226" s="193"/>
      <c r="F226" s="194" t="s">
        <v>371</v>
      </c>
      <c r="G226" s="194" t="s">
        <v>461</v>
      </c>
      <c r="H226" s="193" t="s">
        <v>518</v>
      </c>
      <c r="I226" s="538">
        <v>38.4</v>
      </c>
      <c r="J226" s="464">
        <v>1</v>
      </c>
      <c r="K226" s="464">
        <v>1</v>
      </c>
      <c r="L226" s="464">
        <v>1</v>
      </c>
      <c r="M226" s="464">
        <v>1</v>
      </c>
      <c r="N226" s="544">
        <f t="shared" si="32"/>
        <v>221</v>
      </c>
      <c r="O226" s="183">
        <v>156</v>
      </c>
      <c r="P226" s="183"/>
      <c r="Q226" s="183">
        <v>60</v>
      </c>
      <c r="R226" s="183">
        <v>5</v>
      </c>
      <c r="S226" s="184" t="e">
        <f t="shared" si="25"/>
        <v>#DIV/0!</v>
      </c>
      <c r="T226" s="184" t="e">
        <f t="shared" si="26"/>
        <v>#DIV/0!</v>
      </c>
      <c r="U226" s="184" t="e">
        <f t="shared" si="27"/>
        <v>#DIV/0!</v>
      </c>
      <c r="V226" s="499"/>
      <c r="W226" s="185">
        <f>IF(O226="nio",0,IF(O226&gt;0,VLOOKUP(G226,'3-Productie normen'!$A$10:$I$23,VLOOKUP(O226,'3-Productie normen'!R:S,2,FALSE),FALSE)))</f>
        <v>0</v>
      </c>
      <c r="X226" s="185">
        <f t="shared" si="28"/>
        <v>0</v>
      </c>
      <c r="Y226" s="185">
        <f t="shared" si="29"/>
        <v>0</v>
      </c>
      <c r="Z226" s="186" t="str">
        <f>VLOOKUP(G226,'3-Productie normen'!A:O,11,FALSE)</f>
        <v>B</v>
      </c>
      <c r="AA226" s="186"/>
      <c r="AC226" s="144">
        <f t="shared" si="30"/>
        <v>8294.4</v>
      </c>
    </row>
    <row r="227" spans="1:29" ht="14.1" customHeight="1">
      <c r="A227" s="160">
        <f t="shared" si="31"/>
        <v>227</v>
      </c>
      <c r="B227" s="180" t="s">
        <v>213</v>
      </c>
      <c r="C227" s="180" t="s">
        <v>473</v>
      </c>
      <c r="D227" s="145" t="s">
        <v>96</v>
      </c>
      <c r="E227" s="193"/>
      <c r="F227" s="194" t="s">
        <v>350</v>
      </c>
      <c r="G227" s="193" t="s">
        <v>459</v>
      </c>
      <c r="H227" s="193" t="s">
        <v>517</v>
      </c>
      <c r="I227" s="538">
        <v>39.9</v>
      </c>
      <c r="J227" s="464">
        <v>1</v>
      </c>
      <c r="K227" s="464">
        <v>1</v>
      </c>
      <c r="L227" s="464">
        <v>1</v>
      </c>
      <c r="M227" s="464">
        <v>1</v>
      </c>
      <c r="N227" s="544">
        <f t="shared" si="32"/>
        <v>365</v>
      </c>
      <c r="O227" s="183">
        <v>255</v>
      </c>
      <c r="P227" s="183"/>
      <c r="Q227" s="183">
        <v>101</v>
      </c>
      <c r="R227" s="183">
        <v>9</v>
      </c>
      <c r="S227" s="184" t="e">
        <f t="shared" si="25"/>
        <v>#DIV/0!</v>
      </c>
      <c r="T227" s="184" t="e">
        <f t="shared" si="26"/>
        <v>#DIV/0!</v>
      </c>
      <c r="U227" s="184" t="e">
        <f t="shared" si="27"/>
        <v>#DIV/0!</v>
      </c>
      <c r="V227" s="499"/>
      <c r="W227" s="185">
        <f>IF(O227="nio",0,IF(O227&gt;0,VLOOKUP(G227,'3-Productie normen'!$A$10:$I$23,VLOOKUP(O227,'3-Productie normen'!R:S,2,FALSE),FALSE)))</f>
        <v>0</v>
      </c>
      <c r="X227" s="185">
        <f t="shared" si="28"/>
        <v>0</v>
      </c>
      <c r="Y227" s="185">
        <f t="shared" si="29"/>
        <v>0</v>
      </c>
      <c r="Z227" s="186" t="str">
        <f>VLOOKUP(G227,'3-Productie normen'!A:O,11,FALSE)</f>
        <v xml:space="preserve">V </v>
      </c>
      <c r="AA227" s="186"/>
      <c r="AC227" s="144">
        <f t="shared" si="30"/>
        <v>14204.4</v>
      </c>
    </row>
    <row r="228" spans="1:29" ht="14.1" customHeight="1">
      <c r="A228" s="160">
        <f t="shared" si="31"/>
        <v>228</v>
      </c>
      <c r="B228" s="180" t="s">
        <v>213</v>
      </c>
      <c r="C228" s="180"/>
      <c r="D228" s="145" t="s">
        <v>96</v>
      </c>
      <c r="E228" s="193"/>
      <c r="F228" s="194" t="s">
        <v>372</v>
      </c>
      <c r="G228" s="193" t="s">
        <v>462</v>
      </c>
      <c r="H228" s="193"/>
      <c r="I228" s="538">
        <v>21.1</v>
      </c>
      <c r="J228" s="464">
        <v>1</v>
      </c>
      <c r="K228" s="464">
        <v>1</v>
      </c>
      <c r="L228" s="464">
        <v>1</v>
      </c>
      <c r="M228" s="464">
        <v>1</v>
      </c>
      <c r="N228" s="544" t="str">
        <f t="shared" si="32"/>
        <v>NIO</v>
      </c>
      <c r="O228" s="183" t="s">
        <v>463</v>
      </c>
      <c r="P228" s="183"/>
      <c r="Q228" s="183"/>
      <c r="R228" s="183"/>
      <c r="S228" s="184">
        <f t="shared" si="25"/>
        <v>0</v>
      </c>
      <c r="T228" s="184">
        <f t="shared" si="26"/>
        <v>0</v>
      </c>
      <c r="U228" s="184">
        <f t="shared" si="27"/>
        <v>0</v>
      </c>
      <c r="V228" s="499"/>
      <c r="W228" s="185">
        <f>IF(O228="nio",0,IF(O228&gt;0,VLOOKUP(G228,'3-Productie normen'!$A$10:$I$23,VLOOKUP(O228,'3-Productie normen'!R:S,2,FALSE),FALSE)))</f>
        <v>0</v>
      </c>
      <c r="X228" s="185">
        <f t="shared" si="28"/>
        <v>0</v>
      </c>
      <c r="Y228" s="185">
        <f t="shared" si="29"/>
        <v>0</v>
      </c>
      <c r="Z228" s="186">
        <f>VLOOKUP(G228,'3-Productie normen'!A:O,11,FALSE)</f>
        <v>0</v>
      </c>
      <c r="AA228" s="186"/>
      <c r="AC228" s="144">
        <f t="shared" si="30"/>
        <v>0</v>
      </c>
    </row>
    <row r="229" spans="1:29" ht="14.1" customHeight="1">
      <c r="A229" s="160">
        <f t="shared" si="31"/>
        <v>229</v>
      </c>
      <c r="B229" s="180" t="s">
        <v>213</v>
      </c>
      <c r="C229" s="180" t="s">
        <v>473</v>
      </c>
      <c r="D229" s="145" t="s">
        <v>96</v>
      </c>
      <c r="E229" s="193"/>
      <c r="F229" s="194" t="s">
        <v>373</v>
      </c>
      <c r="G229" s="194" t="s">
        <v>455</v>
      </c>
      <c r="H229" s="193" t="s">
        <v>517</v>
      </c>
      <c r="I229" s="538">
        <v>12.3</v>
      </c>
      <c r="J229" s="464">
        <v>1</v>
      </c>
      <c r="K229" s="464">
        <v>1</v>
      </c>
      <c r="L229" s="464">
        <v>1</v>
      </c>
      <c r="M229" s="464">
        <v>1</v>
      </c>
      <c r="N229" s="544">
        <f t="shared" si="32"/>
        <v>12</v>
      </c>
      <c r="O229" s="183">
        <v>12</v>
      </c>
      <c r="P229" s="183"/>
      <c r="Q229" s="183"/>
      <c r="R229" s="183"/>
      <c r="S229" s="184" t="e">
        <f t="shared" si="25"/>
        <v>#DIV/0!</v>
      </c>
      <c r="T229" s="184">
        <f t="shared" si="26"/>
        <v>0</v>
      </c>
      <c r="U229" s="184">
        <f t="shared" si="27"/>
        <v>0</v>
      </c>
      <c r="V229" s="499"/>
      <c r="W229" s="185">
        <f>IF(O229="nio",0,IF(O229&gt;0,VLOOKUP(G229,'3-Productie normen'!$A$10:$I$23,VLOOKUP(O229,'3-Productie normen'!R:S,2,FALSE),FALSE)))</f>
        <v>0</v>
      </c>
      <c r="X229" s="185">
        <f t="shared" si="28"/>
        <v>0</v>
      </c>
      <c r="Y229" s="185">
        <f t="shared" si="29"/>
        <v>0</v>
      </c>
      <c r="Z229" s="186" t="str">
        <f>VLOOKUP(G229,'3-Productie normen'!A:O,11,FALSE)</f>
        <v>V</v>
      </c>
      <c r="AA229" s="186"/>
      <c r="AC229" s="144">
        <f t="shared" si="30"/>
        <v>147.60000000000002</v>
      </c>
    </row>
    <row r="230" spans="1:29" ht="14.1" customHeight="1">
      <c r="A230" s="160">
        <f t="shared" si="31"/>
        <v>230</v>
      </c>
      <c r="B230" s="180" t="s">
        <v>213</v>
      </c>
      <c r="C230" s="180" t="s">
        <v>473</v>
      </c>
      <c r="D230" s="145" t="s">
        <v>96</v>
      </c>
      <c r="E230" s="193"/>
      <c r="F230" s="194" t="s">
        <v>374</v>
      </c>
      <c r="G230" s="194" t="s">
        <v>461</v>
      </c>
      <c r="H230" s="193" t="s">
        <v>518</v>
      </c>
      <c r="I230" s="538">
        <v>34.5</v>
      </c>
      <c r="J230" s="464">
        <v>1</v>
      </c>
      <c r="K230" s="464">
        <v>1</v>
      </c>
      <c r="L230" s="464">
        <v>1</v>
      </c>
      <c r="M230" s="464">
        <v>1</v>
      </c>
      <c r="N230" s="544">
        <f t="shared" si="32"/>
        <v>221</v>
      </c>
      <c r="O230" s="183">
        <v>156</v>
      </c>
      <c r="P230" s="183"/>
      <c r="Q230" s="183">
        <v>60</v>
      </c>
      <c r="R230" s="183">
        <v>5</v>
      </c>
      <c r="S230" s="184" t="e">
        <f t="shared" si="25"/>
        <v>#DIV/0!</v>
      </c>
      <c r="T230" s="184" t="e">
        <f t="shared" si="26"/>
        <v>#DIV/0!</v>
      </c>
      <c r="U230" s="184" t="e">
        <f t="shared" si="27"/>
        <v>#DIV/0!</v>
      </c>
      <c r="V230" s="499"/>
      <c r="W230" s="185">
        <f>IF(O230="nio",0,IF(O230&gt;0,VLOOKUP(G230,'3-Productie normen'!$A$10:$I$23,VLOOKUP(O230,'3-Productie normen'!R:S,2,FALSE),FALSE)))</f>
        <v>0</v>
      </c>
      <c r="X230" s="185">
        <f t="shared" si="28"/>
        <v>0</v>
      </c>
      <c r="Y230" s="185">
        <f t="shared" si="29"/>
        <v>0</v>
      </c>
      <c r="Z230" s="186" t="str">
        <f>VLOOKUP(G230,'3-Productie normen'!A:O,11,FALSE)</f>
        <v>B</v>
      </c>
      <c r="AA230" s="186"/>
      <c r="AC230" s="144">
        <f t="shared" si="30"/>
        <v>7452</v>
      </c>
    </row>
    <row r="231" spans="1:29" ht="14.1" customHeight="1">
      <c r="A231" s="160">
        <f t="shared" si="31"/>
        <v>231</v>
      </c>
      <c r="B231" s="180" t="s">
        <v>213</v>
      </c>
      <c r="C231" s="180" t="s">
        <v>473</v>
      </c>
      <c r="D231" s="145" t="s">
        <v>96</v>
      </c>
      <c r="E231" s="193"/>
      <c r="F231" s="194" t="s">
        <v>227</v>
      </c>
      <c r="G231" s="193" t="s">
        <v>459</v>
      </c>
      <c r="H231" s="193" t="s">
        <v>517</v>
      </c>
      <c r="I231" s="538">
        <v>6.5</v>
      </c>
      <c r="J231" s="464">
        <v>1</v>
      </c>
      <c r="K231" s="464">
        <v>1</v>
      </c>
      <c r="L231" s="464">
        <v>1</v>
      </c>
      <c r="M231" s="464">
        <v>1</v>
      </c>
      <c r="N231" s="544">
        <f t="shared" si="32"/>
        <v>365</v>
      </c>
      <c r="O231" s="183">
        <v>255</v>
      </c>
      <c r="P231" s="183"/>
      <c r="Q231" s="183">
        <v>101</v>
      </c>
      <c r="R231" s="183">
        <v>9</v>
      </c>
      <c r="S231" s="184" t="e">
        <f t="shared" si="25"/>
        <v>#DIV/0!</v>
      </c>
      <c r="T231" s="184" t="e">
        <f t="shared" si="26"/>
        <v>#DIV/0!</v>
      </c>
      <c r="U231" s="184" t="e">
        <f t="shared" si="27"/>
        <v>#DIV/0!</v>
      </c>
      <c r="V231" s="499"/>
      <c r="W231" s="185">
        <f>IF(O231="nio",0,IF(O231&gt;0,VLOOKUP(G231,'3-Productie normen'!$A$10:$I$23,VLOOKUP(O231,'3-Productie normen'!R:S,2,FALSE),FALSE)))</f>
        <v>0</v>
      </c>
      <c r="X231" s="185">
        <f t="shared" si="28"/>
        <v>0</v>
      </c>
      <c r="Y231" s="185">
        <f t="shared" si="29"/>
        <v>0</v>
      </c>
      <c r="Z231" s="186" t="str">
        <f>VLOOKUP(G231,'3-Productie normen'!A:O,11,FALSE)</f>
        <v xml:space="preserve">V </v>
      </c>
      <c r="AA231" s="186"/>
      <c r="AC231" s="144">
        <f t="shared" si="30"/>
        <v>2314</v>
      </c>
    </row>
    <row r="232" spans="1:29" ht="14.1" customHeight="1">
      <c r="A232" s="160">
        <f t="shared" si="31"/>
        <v>232</v>
      </c>
      <c r="B232" s="180" t="s">
        <v>213</v>
      </c>
      <c r="C232" s="180" t="s">
        <v>473</v>
      </c>
      <c r="D232" s="145" t="s">
        <v>96</v>
      </c>
      <c r="E232" s="193"/>
      <c r="F232" s="194" t="s">
        <v>351</v>
      </c>
      <c r="G232" s="193" t="s">
        <v>455</v>
      </c>
      <c r="H232" s="193" t="s">
        <v>517</v>
      </c>
      <c r="I232" s="538">
        <v>19.5</v>
      </c>
      <c r="J232" s="464">
        <v>1</v>
      </c>
      <c r="K232" s="464">
        <v>1</v>
      </c>
      <c r="L232" s="464">
        <v>1</v>
      </c>
      <c r="M232" s="464">
        <v>1</v>
      </c>
      <c r="N232" s="544">
        <f t="shared" si="32"/>
        <v>12</v>
      </c>
      <c r="O232" s="183">
        <v>12</v>
      </c>
      <c r="P232" s="183"/>
      <c r="Q232" s="183"/>
      <c r="R232" s="183"/>
      <c r="S232" s="184" t="e">
        <f t="shared" si="25"/>
        <v>#DIV/0!</v>
      </c>
      <c r="T232" s="184">
        <f t="shared" si="26"/>
        <v>0</v>
      </c>
      <c r="U232" s="184">
        <f t="shared" si="27"/>
        <v>0</v>
      </c>
      <c r="V232" s="499"/>
      <c r="W232" s="185">
        <f>IF(O232="nio",0,IF(O232&gt;0,VLOOKUP(G232,'3-Productie normen'!$A$10:$I$23,VLOOKUP(O232,'3-Productie normen'!R:S,2,FALSE),FALSE)))</f>
        <v>0</v>
      </c>
      <c r="X232" s="185">
        <f t="shared" si="28"/>
        <v>0</v>
      </c>
      <c r="Y232" s="185">
        <f t="shared" si="29"/>
        <v>0</v>
      </c>
      <c r="Z232" s="186" t="str">
        <f>VLOOKUP(G232,'3-Productie normen'!A:O,11,FALSE)</f>
        <v>V</v>
      </c>
      <c r="AA232" s="186"/>
      <c r="AC232" s="144">
        <f t="shared" si="30"/>
        <v>234</v>
      </c>
    </row>
    <row r="233" spans="1:29" ht="14.1" customHeight="1">
      <c r="A233" s="160">
        <f t="shared" si="31"/>
        <v>233</v>
      </c>
      <c r="B233" s="180" t="s">
        <v>213</v>
      </c>
      <c r="C233" s="180" t="s">
        <v>473</v>
      </c>
      <c r="D233" s="145" t="s">
        <v>96</v>
      </c>
      <c r="E233" s="193"/>
      <c r="F233" s="194" t="s">
        <v>375</v>
      </c>
      <c r="G233" s="194" t="s">
        <v>461</v>
      </c>
      <c r="H233" s="193" t="s">
        <v>518</v>
      </c>
      <c r="I233" s="538">
        <v>34.5</v>
      </c>
      <c r="J233" s="464">
        <v>1</v>
      </c>
      <c r="K233" s="464">
        <v>1</v>
      </c>
      <c r="L233" s="464">
        <v>1</v>
      </c>
      <c r="M233" s="464">
        <v>1</v>
      </c>
      <c r="N233" s="544">
        <f t="shared" si="32"/>
        <v>221</v>
      </c>
      <c r="O233" s="183">
        <v>156</v>
      </c>
      <c r="P233" s="183"/>
      <c r="Q233" s="183">
        <v>60</v>
      </c>
      <c r="R233" s="183">
        <v>5</v>
      </c>
      <c r="S233" s="184" t="e">
        <f t="shared" si="25"/>
        <v>#DIV/0!</v>
      </c>
      <c r="T233" s="184" t="e">
        <f t="shared" si="26"/>
        <v>#DIV/0!</v>
      </c>
      <c r="U233" s="184" t="e">
        <f t="shared" si="27"/>
        <v>#DIV/0!</v>
      </c>
      <c r="V233" s="499"/>
      <c r="W233" s="185">
        <f>IF(O233="nio",0,IF(O233&gt;0,VLOOKUP(G233,'3-Productie normen'!$A$10:$I$23,VLOOKUP(O233,'3-Productie normen'!R:S,2,FALSE),FALSE)))</f>
        <v>0</v>
      </c>
      <c r="X233" s="185">
        <f t="shared" si="28"/>
        <v>0</v>
      </c>
      <c r="Y233" s="185">
        <f t="shared" si="29"/>
        <v>0</v>
      </c>
      <c r="Z233" s="186" t="str">
        <f>VLOOKUP(G233,'3-Productie normen'!A:O,11,FALSE)</f>
        <v>B</v>
      </c>
      <c r="AA233" s="186"/>
      <c r="AC233" s="144">
        <f t="shared" si="30"/>
        <v>7452</v>
      </c>
    </row>
    <row r="234" spans="1:29" ht="14.1" customHeight="1">
      <c r="A234" s="160">
        <f t="shared" si="31"/>
        <v>234</v>
      </c>
      <c r="B234" s="180" t="s">
        <v>213</v>
      </c>
      <c r="C234" s="180"/>
      <c r="D234" s="145" t="s">
        <v>96</v>
      </c>
      <c r="E234" s="193"/>
      <c r="F234" s="194" t="s">
        <v>376</v>
      </c>
      <c r="G234" s="193" t="s">
        <v>462</v>
      </c>
      <c r="H234" s="193"/>
      <c r="I234" s="538">
        <v>34.700000000000003</v>
      </c>
      <c r="J234" s="464">
        <v>1</v>
      </c>
      <c r="K234" s="464">
        <v>1</v>
      </c>
      <c r="L234" s="464">
        <v>1</v>
      </c>
      <c r="M234" s="464">
        <v>1</v>
      </c>
      <c r="N234" s="544" t="str">
        <f t="shared" si="32"/>
        <v>NIO</v>
      </c>
      <c r="O234" s="183" t="s">
        <v>463</v>
      </c>
      <c r="P234" s="183"/>
      <c r="Q234" s="183"/>
      <c r="R234" s="183"/>
      <c r="S234" s="184">
        <f t="shared" si="25"/>
        <v>0</v>
      </c>
      <c r="T234" s="184">
        <f t="shared" si="26"/>
        <v>0</v>
      </c>
      <c r="U234" s="184">
        <f t="shared" si="27"/>
        <v>0</v>
      </c>
      <c r="V234" s="499"/>
      <c r="W234" s="185">
        <f>IF(O234="nio",0,IF(O234&gt;0,VLOOKUP(G234,'3-Productie normen'!$A$10:$I$23,VLOOKUP(O234,'3-Productie normen'!R:S,2,FALSE),FALSE)))</f>
        <v>0</v>
      </c>
      <c r="X234" s="185">
        <f t="shared" si="28"/>
        <v>0</v>
      </c>
      <c r="Y234" s="185">
        <f t="shared" si="29"/>
        <v>0</v>
      </c>
      <c r="Z234" s="186">
        <f>VLOOKUP(G234,'3-Productie normen'!A:O,11,FALSE)</f>
        <v>0</v>
      </c>
      <c r="AA234" s="186"/>
      <c r="AC234" s="144">
        <f t="shared" si="30"/>
        <v>0</v>
      </c>
    </row>
    <row r="235" spans="1:29" ht="14.1" customHeight="1">
      <c r="A235" s="160">
        <f t="shared" si="31"/>
        <v>235</v>
      </c>
      <c r="B235" s="180" t="s">
        <v>213</v>
      </c>
      <c r="C235" s="180" t="s">
        <v>473</v>
      </c>
      <c r="D235" s="145" t="s">
        <v>96</v>
      </c>
      <c r="E235" s="193"/>
      <c r="F235" s="194" t="s">
        <v>377</v>
      </c>
      <c r="G235" s="194" t="s">
        <v>461</v>
      </c>
      <c r="H235" s="193" t="s">
        <v>518</v>
      </c>
      <c r="I235" s="538">
        <v>34.4</v>
      </c>
      <c r="J235" s="464">
        <v>1</v>
      </c>
      <c r="K235" s="464">
        <v>1</v>
      </c>
      <c r="L235" s="464">
        <v>1</v>
      </c>
      <c r="M235" s="464">
        <v>1</v>
      </c>
      <c r="N235" s="544">
        <f t="shared" si="32"/>
        <v>221</v>
      </c>
      <c r="O235" s="183">
        <v>156</v>
      </c>
      <c r="P235" s="183"/>
      <c r="Q235" s="183">
        <v>60</v>
      </c>
      <c r="R235" s="183">
        <v>5</v>
      </c>
      <c r="S235" s="184" t="e">
        <f t="shared" si="25"/>
        <v>#DIV/0!</v>
      </c>
      <c r="T235" s="184" t="e">
        <f t="shared" si="26"/>
        <v>#DIV/0!</v>
      </c>
      <c r="U235" s="184" t="e">
        <f t="shared" si="27"/>
        <v>#DIV/0!</v>
      </c>
      <c r="V235" s="499"/>
      <c r="W235" s="185">
        <f>IF(O235="nio",0,IF(O235&gt;0,VLOOKUP(G235,'3-Productie normen'!$A$10:$I$23,VLOOKUP(O235,'3-Productie normen'!R:S,2,FALSE),FALSE)))</f>
        <v>0</v>
      </c>
      <c r="X235" s="185">
        <f t="shared" si="28"/>
        <v>0</v>
      </c>
      <c r="Y235" s="185">
        <f t="shared" si="29"/>
        <v>0</v>
      </c>
      <c r="Z235" s="186" t="str">
        <f>VLOOKUP(G235,'3-Productie normen'!A:O,11,FALSE)</f>
        <v>B</v>
      </c>
      <c r="AA235" s="186"/>
      <c r="AC235" s="144">
        <f t="shared" si="30"/>
        <v>7430.4</v>
      </c>
    </row>
    <row r="236" spans="1:29" ht="14.1" customHeight="1">
      <c r="A236" s="160">
        <f t="shared" si="31"/>
        <v>236</v>
      </c>
      <c r="B236" s="180" t="s">
        <v>213</v>
      </c>
      <c r="C236" s="180" t="s">
        <v>473</v>
      </c>
      <c r="D236" s="145" t="s">
        <v>96</v>
      </c>
      <c r="E236" s="193"/>
      <c r="F236" s="194" t="s">
        <v>350</v>
      </c>
      <c r="G236" s="193" t="s">
        <v>459</v>
      </c>
      <c r="H236" s="193" t="s">
        <v>517</v>
      </c>
      <c r="I236" s="538">
        <v>124.3</v>
      </c>
      <c r="J236" s="464">
        <v>1</v>
      </c>
      <c r="K236" s="464">
        <v>1</v>
      </c>
      <c r="L236" s="464">
        <v>1</v>
      </c>
      <c r="M236" s="464">
        <v>1</v>
      </c>
      <c r="N236" s="544">
        <f t="shared" si="32"/>
        <v>365</v>
      </c>
      <c r="O236" s="183">
        <v>255</v>
      </c>
      <c r="P236" s="183"/>
      <c r="Q236" s="183">
        <v>101</v>
      </c>
      <c r="R236" s="183">
        <v>9</v>
      </c>
      <c r="S236" s="184" t="e">
        <f t="shared" si="25"/>
        <v>#DIV/0!</v>
      </c>
      <c r="T236" s="184" t="e">
        <f t="shared" si="26"/>
        <v>#DIV/0!</v>
      </c>
      <c r="U236" s="184" t="e">
        <f t="shared" si="27"/>
        <v>#DIV/0!</v>
      </c>
      <c r="V236" s="499"/>
      <c r="W236" s="185">
        <f>IF(O236="nio",0,IF(O236&gt;0,VLOOKUP(G236,'3-Productie normen'!$A$10:$I$23,VLOOKUP(O236,'3-Productie normen'!R:S,2,FALSE),FALSE)))</f>
        <v>0</v>
      </c>
      <c r="X236" s="185">
        <f t="shared" si="28"/>
        <v>0</v>
      </c>
      <c r="Y236" s="185">
        <f t="shared" si="29"/>
        <v>0</v>
      </c>
      <c r="Z236" s="186" t="str">
        <f>VLOOKUP(G236,'3-Productie normen'!A:O,11,FALSE)</f>
        <v xml:space="preserve">V </v>
      </c>
      <c r="AA236" s="186"/>
      <c r="AC236" s="144">
        <f t="shared" si="30"/>
        <v>44250.799999999996</v>
      </c>
    </row>
    <row r="237" spans="1:29" ht="14.1" customHeight="1">
      <c r="A237" s="160">
        <f t="shared" si="31"/>
        <v>237</v>
      </c>
      <c r="B237" s="180" t="s">
        <v>213</v>
      </c>
      <c r="C237" s="533" t="s">
        <v>473</v>
      </c>
      <c r="D237" s="145" t="s">
        <v>96</v>
      </c>
      <c r="E237" s="193"/>
      <c r="F237" s="194" t="s">
        <v>470</v>
      </c>
      <c r="G237" s="193" t="s">
        <v>455</v>
      </c>
      <c r="H237" s="193" t="s">
        <v>517</v>
      </c>
      <c r="I237" s="538">
        <v>220.5</v>
      </c>
      <c r="J237" s="464">
        <v>1</v>
      </c>
      <c r="K237" s="464">
        <v>1</v>
      </c>
      <c r="L237" s="464">
        <v>1</v>
      </c>
      <c r="M237" s="464">
        <v>1</v>
      </c>
      <c r="N237" s="544">
        <f t="shared" si="32"/>
        <v>12</v>
      </c>
      <c r="O237" s="534">
        <v>12</v>
      </c>
      <c r="P237" s="534"/>
      <c r="Q237" s="534"/>
      <c r="R237" s="534"/>
      <c r="S237" s="184" t="e">
        <f t="shared" si="25"/>
        <v>#DIV/0!</v>
      </c>
      <c r="T237" s="184">
        <f t="shared" si="26"/>
        <v>0</v>
      </c>
      <c r="U237" s="184">
        <f t="shared" si="27"/>
        <v>0</v>
      </c>
      <c r="V237" s="499"/>
      <c r="W237" s="185">
        <f>IF(O237="nio",0,IF(O237&gt;0,VLOOKUP(G237,'3-Productie normen'!$A$10:$I$23,VLOOKUP(O237,'3-Productie normen'!R:S,2,FALSE),FALSE)))</f>
        <v>0</v>
      </c>
      <c r="X237" s="185">
        <f t="shared" si="28"/>
        <v>0</v>
      </c>
      <c r="Y237" s="185">
        <f t="shared" si="29"/>
        <v>0</v>
      </c>
      <c r="Z237" s="186" t="str">
        <f>VLOOKUP(G237,'3-Productie normen'!A:O,11,FALSE)</f>
        <v>V</v>
      </c>
      <c r="AA237" s="186"/>
      <c r="AC237" s="144">
        <f t="shared" si="30"/>
        <v>2646</v>
      </c>
    </row>
    <row r="238" spans="1:29" ht="14.1" customHeight="1">
      <c r="A238" s="160">
        <f t="shared" si="31"/>
        <v>238</v>
      </c>
      <c r="B238" s="180" t="s">
        <v>213</v>
      </c>
      <c r="C238" s="180" t="s">
        <v>473</v>
      </c>
      <c r="D238" s="145" t="s">
        <v>96</v>
      </c>
      <c r="E238" s="193"/>
      <c r="F238" s="194" t="s">
        <v>352</v>
      </c>
      <c r="G238" s="194" t="s">
        <v>461</v>
      </c>
      <c r="H238" s="193" t="s">
        <v>518</v>
      </c>
      <c r="I238" s="538">
        <v>86</v>
      </c>
      <c r="J238" s="464">
        <v>1</v>
      </c>
      <c r="K238" s="464">
        <v>1</v>
      </c>
      <c r="L238" s="464">
        <v>1</v>
      </c>
      <c r="M238" s="464">
        <v>1</v>
      </c>
      <c r="N238" s="544">
        <f t="shared" si="32"/>
        <v>221</v>
      </c>
      <c r="O238" s="183">
        <v>156</v>
      </c>
      <c r="P238" s="183"/>
      <c r="Q238" s="183">
        <v>60</v>
      </c>
      <c r="R238" s="183">
        <v>5</v>
      </c>
      <c r="S238" s="184" t="e">
        <f t="shared" si="25"/>
        <v>#DIV/0!</v>
      </c>
      <c r="T238" s="184" t="e">
        <f t="shared" si="26"/>
        <v>#DIV/0!</v>
      </c>
      <c r="U238" s="184" t="e">
        <f t="shared" si="27"/>
        <v>#DIV/0!</v>
      </c>
      <c r="V238" s="499"/>
      <c r="W238" s="185">
        <f>IF(O238="nio",0,IF(O238&gt;0,VLOOKUP(G238,'3-Productie normen'!$A$10:$I$23,VLOOKUP(O238,'3-Productie normen'!R:S,2,FALSE),FALSE)))</f>
        <v>0</v>
      </c>
      <c r="X238" s="185">
        <f t="shared" si="28"/>
        <v>0</v>
      </c>
      <c r="Y238" s="185">
        <f t="shared" si="29"/>
        <v>0</v>
      </c>
      <c r="Z238" s="186" t="str">
        <f>VLOOKUP(G238,'3-Productie normen'!A:O,11,FALSE)</f>
        <v>B</v>
      </c>
      <c r="AA238" s="186"/>
      <c r="AC238" s="144">
        <f t="shared" si="30"/>
        <v>18576</v>
      </c>
    </row>
    <row r="239" spans="1:29" ht="14.1" customHeight="1">
      <c r="A239" s="160">
        <f t="shared" si="31"/>
        <v>239</v>
      </c>
      <c r="B239" s="180" t="s">
        <v>213</v>
      </c>
      <c r="C239" s="180"/>
      <c r="D239" s="145" t="s">
        <v>96</v>
      </c>
      <c r="E239" s="193"/>
      <c r="F239" s="194" t="s">
        <v>354</v>
      </c>
      <c r="G239" s="193" t="s">
        <v>462</v>
      </c>
      <c r="H239" s="193"/>
      <c r="I239" s="538">
        <v>55.2</v>
      </c>
      <c r="J239" s="464">
        <v>1</v>
      </c>
      <c r="K239" s="464">
        <v>1</v>
      </c>
      <c r="L239" s="464">
        <v>1</v>
      </c>
      <c r="M239" s="464">
        <v>1</v>
      </c>
      <c r="N239" s="544" t="str">
        <f t="shared" si="32"/>
        <v>NIO</v>
      </c>
      <c r="O239" s="183" t="s">
        <v>463</v>
      </c>
      <c r="P239" s="183"/>
      <c r="Q239" s="183"/>
      <c r="R239" s="183"/>
      <c r="S239" s="184">
        <f t="shared" si="25"/>
        <v>0</v>
      </c>
      <c r="T239" s="184">
        <f t="shared" si="26"/>
        <v>0</v>
      </c>
      <c r="U239" s="184">
        <f t="shared" si="27"/>
        <v>0</v>
      </c>
      <c r="V239" s="499"/>
      <c r="W239" s="185">
        <f>IF(O239="nio",0,IF(O239&gt;0,VLOOKUP(G239,'3-Productie normen'!$A$10:$I$23,VLOOKUP(O239,'3-Productie normen'!R:S,2,FALSE),FALSE)))</f>
        <v>0</v>
      </c>
      <c r="X239" s="185">
        <f t="shared" si="28"/>
        <v>0</v>
      </c>
      <c r="Y239" s="185">
        <f t="shared" si="29"/>
        <v>0</v>
      </c>
      <c r="Z239" s="186">
        <f>VLOOKUP(G239,'3-Productie normen'!A:O,11,FALSE)</f>
        <v>0</v>
      </c>
      <c r="AA239" s="186"/>
      <c r="AC239" s="144">
        <f t="shared" si="30"/>
        <v>0</v>
      </c>
    </row>
    <row r="240" spans="1:29" ht="14.1" customHeight="1">
      <c r="A240" s="160">
        <f t="shared" si="31"/>
        <v>240</v>
      </c>
      <c r="B240" s="180" t="s">
        <v>213</v>
      </c>
      <c r="C240" s="180" t="s">
        <v>473</v>
      </c>
      <c r="D240" s="145" t="s">
        <v>96</v>
      </c>
      <c r="E240" s="193"/>
      <c r="F240" s="194" t="s">
        <v>378</v>
      </c>
      <c r="G240" s="194" t="s">
        <v>461</v>
      </c>
      <c r="H240" s="193" t="s">
        <v>518</v>
      </c>
      <c r="I240" s="538">
        <v>34.200000000000003</v>
      </c>
      <c r="J240" s="464">
        <v>1</v>
      </c>
      <c r="K240" s="464">
        <v>1</v>
      </c>
      <c r="L240" s="464">
        <v>1</v>
      </c>
      <c r="M240" s="464">
        <v>1</v>
      </c>
      <c r="N240" s="544">
        <f t="shared" si="32"/>
        <v>221</v>
      </c>
      <c r="O240" s="183">
        <v>156</v>
      </c>
      <c r="P240" s="183"/>
      <c r="Q240" s="183">
        <v>60</v>
      </c>
      <c r="R240" s="183">
        <v>5</v>
      </c>
      <c r="S240" s="184" t="e">
        <f t="shared" si="25"/>
        <v>#DIV/0!</v>
      </c>
      <c r="T240" s="184" t="e">
        <f t="shared" si="26"/>
        <v>#DIV/0!</v>
      </c>
      <c r="U240" s="184" t="e">
        <f t="shared" si="27"/>
        <v>#DIV/0!</v>
      </c>
      <c r="V240" s="499"/>
      <c r="W240" s="185">
        <f>IF(O240="nio",0,IF(O240&gt;0,VLOOKUP(G240,'3-Productie normen'!$A$10:$I$23,VLOOKUP(O240,'3-Productie normen'!R:S,2,FALSE),FALSE)))</f>
        <v>0</v>
      </c>
      <c r="X240" s="185">
        <f t="shared" si="28"/>
        <v>0</v>
      </c>
      <c r="Y240" s="185">
        <f t="shared" si="29"/>
        <v>0</v>
      </c>
      <c r="Z240" s="186" t="str">
        <f>VLOOKUP(G240,'3-Productie normen'!A:O,11,FALSE)</f>
        <v>B</v>
      </c>
      <c r="AA240" s="186"/>
      <c r="AC240" s="144">
        <f t="shared" si="30"/>
        <v>7387.2000000000007</v>
      </c>
    </row>
    <row r="241" spans="1:29" ht="14.1" customHeight="1">
      <c r="A241" s="160">
        <f t="shared" si="31"/>
        <v>241</v>
      </c>
      <c r="B241" s="180" t="s">
        <v>213</v>
      </c>
      <c r="C241" s="180" t="s">
        <v>473</v>
      </c>
      <c r="D241" s="145" t="s">
        <v>96</v>
      </c>
      <c r="E241" s="193"/>
      <c r="F241" s="194" t="s">
        <v>379</v>
      </c>
      <c r="G241" s="194" t="s">
        <v>461</v>
      </c>
      <c r="H241" s="193" t="s">
        <v>518</v>
      </c>
      <c r="I241" s="538">
        <v>33.9</v>
      </c>
      <c r="J241" s="464">
        <v>1</v>
      </c>
      <c r="K241" s="464">
        <v>1</v>
      </c>
      <c r="L241" s="464">
        <v>1</v>
      </c>
      <c r="M241" s="464">
        <v>1</v>
      </c>
      <c r="N241" s="544">
        <f t="shared" si="32"/>
        <v>221</v>
      </c>
      <c r="O241" s="183">
        <v>156</v>
      </c>
      <c r="P241" s="183"/>
      <c r="Q241" s="183">
        <v>60</v>
      </c>
      <c r="R241" s="183">
        <v>5</v>
      </c>
      <c r="S241" s="184" t="e">
        <f t="shared" si="25"/>
        <v>#DIV/0!</v>
      </c>
      <c r="T241" s="184" t="e">
        <f t="shared" si="26"/>
        <v>#DIV/0!</v>
      </c>
      <c r="U241" s="184" t="e">
        <f t="shared" si="27"/>
        <v>#DIV/0!</v>
      </c>
      <c r="V241" s="499"/>
      <c r="W241" s="185">
        <f>IF(O241="nio",0,IF(O241&gt;0,VLOOKUP(G241,'3-Productie normen'!$A$10:$I$23,VLOOKUP(O241,'3-Productie normen'!R:S,2,FALSE),FALSE)))</f>
        <v>0</v>
      </c>
      <c r="X241" s="185">
        <f t="shared" si="28"/>
        <v>0</v>
      </c>
      <c r="Y241" s="185">
        <f t="shared" si="29"/>
        <v>0</v>
      </c>
      <c r="Z241" s="186" t="str">
        <f>VLOOKUP(G241,'3-Productie normen'!A:O,11,FALSE)</f>
        <v>B</v>
      </c>
      <c r="AA241" s="186"/>
      <c r="AC241" s="144">
        <f t="shared" si="30"/>
        <v>7322.4</v>
      </c>
    </row>
    <row r="242" spans="1:29" ht="14.1" customHeight="1">
      <c r="A242" s="160">
        <f t="shared" si="31"/>
        <v>242</v>
      </c>
      <c r="B242" s="180" t="s">
        <v>213</v>
      </c>
      <c r="C242" s="180"/>
      <c r="D242" s="145" t="s">
        <v>96</v>
      </c>
      <c r="E242" s="193"/>
      <c r="F242" s="194" t="s">
        <v>278</v>
      </c>
      <c r="G242" s="193" t="s">
        <v>462</v>
      </c>
      <c r="H242" s="193"/>
      <c r="I242" s="538">
        <v>6.6</v>
      </c>
      <c r="J242" s="464">
        <v>1</v>
      </c>
      <c r="K242" s="464">
        <v>1</v>
      </c>
      <c r="L242" s="464">
        <v>1</v>
      </c>
      <c r="M242" s="464">
        <v>1</v>
      </c>
      <c r="N242" s="544" t="str">
        <f t="shared" si="32"/>
        <v>NIO</v>
      </c>
      <c r="O242" s="183" t="s">
        <v>463</v>
      </c>
      <c r="P242" s="183"/>
      <c r="Q242" s="183"/>
      <c r="R242" s="183"/>
      <c r="S242" s="184">
        <f t="shared" si="25"/>
        <v>0</v>
      </c>
      <c r="T242" s="184">
        <f t="shared" si="26"/>
        <v>0</v>
      </c>
      <c r="U242" s="184">
        <f t="shared" si="27"/>
        <v>0</v>
      </c>
      <c r="V242" s="499"/>
      <c r="W242" s="185">
        <f>IF(O242="nio",0,IF(O242&gt;0,VLOOKUP(G242,'3-Productie normen'!$A$10:$I$23,VLOOKUP(O242,'3-Productie normen'!R:S,2,FALSE),FALSE)))</f>
        <v>0</v>
      </c>
      <c r="X242" s="185">
        <f t="shared" si="28"/>
        <v>0</v>
      </c>
      <c r="Y242" s="185">
        <f t="shared" si="29"/>
        <v>0</v>
      </c>
      <c r="Z242" s="186">
        <f>VLOOKUP(G242,'3-Productie normen'!A:O,11,FALSE)</f>
        <v>0</v>
      </c>
      <c r="AA242" s="186"/>
      <c r="AC242" s="144">
        <f t="shared" si="30"/>
        <v>0</v>
      </c>
    </row>
    <row r="243" spans="1:29" ht="14.1" customHeight="1">
      <c r="A243" s="160">
        <f t="shared" si="31"/>
        <v>243</v>
      </c>
      <c r="B243" s="180" t="s">
        <v>213</v>
      </c>
      <c r="C243" s="180" t="s">
        <v>473</v>
      </c>
      <c r="D243" s="145" t="s">
        <v>96</v>
      </c>
      <c r="E243" s="193"/>
      <c r="F243" s="194" t="s">
        <v>285</v>
      </c>
      <c r="G243" s="193" t="s">
        <v>323</v>
      </c>
      <c r="H243" s="193" t="s">
        <v>520</v>
      </c>
      <c r="I243" s="538">
        <v>11.4</v>
      </c>
      <c r="J243" s="464">
        <v>1</v>
      </c>
      <c r="K243" s="464">
        <v>1</v>
      </c>
      <c r="L243" s="464">
        <v>1</v>
      </c>
      <c r="M243" s="464">
        <v>1</v>
      </c>
      <c r="N243" s="544">
        <f t="shared" si="32"/>
        <v>365</v>
      </c>
      <c r="O243" s="183">
        <v>255</v>
      </c>
      <c r="P243" s="183"/>
      <c r="Q243" s="183">
        <v>101</v>
      </c>
      <c r="R243" s="183">
        <v>9</v>
      </c>
      <c r="S243" s="184" t="e">
        <f t="shared" si="25"/>
        <v>#DIV/0!</v>
      </c>
      <c r="T243" s="184" t="e">
        <f t="shared" si="26"/>
        <v>#DIV/0!</v>
      </c>
      <c r="U243" s="184" t="e">
        <f t="shared" si="27"/>
        <v>#DIV/0!</v>
      </c>
      <c r="V243" s="499"/>
      <c r="W243" s="185">
        <f>IF(O243="nio",0,IF(O243&gt;0,VLOOKUP(G243,'3-Productie normen'!$A$10:$I$23,VLOOKUP(O243,'3-Productie normen'!R:S,2,FALSE),FALSE)))</f>
        <v>0</v>
      </c>
      <c r="X243" s="185">
        <f t="shared" si="28"/>
        <v>0</v>
      </c>
      <c r="Y243" s="185">
        <f t="shared" si="29"/>
        <v>0</v>
      </c>
      <c r="Z243" s="186" t="str">
        <f>VLOOKUP(G243,'3-Productie normen'!A:O,11,FALSE)</f>
        <v>V</v>
      </c>
      <c r="AA243" s="186"/>
      <c r="AC243" s="144">
        <f t="shared" si="30"/>
        <v>4058.4</v>
      </c>
    </row>
    <row r="244" spans="1:29" ht="14.1" customHeight="1">
      <c r="A244" s="160">
        <f t="shared" si="31"/>
        <v>244</v>
      </c>
      <c r="B244" s="180" t="s">
        <v>213</v>
      </c>
      <c r="C244" s="180" t="s">
        <v>473</v>
      </c>
      <c r="D244" s="145" t="s">
        <v>96</v>
      </c>
      <c r="E244" s="193"/>
      <c r="F244" s="194" t="s">
        <v>285</v>
      </c>
      <c r="G244" s="193" t="s">
        <v>323</v>
      </c>
      <c r="H244" s="193" t="s">
        <v>520</v>
      </c>
      <c r="I244" s="538">
        <v>9.1999999999999993</v>
      </c>
      <c r="J244" s="464">
        <v>1</v>
      </c>
      <c r="K244" s="464">
        <v>1</v>
      </c>
      <c r="L244" s="464">
        <v>1</v>
      </c>
      <c r="M244" s="464">
        <v>1</v>
      </c>
      <c r="N244" s="544">
        <f t="shared" si="32"/>
        <v>365</v>
      </c>
      <c r="O244" s="183">
        <v>255</v>
      </c>
      <c r="P244" s="183"/>
      <c r="Q244" s="183">
        <v>101</v>
      </c>
      <c r="R244" s="183">
        <v>9</v>
      </c>
      <c r="S244" s="184" t="e">
        <f t="shared" si="25"/>
        <v>#DIV/0!</v>
      </c>
      <c r="T244" s="184" t="e">
        <f t="shared" si="26"/>
        <v>#DIV/0!</v>
      </c>
      <c r="U244" s="184" t="e">
        <f t="shared" si="27"/>
        <v>#DIV/0!</v>
      </c>
      <c r="V244" s="499"/>
      <c r="W244" s="185">
        <f>IF(O244="nio",0,IF(O244&gt;0,VLOOKUP(G244,'3-Productie normen'!$A$10:$I$23,VLOOKUP(O244,'3-Productie normen'!R:S,2,FALSE),FALSE)))</f>
        <v>0</v>
      </c>
      <c r="X244" s="185">
        <f t="shared" si="28"/>
        <v>0</v>
      </c>
      <c r="Y244" s="185">
        <f t="shared" si="29"/>
        <v>0</v>
      </c>
      <c r="Z244" s="186" t="str">
        <f>VLOOKUP(G244,'3-Productie normen'!A:O,11,FALSE)</f>
        <v>V</v>
      </c>
      <c r="AA244" s="186"/>
      <c r="AC244" s="144">
        <f t="shared" si="30"/>
        <v>3275.2</v>
      </c>
    </row>
    <row r="245" spans="1:29" ht="14.1" customHeight="1">
      <c r="A245" s="160">
        <f t="shared" si="31"/>
        <v>245</v>
      </c>
      <c r="B245" s="180" t="s">
        <v>213</v>
      </c>
      <c r="C245" s="180" t="s">
        <v>473</v>
      </c>
      <c r="D245" s="145" t="s">
        <v>96</v>
      </c>
      <c r="E245" s="193"/>
      <c r="F245" s="194" t="s">
        <v>250</v>
      </c>
      <c r="G245" s="193" t="s">
        <v>459</v>
      </c>
      <c r="H245" s="193" t="s">
        <v>517</v>
      </c>
      <c r="I245" s="538">
        <v>2.1</v>
      </c>
      <c r="J245" s="464">
        <v>1</v>
      </c>
      <c r="K245" s="464">
        <v>1</v>
      </c>
      <c r="L245" s="464">
        <v>1</v>
      </c>
      <c r="M245" s="464">
        <v>1</v>
      </c>
      <c r="N245" s="544">
        <f t="shared" si="32"/>
        <v>365</v>
      </c>
      <c r="O245" s="183">
        <v>255</v>
      </c>
      <c r="P245" s="183"/>
      <c r="Q245" s="183">
        <v>101</v>
      </c>
      <c r="R245" s="183">
        <v>9</v>
      </c>
      <c r="S245" s="184" t="e">
        <f t="shared" si="25"/>
        <v>#DIV/0!</v>
      </c>
      <c r="T245" s="184" t="e">
        <f t="shared" si="26"/>
        <v>#DIV/0!</v>
      </c>
      <c r="U245" s="184" t="e">
        <f t="shared" si="27"/>
        <v>#DIV/0!</v>
      </c>
      <c r="V245" s="499"/>
      <c r="W245" s="185">
        <f>IF(O245="nio",0,IF(O245&gt;0,VLOOKUP(G245,'3-Productie normen'!$A$10:$I$23,VLOOKUP(O245,'3-Productie normen'!R:S,2,FALSE),FALSE)))</f>
        <v>0</v>
      </c>
      <c r="X245" s="185">
        <f t="shared" si="28"/>
        <v>0</v>
      </c>
      <c r="Y245" s="185">
        <f t="shared" si="29"/>
        <v>0</v>
      </c>
      <c r="Z245" s="186" t="str">
        <f>VLOOKUP(G245,'3-Productie normen'!A:O,11,FALSE)</f>
        <v xml:space="preserve">V </v>
      </c>
      <c r="AA245" s="186"/>
      <c r="AC245" s="144">
        <f t="shared" si="30"/>
        <v>747.6</v>
      </c>
    </row>
    <row r="246" spans="1:29" ht="14.1" customHeight="1">
      <c r="A246" s="160">
        <f t="shared" si="31"/>
        <v>246</v>
      </c>
      <c r="B246" s="180" t="s">
        <v>213</v>
      </c>
      <c r="C246" s="180" t="s">
        <v>473</v>
      </c>
      <c r="D246" s="145" t="s">
        <v>96</v>
      </c>
      <c r="E246" s="193"/>
      <c r="F246" s="194" t="s">
        <v>386</v>
      </c>
      <c r="G246" s="193" t="s">
        <v>323</v>
      </c>
      <c r="H246" s="193" t="s">
        <v>520</v>
      </c>
      <c r="I246" s="538">
        <v>9.6</v>
      </c>
      <c r="J246" s="464">
        <v>1</v>
      </c>
      <c r="K246" s="464">
        <v>1</v>
      </c>
      <c r="L246" s="464">
        <v>1</v>
      </c>
      <c r="M246" s="464">
        <v>1</v>
      </c>
      <c r="N246" s="544">
        <f t="shared" si="32"/>
        <v>365</v>
      </c>
      <c r="O246" s="183">
        <v>255</v>
      </c>
      <c r="P246" s="183"/>
      <c r="Q246" s="183">
        <v>101</v>
      </c>
      <c r="R246" s="183">
        <v>9</v>
      </c>
      <c r="S246" s="184" t="e">
        <f t="shared" si="25"/>
        <v>#DIV/0!</v>
      </c>
      <c r="T246" s="184" t="e">
        <f t="shared" si="26"/>
        <v>#DIV/0!</v>
      </c>
      <c r="U246" s="184" t="e">
        <f t="shared" si="27"/>
        <v>#DIV/0!</v>
      </c>
      <c r="V246" s="499"/>
      <c r="W246" s="185">
        <f>IF(O246="nio",0,IF(O246&gt;0,VLOOKUP(G246,'3-Productie normen'!$A$10:$I$23,VLOOKUP(O246,'3-Productie normen'!R:S,2,FALSE),FALSE)))</f>
        <v>0</v>
      </c>
      <c r="X246" s="185">
        <f t="shared" si="28"/>
        <v>0</v>
      </c>
      <c r="Y246" s="185">
        <f t="shared" si="29"/>
        <v>0</v>
      </c>
      <c r="Z246" s="186" t="str">
        <f>VLOOKUP(G246,'3-Productie normen'!A:O,11,FALSE)</f>
        <v>V</v>
      </c>
      <c r="AA246" s="186"/>
      <c r="AC246" s="144">
        <f t="shared" si="30"/>
        <v>3417.6</v>
      </c>
    </row>
    <row r="247" spans="1:29" ht="14.1" customHeight="1">
      <c r="A247" s="160">
        <f t="shared" si="31"/>
        <v>247</v>
      </c>
      <c r="B247" s="180" t="s">
        <v>213</v>
      </c>
      <c r="C247" s="180" t="s">
        <v>473</v>
      </c>
      <c r="D247" s="145" t="s">
        <v>96</v>
      </c>
      <c r="E247" s="193"/>
      <c r="F247" s="194" t="s">
        <v>250</v>
      </c>
      <c r="G247" s="193" t="s">
        <v>459</v>
      </c>
      <c r="H247" s="193" t="s">
        <v>517</v>
      </c>
      <c r="I247" s="538">
        <v>5.6</v>
      </c>
      <c r="J247" s="464">
        <v>1</v>
      </c>
      <c r="K247" s="464">
        <v>1</v>
      </c>
      <c r="L247" s="464">
        <v>1</v>
      </c>
      <c r="M247" s="464">
        <v>1</v>
      </c>
      <c r="N247" s="544">
        <f t="shared" si="32"/>
        <v>365</v>
      </c>
      <c r="O247" s="183">
        <v>255</v>
      </c>
      <c r="P247" s="183"/>
      <c r="Q247" s="183">
        <v>101</v>
      </c>
      <c r="R247" s="183">
        <v>9</v>
      </c>
      <c r="S247" s="184" t="e">
        <f t="shared" si="25"/>
        <v>#DIV/0!</v>
      </c>
      <c r="T247" s="184" t="e">
        <f t="shared" si="26"/>
        <v>#DIV/0!</v>
      </c>
      <c r="U247" s="184" t="e">
        <f t="shared" si="27"/>
        <v>#DIV/0!</v>
      </c>
      <c r="V247" s="499"/>
      <c r="W247" s="185">
        <f>IF(O247="nio",0,IF(O247&gt;0,VLOOKUP(G247,'3-Productie normen'!$A$10:$I$23,VLOOKUP(O247,'3-Productie normen'!R:S,2,FALSE),FALSE)))</f>
        <v>0</v>
      </c>
      <c r="X247" s="185">
        <f t="shared" si="28"/>
        <v>0</v>
      </c>
      <c r="Y247" s="185">
        <f t="shared" si="29"/>
        <v>0</v>
      </c>
      <c r="Z247" s="186" t="str">
        <f>VLOOKUP(G247,'3-Productie normen'!A:O,11,FALSE)</f>
        <v xml:space="preserve">V </v>
      </c>
      <c r="AA247" s="186"/>
      <c r="AC247" s="144">
        <f t="shared" si="30"/>
        <v>1993.6</v>
      </c>
    </row>
    <row r="248" spans="1:29" ht="14.1" customHeight="1">
      <c r="A248" s="160">
        <f t="shared" si="31"/>
        <v>248</v>
      </c>
      <c r="B248" s="180" t="s">
        <v>213</v>
      </c>
      <c r="C248" s="180"/>
      <c r="D248" s="145" t="s">
        <v>96</v>
      </c>
      <c r="E248" s="193"/>
      <c r="F248" s="194" t="s">
        <v>265</v>
      </c>
      <c r="G248" s="194" t="s">
        <v>462</v>
      </c>
      <c r="H248" s="193"/>
      <c r="I248" s="538">
        <v>12</v>
      </c>
      <c r="J248" s="464">
        <v>1</v>
      </c>
      <c r="K248" s="464">
        <v>1</v>
      </c>
      <c r="L248" s="464">
        <v>1</v>
      </c>
      <c r="M248" s="464">
        <v>1</v>
      </c>
      <c r="N248" s="544" t="str">
        <f t="shared" si="32"/>
        <v>NIO</v>
      </c>
      <c r="O248" s="183" t="s">
        <v>463</v>
      </c>
      <c r="P248" s="183"/>
      <c r="Q248" s="183"/>
      <c r="R248" s="183"/>
      <c r="S248" s="184">
        <f t="shared" si="25"/>
        <v>0</v>
      </c>
      <c r="T248" s="184">
        <f t="shared" si="26"/>
        <v>0</v>
      </c>
      <c r="U248" s="184">
        <f t="shared" si="27"/>
        <v>0</v>
      </c>
      <c r="V248" s="499"/>
      <c r="W248" s="185">
        <f>IF(O248="nio",0,IF(O248&gt;0,VLOOKUP(G248,'3-Productie normen'!$A$10:$I$23,VLOOKUP(O248,'3-Productie normen'!R:S,2,FALSE),FALSE)))</f>
        <v>0</v>
      </c>
      <c r="X248" s="185">
        <f t="shared" si="28"/>
        <v>0</v>
      </c>
      <c r="Y248" s="185">
        <f t="shared" si="29"/>
        <v>0</v>
      </c>
      <c r="Z248" s="186">
        <f>VLOOKUP(G248,'3-Productie normen'!A:O,11,FALSE)</f>
        <v>0</v>
      </c>
      <c r="AA248" s="186"/>
      <c r="AC248" s="144">
        <f t="shared" si="30"/>
        <v>0</v>
      </c>
    </row>
    <row r="249" spans="1:29" ht="14.1" customHeight="1">
      <c r="A249" s="160">
        <f t="shared" si="31"/>
        <v>249</v>
      </c>
      <c r="B249" s="180" t="s">
        <v>213</v>
      </c>
      <c r="C249" s="180"/>
      <c r="D249" s="145" t="s">
        <v>96</v>
      </c>
      <c r="E249" s="196"/>
      <c r="F249" s="531" t="s">
        <v>265</v>
      </c>
      <c r="G249" s="196" t="s">
        <v>462</v>
      </c>
      <c r="H249" s="196"/>
      <c r="I249" s="539">
        <v>12</v>
      </c>
      <c r="J249" s="464">
        <v>1</v>
      </c>
      <c r="K249" s="464">
        <v>1</v>
      </c>
      <c r="L249" s="464">
        <v>1</v>
      </c>
      <c r="M249" s="464">
        <v>1</v>
      </c>
      <c r="N249" s="544" t="str">
        <f t="shared" ref="N249:N282" si="33">IF(O249="NIO","NIO",SUM(O249:R249))</f>
        <v>NIO</v>
      </c>
      <c r="O249" s="183" t="s">
        <v>463</v>
      </c>
      <c r="P249" s="183"/>
      <c r="Q249" s="183"/>
      <c r="R249" s="183"/>
      <c r="S249" s="184">
        <f t="shared" si="25"/>
        <v>0</v>
      </c>
      <c r="T249" s="184">
        <f t="shared" si="26"/>
        <v>0</v>
      </c>
      <c r="U249" s="184">
        <f t="shared" si="27"/>
        <v>0</v>
      </c>
      <c r="V249" s="499"/>
      <c r="W249" s="185">
        <f>IF(O249="nio",0,IF(O249&gt;0,VLOOKUP(G249,'3-Productie normen'!$A$10:$I$23,VLOOKUP(O249,'3-Productie normen'!R:S,2,FALSE),FALSE)))</f>
        <v>0</v>
      </c>
      <c r="X249" s="185">
        <f t="shared" si="28"/>
        <v>0</v>
      </c>
      <c r="Y249" s="185">
        <f t="shared" si="29"/>
        <v>0</v>
      </c>
      <c r="Z249" s="186">
        <f>VLOOKUP(G249,'3-Productie normen'!A:O,11,FALSE)</f>
        <v>0</v>
      </c>
      <c r="AA249" s="186"/>
      <c r="AC249" s="144">
        <f t="shared" si="30"/>
        <v>0</v>
      </c>
    </row>
    <row r="250" spans="1:29" ht="14.1" customHeight="1">
      <c r="A250" s="160">
        <f t="shared" si="31"/>
        <v>250</v>
      </c>
      <c r="B250" s="180" t="s">
        <v>213</v>
      </c>
      <c r="C250" s="180" t="s">
        <v>473</v>
      </c>
      <c r="D250" s="145" t="s">
        <v>96</v>
      </c>
      <c r="E250" s="196"/>
      <c r="F250" s="531" t="s">
        <v>408</v>
      </c>
      <c r="G250" s="196" t="s">
        <v>323</v>
      </c>
      <c r="H250" s="196" t="s">
        <v>520</v>
      </c>
      <c r="I250" s="539">
        <v>15.3</v>
      </c>
      <c r="J250" s="464">
        <v>1</v>
      </c>
      <c r="K250" s="464">
        <v>1</v>
      </c>
      <c r="L250" s="464">
        <v>1</v>
      </c>
      <c r="M250" s="464">
        <v>1</v>
      </c>
      <c r="N250" s="544">
        <f t="shared" si="33"/>
        <v>365</v>
      </c>
      <c r="O250" s="183">
        <v>255</v>
      </c>
      <c r="P250" s="183"/>
      <c r="Q250" s="183">
        <v>101</v>
      </c>
      <c r="R250" s="183">
        <v>9</v>
      </c>
      <c r="S250" s="184" t="e">
        <f t="shared" si="25"/>
        <v>#DIV/0!</v>
      </c>
      <c r="T250" s="184" t="e">
        <f t="shared" si="26"/>
        <v>#DIV/0!</v>
      </c>
      <c r="U250" s="184" t="e">
        <f t="shared" si="27"/>
        <v>#DIV/0!</v>
      </c>
      <c r="V250" s="499"/>
      <c r="W250" s="185">
        <f>IF(O250="nio",0,IF(O250&gt;0,VLOOKUP(G250,'3-Productie normen'!$A$10:$I$23,VLOOKUP(O250,'3-Productie normen'!R:S,2,FALSE),FALSE)))</f>
        <v>0</v>
      </c>
      <c r="X250" s="185">
        <f t="shared" si="28"/>
        <v>0</v>
      </c>
      <c r="Y250" s="185">
        <f t="shared" si="29"/>
        <v>0</v>
      </c>
      <c r="Z250" s="186" t="str">
        <f>VLOOKUP(G250,'3-Productie normen'!A:O,11,FALSE)</f>
        <v>V</v>
      </c>
      <c r="AA250" s="186"/>
      <c r="AC250" s="144">
        <f t="shared" si="30"/>
        <v>5446.8</v>
      </c>
    </row>
    <row r="251" spans="1:29" ht="14.1" customHeight="1">
      <c r="A251" s="160">
        <f t="shared" si="31"/>
        <v>251</v>
      </c>
      <c r="B251" s="180" t="s">
        <v>213</v>
      </c>
      <c r="C251" s="180" t="s">
        <v>473</v>
      </c>
      <c r="D251" s="145" t="s">
        <v>96</v>
      </c>
      <c r="E251" s="196"/>
      <c r="F251" s="531" t="s">
        <v>390</v>
      </c>
      <c r="G251" s="531" t="s">
        <v>97</v>
      </c>
      <c r="H251" s="559" t="s">
        <v>517</v>
      </c>
      <c r="I251" s="539">
        <v>63.5</v>
      </c>
      <c r="J251" s="464">
        <v>1</v>
      </c>
      <c r="K251" s="464">
        <v>1</v>
      </c>
      <c r="L251" s="464">
        <v>1</v>
      </c>
      <c r="M251" s="464">
        <v>1</v>
      </c>
      <c r="N251" s="544">
        <f t="shared" si="33"/>
        <v>255</v>
      </c>
      <c r="O251" s="183">
        <v>255</v>
      </c>
      <c r="P251" s="183"/>
      <c r="Q251" s="183"/>
      <c r="R251" s="183"/>
      <c r="S251" s="184" t="e">
        <f t="shared" si="25"/>
        <v>#DIV/0!</v>
      </c>
      <c r="T251" s="184">
        <f t="shared" si="26"/>
        <v>0</v>
      </c>
      <c r="U251" s="184">
        <f t="shared" si="27"/>
        <v>0</v>
      </c>
      <c r="V251" s="499"/>
      <c r="W251" s="185">
        <f>IF(O251="nio",0,IF(O251&gt;0,VLOOKUP(G251,'3-Productie normen'!$A$10:$I$23,VLOOKUP(O251,'3-Productie normen'!R:S,2,FALSE),FALSE)))</f>
        <v>0</v>
      </c>
      <c r="X251" s="185">
        <f t="shared" si="28"/>
        <v>0</v>
      </c>
      <c r="Y251" s="185">
        <f t="shared" si="29"/>
        <v>0</v>
      </c>
      <c r="Z251" s="186" t="str">
        <f>VLOOKUP(G251,'3-Productie normen'!A:O,11,FALSE)</f>
        <v xml:space="preserve">V </v>
      </c>
      <c r="AA251" s="186"/>
      <c r="AC251" s="144">
        <f t="shared" si="30"/>
        <v>16192.5</v>
      </c>
    </row>
    <row r="252" spans="1:29" ht="14.1" customHeight="1">
      <c r="A252" s="160">
        <f t="shared" si="31"/>
        <v>252</v>
      </c>
      <c r="B252" s="180" t="s">
        <v>213</v>
      </c>
      <c r="C252" s="180" t="s">
        <v>473</v>
      </c>
      <c r="D252" s="145" t="s">
        <v>96</v>
      </c>
      <c r="E252" s="196"/>
      <c r="F252" s="531" t="s">
        <v>391</v>
      </c>
      <c r="G252" s="196" t="s">
        <v>455</v>
      </c>
      <c r="H252" s="196" t="s">
        <v>517</v>
      </c>
      <c r="I252" s="539">
        <v>12.6</v>
      </c>
      <c r="J252" s="464">
        <v>1</v>
      </c>
      <c r="K252" s="464">
        <v>1</v>
      </c>
      <c r="L252" s="464">
        <v>1</v>
      </c>
      <c r="M252" s="464">
        <v>1</v>
      </c>
      <c r="N252" s="544">
        <f t="shared" si="33"/>
        <v>12</v>
      </c>
      <c r="O252" s="183">
        <v>12</v>
      </c>
      <c r="P252" s="183"/>
      <c r="Q252" s="183"/>
      <c r="R252" s="183"/>
      <c r="S252" s="184" t="e">
        <f t="shared" si="25"/>
        <v>#DIV/0!</v>
      </c>
      <c r="T252" s="184">
        <f t="shared" si="26"/>
        <v>0</v>
      </c>
      <c r="U252" s="184">
        <f t="shared" si="27"/>
        <v>0</v>
      </c>
      <c r="V252" s="499"/>
      <c r="W252" s="185">
        <f>IF(O252="nio",0,IF(O252&gt;0,VLOOKUP(G252,'3-Productie normen'!$A$10:$I$23,VLOOKUP(O252,'3-Productie normen'!R:S,2,FALSE),FALSE)))</f>
        <v>0</v>
      </c>
      <c r="X252" s="185">
        <f t="shared" si="28"/>
        <v>0</v>
      </c>
      <c r="Y252" s="185">
        <f t="shared" si="29"/>
        <v>0</v>
      </c>
      <c r="Z252" s="186" t="str">
        <f>VLOOKUP(G252,'3-Productie normen'!A:O,11,FALSE)</f>
        <v>V</v>
      </c>
      <c r="AA252" s="186"/>
      <c r="AC252" s="144">
        <f t="shared" si="30"/>
        <v>151.19999999999999</v>
      </c>
    </row>
    <row r="253" spans="1:29" ht="14.1" customHeight="1">
      <c r="A253" s="160">
        <f t="shared" si="31"/>
        <v>253</v>
      </c>
      <c r="B253" s="180" t="s">
        <v>213</v>
      </c>
      <c r="C253" s="180" t="s">
        <v>473</v>
      </c>
      <c r="D253" s="145" t="s">
        <v>96</v>
      </c>
      <c r="E253" s="196"/>
      <c r="F253" s="531" t="s">
        <v>217</v>
      </c>
      <c r="G253" s="196" t="s">
        <v>323</v>
      </c>
      <c r="H253" s="196" t="s">
        <v>520</v>
      </c>
      <c r="I253" s="539">
        <v>3.9</v>
      </c>
      <c r="J253" s="464">
        <v>1</v>
      </c>
      <c r="K253" s="464">
        <v>1</v>
      </c>
      <c r="L253" s="464">
        <v>1</v>
      </c>
      <c r="M253" s="464">
        <v>1</v>
      </c>
      <c r="N253" s="544">
        <f t="shared" si="33"/>
        <v>365</v>
      </c>
      <c r="O253" s="183">
        <v>255</v>
      </c>
      <c r="P253" s="183"/>
      <c r="Q253" s="183">
        <v>101</v>
      </c>
      <c r="R253" s="183">
        <v>9</v>
      </c>
      <c r="S253" s="184" t="e">
        <f t="shared" si="25"/>
        <v>#DIV/0!</v>
      </c>
      <c r="T253" s="184" t="e">
        <f t="shared" si="26"/>
        <v>#DIV/0!</v>
      </c>
      <c r="U253" s="184" t="e">
        <f t="shared" si="27"/>
        <v>#DIV/0!</v>
      </c>
      <c r="V253" s="499"/>
      <c r="W253" s="185">
        <f>IF(O253="nio",0,IF(O253&gt;0,VLOOKUP(G253,'3-Productie normen'!$A$10:$I$23,VLOOKUP(O253,'3-Productie normen'!R:S,2,FALSE),FALSE)))</f>
        <v>0</v>
      </c>
      <c r="X253" s="185">
        <f t="shared" si="28"/>
        <v>0</v>
      </c>
      <c r="Y253" s="185">
        <f t="shared" si="29"/>
        <v>0</v>
      </c>
      <c r="Z253" s="186" t="str">
        <f>VLOOKUP(G253,'3-Productie normen'!A:O,11,FALSE)</f>
        <v>V</v>
      </c>
      <c r="AA253" s="186"/>
      <c r="AC253" s="144">
        <f t="shared" si="30"/>
        <v>1388.3999999999999</v>
      </c>
    </row>
    <row r="254" spans="1:29" ht="14.1" customHeight="1">
      <c r="A254" s="160">
        <f t="shared" si="31"/>
        <v>254</v>
      </c>
      <c r="B254" s="180" t="s">
        <v>213</v>
      </c>
      <c r="C254" s="180" t="s">
        <v>473</v>
      </c>
      <c r="D254" s="145" t="s">
        <v>96</v>
      </c>
      <c r="E254" s="196"/>
      <c r="F254" s="531" t="s">
        <v>392</v>
      </c>
      <c r="G254" s="531" t="s">
        <v>455</v>
      </c>
      <c r="H254" s="196" t="s">
        <v>517</v>
      </c>
      <c r="I254" s="539">
        <v>27.5</v>
      </c>
      <c r="J254" s="464">
        <v>1</v>
      </c>
      <c r="K254" s="464">
        <v>1</v>
      </c>
      <c r="L254" s="464">
        <v>1</v>
      </c>
      <c r="M254" s="464">
        <v>1</v>
      </c>
      <c r="N254" s="544">
        <f t="shared" si="33"/>
        <v>12</v>
      </c>
      <c r="O254" s="183">
        <v>12</v>
      </c>
      <c r="P254" s="183"/>
      <c r="Q254" s="183"/>
      <c r="R254" s="183"/>
      <c r="S254" s="184" t="e">
        <f t="shared" si="25"/>
        <v>#DIV/0!</v>
      </c>
      <c r="T254" s="184">
        <f t="shared" si="26"/>
        <v>0</v>
      </c>
      <c r="U254" s="184">
        <f t="shared" si="27"/>
        <v>0</v>
      </c>
      <c r="V254" s="499"/>
      <c r="W254" s="185">
        <f>IF(O254="nio",0,IF(O254&gt;0,VLOOKUP(G254,'3-Productie normen'!$A$10:$I$23,VLOOKUP(O254,'3-Productie normen'!R:S,2,FALSE),FALSE)))</f>
        <v>0</v>
      </c>
      <c r="X254" s="185">
        <f t="shared" si="28"/>
        <v>0</v>
      </c>
      <c r="Y254" s="185">
        <f t="shared" si="29"/>
        <v>0</v>
      </c>
      <c r="Z254" s="186" t="str">
        <f>VLOOKUP(G254,'3-Productie normen'!A:O,11,FALSE)</f>
        <v>V</v>
      </c>
      <c r="AA254" s="186"/>
      <c r="AC254" s="144">
        <f t="shared" si="30"/>
        <v>330</v>
      </c>
    </row>
    <row r="255" spans="1:29" ht="14.1" customHeight="1">
      <c r="A255" s="160">
        <f t="shared" si="31"/>
        <v>255</v>
      </c>
      <c r="B255" s="180" t="s">
        <v>213</v>
      </c>
      <c r="C255" s="180"/>
      <c r="D255" s="145" t="s">
        <v>96</v>
      </c>
      <c r="E255" s="196"/>
      <c r="F255" s="531" t="s">
        <v>222</v>
      </c>
      <c r="G255" s="196" t="s">
        <v>462</v>
      </c>
      <c r="H255" s="196"/>
      <c r="I255" s="539">
        <v>4.8</v>
      </c>
      <c r="J255" s="464">
        <v>1</v>
      </c>
      <c r="K255" s="464">
        <v>1</v>
      </c>
      <c r="L255" s="464">
        <v>1</v>
      </c>
      <c r="M255" s="464">
        <v>1</v>
      </c>
      <c r="N255" s="544" t="str">
        <f t="shared" si="33"/>
        <v>NIO</v>
      </c>
      <c r="O255" s="183" t="s">
        <v>463</v>
      </c>
      <c r="P255" s="183"/>
      <c r="Q255" s="183"/>
      <c r="R255" s="183"/>
      <c r="S255" s="184">
        <f t="shared" si="25"/>
        <v>0</v>
      </c>
      <c r="T255" s="184">
        <f t="shared" si="26"/>
        <v>0</v>
      </c>
      <c r="U255" s="184">
        <f t="shared" si="27"/>
        <v>0</v>
      </c>
      <c r="V255" s="499"/>
      <c r="W255" s="185">
        <f>IF(O255="nio",0,IF(O255&gt;0,VLOOKUP(G255,'3-Productie normen'!$A$10:$I$23,VLOOKUP(O255,'3-Productie normen'!R:S,2,FALSE),FALSE)))</f>
        <v>0</v>
      </c>
      <c r="X255" s="185">
        <f t="shared" si="28"/>
        <v>0</v>
      </c>
      <c r="Y255" s="185">
        <f t="shared" si="29"/>
        <v>0</v>
      </c>
      <c r="Z255" s="186">
        <f>VLOOKUP(G255,'3-Productie normen'!A:O,11,FALSE)</f>
        <v>0</v>
      </c>
      <c r="AA255" s="186"/>
      <c r="AC255" s="144">
        <f t="shared" si="30"/>
        <v>0</v>
      </c>
    </row>
    <row r="256" spans="1:29" ht="14.1" customHeight="1">
      <c r="A256" s="160">
        <f t="shared" si="31"/>
        <v>256</v>
      </c>
      <c r="B256" s="180" t="s">
        <v>213</v>
      </c>
      <c r="C256" s="180"/>
      <c r="D256" s="145" t="s">
        <v>96</v>
      </c>
      <c r="E256" s="196"/>
      <c r="F256" s="531" t="s">
        <v>223</v>
      </c>
      <c r="G256" s="196" t="s">
        <v>462</v>
      </c>
      <c r="H256" s="196"/>
      <c r="I256" s="539">
        <v>8.3000000000000007</v>
      </c>
      <c r="J256" s="464">
        <v>1</v>
      </c>
      <c r="K256" s="464">
        <v>1</v>
      </c>
      <c r="L256" s="464">
        <v>1</v>
      </c>
      <c r="M256" s="464">
        <v>1</v>
      </c>
      <c r="N256" s="544" t="str">
        <f t="shared" si="33"/>
        <v>NIO</v>
      </c>
      <c r="O256" s="183" t="s">
        <v>463</v>
      </c>
      <c r="P256" s="183"/>
      <c r="Q256" s="183"/>
      <c r="R256" s="183"/>
      <c r="S256" s="184">
        <f t="shared" si="25"/>
        <v>0</v>
      </c>
      <c r="T256" s="184">
        <f t="shared" si="26"/>
        <v>0</v>
      </c>
      <c r="U256" s="184">
        <f t="shared" si="27"/>
        <v>0</v>
      </c>
      <c r="V256" s="499"/>
      <c r="W256" s="185">
        <f>IF(O256="nio",0,IF(O256&gt;0,VLOOKUP(G256,'3-Productie normen'!$A$10:$I$23,VLOOKUP(O256,'3-Productie normen'!R:S,2,FALSE),FALSE)))</f>
        <v>0</v>
      </c>
      <c r="X256" s="185">
        <f t="shared" si="28"/>
        <v>0</v>
      </c>
      <c r="Y256" s="185">
        <f t="shared" si="29"/>
        <v>0</v>
      </c>
      <c r="Z256" s="186">
        <f>VLOOKUP(G256,'3-Productie normen'!A:O,11,FALSE)</f>
        <v>0</v>
      </c>
      <c r="AA256" s="186"/>
      <c r="AC256" s="144">
        <f t="shared" si="30"/>
        <v>0</v>
      </c>
    </row>
    <row r="257" spans="1:29" ht="14.1" customHeight="1">
      <c r="A257" s="160">
        <f t="shared" si="31"/>
        <v>257</v>
      </c>
      <c r="B257" s="180" t="s">
        <v>213</v>
      </c>
      <c r="C257" s="180"/>
      <c r="D257" s="145" t="s">
        <v>96</v>
      </c>
      <c r="E257" s="196"/>
      <c r="F257" s="531" t="s">
        <v>224</v>
      </c>
      <c r="G257" s="196" t="s">
        <v>462</v>
      </c>
      <c r="H257" s="196"/>
      <c r="I257" s="539">
        <v>8.3000000000000007</v>
      </c>
      <c r="J257" s="464">
        <v>1</v>
      </c>
      <c r="K257" s="464">
        <v>1</v>
      </c>
      <c r="L257" s="464">
        <v>1</v>
      </c>
      <c r="M257" s="464">
        <v>1</v>
      </c>
      <c r="N257" s="544" t="str">
        <f t="shared" si="33"/>
        <v>NIO</v>
      </c>
      <c r="O257" s="183" t="s">
        <v>463</v>
      </c>
      <c r="P257" s="183"/>
      <c r="Q257" s="183"/>
      <c r="R257" s="183"/>
      <c r="S257" s="184">
        <f t="shared" si="25"/>
        <v>0</v>
      </c>
      <c r="T257" s="184">
        <f t="shared" si="26"/>
        <v>0</v>
      </c>
      <c r="U257" s="184">
        <f t="shared" si="27"/>
        <v>0</v>
      </c>
      <c r="V257" s="499"/>
      <c r="W257" s="185">
        <f>IF(O257="nio",0,IF(O257&gt;0,VLOOKUP(G257,'3-Productie normen'!$A$10:$I$23,VLOOKUP(O257,'3-Productie normen'!R:S,2,FALSE),FALSE)))</f>
        <v>0</v>
      </c>
      <c r="X257" s="185">
        <f t="shared" si="28"/>
        <v>0</v>
      </c>
      <c r="Y257" s="185">
        <f t="shared" si="29"/>
        <v>0</v>
      </c>
      <c r="Z257" s="186">
        <f>VLOOKUP(G257,'3-Productie normen'!A:O,11,FALSE)</f>
        <v>0</v>
      </c>
      <c r="AA257" s="186"/>
      <c r="AC257" s="144">
        <f t="shared" si="30"/>
        <v>0</v>
      </c>
    </row>
    <row r="258" spans="1:29" ht="14.1" customHeight="1">
      <c r="A258" s="160">
        <f t="shared" si="31"/>
        <v>258</v>
      </c>
      <c r="B258" s="180" t="s">
        <v>213</v>
      </c>
      <c r="C258" s="180" t="s">
        <v>473</v>
      </c>
      <c r="D258" s="145" t="s">
        <v>96</v>
      </c>
      <c r="E258" s="196"/>
      <c r="F258" s="531" t="s">
        <v>227</v>
      </c>
      <c r="G258" s="196" t="s">
        <v>459</v>
      </c>
      <c r="H258" s="196" t="s">
        <v>517</v>
      </c>
      <c r="I258" s="539">
        <v>42.7</v>
      </c>
      <c r="J258" s="464">
        <v>1</v>
      </c>
      <c r="K258" s="464">
        <v>1</v>
      </c>
      <c r="L258" s="464">
        <v>1</v>
      </c>
      <c r="M258" s="464">
        <v>1</v>
      </c>
      <c r="N258" s="544">
        <f t="shared" si="33"/>
        <v>365</v>
      </c>
      <c r="O258" s="183">
        <v>255</v>
      </c>
      <c r="P258" s="183"/>
      <c r="Q258" s="183">
        <v>101</v>
      </c>
      <c r="R258" s="183">
        <v>9</v>
      </c>
      <c r="S258" s="184" t="e">
        <f t="shared" ref="S258:S313" si="34">IF(O258="nio",0,IF(O258&gt;0,O258*I258/W258,0))*J258</f>
        <v>#DIV/0!</v>
      </c>
      <c r="T258" s="184" t="e">
        <f t="shared" ref="T258:T313" si="35">IF(Q258&gt;0,Q258*I258/X258,0)*L258</f>
        <v>#DIV/0!</v>
      </c>
      <c r="U258" s="184" t="e">
        <f t="shared" ref="U258:U313" si="36">IF(R258&gt;0,R258*I258/Y258,0)*M258</f>
        <v>#DIV/0!</v>
      </c>
      <c r="V258" s="499"/>
      <c r="W258" s="185">
        <f>IF(O258="nio",0,IF(O258&gt;0,VLOOKUP(G258,'3-Productie normen'!$A$10:$I$23,VLOOKUP(O258,'3-Productie normen'!R:S,2,FALSE),FALSE)))</f>
        <v>0</v>
      </c>
      <c r="X258" s="185">
        <f t="shared" ref="X258:X313" si="37">IF(Q258&gt;0,W258*$X$8,0)</f>
        <v>0</v>
      </c>
      <c r="Y258" s="185">
        <f t="shared" ref="Y258:Y313" si="38">IF(R258&gt;0,W258*$Y$8,0)</f>
        <v>0</v>
      </c>
      <c r="Z258" s="186" t="str">
        <f>VLOOKUP(G258,'3-Productie normen'!A:O,11,FALSE)</f>
        <v xml:space="preserve">V </v>
      </c>
      <c r="AA258" s="186"/>
      <c r="AC258" s="144">
        <f t="shared" ref="AC258:AC313" si="39">SUM(O258:Q258)*I258</f>
        <v>15201.2</v>
      </c>
    </row>
    <row r="259" spans="1:29" ht="14.1" customHeight="1">
      <c r="A259" s="160">
        <f t="shared" si="31"/>
        <v>259</v>
      </c>
      <c r="B259" s="180" t="s">
        <v>213</v>
      </c>
      <c r="C259" s="180"/>
      <c r="D259" s="145" t="s">
        <v>96</v>
      </c>
      <c r="E259" s="196"/>
      <c r="F259" s="531" t="s">
        <v>219</v>
      </c>
      <c r="G259" s="196" t="s">
        <v>462</v>
      </c>
      <c r="H259" s="196"/>
      <c r="I259" s="539">
        <v>35.5</v>
      </c>
      <c r="J259" s="464">
        <v>1</v>
      </c>
      <c r="K259" s="464">
        <v>1</v>
      </c>
      <c r="L259" s="464">
        <v>1</v>
      </c>
      <c r="M259" s="464">
        <v>1</v>
      </c>
      <c r="N259" s="544" t="str">
        <f t="shared" si="33"/>
        <v>NIO</v>
      </c>
      <c r="O259" s="183" t="s">
        <v>463</v>
      </c>
      <c r="P259" s="183"/>
      <c r="Q259" s="183"/>
      <c r="R259" s="183"/>
      <c r="S259" s="184">
        <f t="shared" si="34"/>
        <v>0</v>
      </c>
      <c r="T259" s="184">
        <f t="shared" si="35"/>
        <v>0</v>
      </c>
      <c r="U259" s="184">
        <f t="shared" si="36"/>
        <v>0</v>
      </c>
      <c r="V259" s="499"/>
      <c r="W259" s="185">
        <f>IF(O259="nio",0,IF(O259&gt;0,VLOOKUP(G259,'3-Productie normen'!$A$10:$I$23,VLOOKUP(O259,'3-Productie normen'!R:S,2,FALSE),FALSE)))</f>
        <v>0</v>
      </c>
      <c r="X259" s="185">
        <f t="shared" si="37"/>
        <v>0</v>
      </c>
      <c r="Y259" s="185">
        <f t="shared" si="38"/>
        <v>0</v>
      </c>
      <c r="Z259" s="186">
        <f>VLOOKUP(G259,'3-Productie normen'!A:O,11,FALSE)</f>
        <v>0</v>
      </c>
      <c r="AA259" s="186"/>
      <c r="AC259" s="144">
        <f t="shared" si="39"/>
        <v>0</v>
      </c>
    </row>
    <row r="260" spans="1:29" ht="14.1" customHeight="1">
      <c r="A260" s="160">
        <f t="shared" si="31"/>
        <v>260</v>
      </c>
      <c r="B260" s="180" t="s">
        <v>213</v>
      </c>
      <c r="C260" s="180" t="s">
        <v>473</v>
      </c>
      <c r="D260" s="532" t="s">
        <v>394</v>
      </c>
      <c r="E260" s="196"/>
      <c r="F260" s="531" t="s">
        <v>344</v>
      </c>
      <c r="G260" s="531" t="s">
        <v>461</v>
      </c>
      <c r="H260" s="196" t="s">
        <v>518</v>
      </c>
      <c r="I260" s="539">
        <v>73.3</v>
      </c>
      <c r="J260" s="464">
        <v>1</v>
      </c>
      <c r="K260" s="464">
        <v>1</v>
      </c>
      <c r="L260" s="464">
        <v>1</v>
      </c>
      <c r="M260" s="464">
        <v>1</v>
      </c>
      <c r="N260" s="544">
        <f t="shared" si="33"/>
        <v>221</v>
      </c>
      <c r="O260" s="183">
        <v>156</v>
      </c>
      <c r="P260" s="183"/>
      <c r="Q260" s="183">
        <v>60</v>
      </c>
      <c r="R260" s="183">
        <v>5</v>
      </c>
      <c r="S260" s="184" t="e">
        <f t="shared" si="34"/>
        <v>#DIV/0!</v>
      </c>
      <c r="T260" s="184" t="e">
        <f t="shared" si="35"/>
        <v>#DIV/0!</v>
      </c>
      <c r="U260" s="184" t="e">
        <f t="shared" si="36"/>
        <v>#DIV/0!</v>
      </c>
      <c r="V260" s="499"/>
      <c r="W260" s="185">
        <f>IF(O260="nio",0,IF(O260&gt;0,VLOOKUP(G260,'3-Productie normen'!$A$10:$I$23,VLOOKUP(O260,'3-Productie normen'!R:S,2,FALSE),FALSE)))</f>
        <v>0</v>
      </c>
      <c r="X260" s="185">
        <f t="shared" si="37"/>
        <v>0</v>
      </c>
      <c r="Y260" s="185">
        <f t="shared" si="38"/>
        <v>0</v>
      </c>
      <c r="Z260" s="186" t="str">
        <f>VLOOKUP(G260,'3-Productie normen'!A:O,11,FALSE)</f>
        <v>B</v>
      </c>
      <c r="AA260" s="186"/>
      <c r="AC260" s="144">
        <f t="shared" si="39"/>
        <v>15832.8</v>
      </c>
    </row>
    <row r="261" spans="1:29" ht="14.1" customHeight="1">
      <c r="A261" s="160">
        <f t="shared" si="31"/>
        <v>261</v>
      </c>
      <c r="B261" s="180" t="s">
        <v>213</v>
      </c>
      <c r="C261" s="180" t="s">
        <v>473</v>
      </c>
      <c r="D261" s="532" t="s">
        <v>394</v>
      </c>
      <c r="E261" s="196"/>
      <c r="F261" s="531" t="s">
        <v>395</v>
      </c>
      <c r="G261" s="196" t="s">
        <v>323</v>
      </c>
      <c r="H261" s="196" t="s">
        <v>520</v>
      </c>
      <c r="I261" s="539">
        <v>10.7</v>
      </c>
      <c r="J261" s="464">
        <v>1</v>
      </c>
      <c r="K261" s="464">
        <v>1</v>
      </c>
      <c r="L261" s="464">
        <v>1</v>
      </c>
      <c r="M261" s="464">
        <v>1</v>
      </c>
      <c r="N261" s="544">
        <f t="shared" si="33"/>
        <v>128</v>
      </c>
      <c r="O261" s="183">
        <v>128</v>
      </c>
      <c r="P261" s="183"/>
      <c r="Q261" s="183"/>
      <c r="R261" s="183"/>
      <c r="S261" s="184" t="e">
        <f t="shared" si="34"/>
        <v>#DIV/0!</v>
      </c>
      <c r="T261" s="184">
        <f t="shared" si="35"/>
        <v>0</v>
      </c>
      <c r="U261" s="184">
        <f t="shared" si="36"/>
        <v>0</v>
      </c>
      <c r="V261" s="499"/>
      <c r="W261" s="185">
        <f>IF(O261="nio",0,IF(O261&gt;0,VLOOKUP(G261,'3-Productie normen'!$A$10:$I$23,VLOOKUP(O261,'3-Productie normen'!R:S,2,FALSE),FALSE)))</f>
        <v>0</v>
      </c>
      <c r="X261" s="185">
        <f t="shared" si="37"/>
        <v>0</v>
      </c>
      <c r="Y261" s="185">
        <f t="shared" si="38"/>
        <v>0</v>
      </c>
      <c r="Z261" s="186" t="str">
        <f>VLOOKUP(G261,'3-Productie normen'!A:O,11,FALSE)</f>
        <v>V</v>
      </c>
      <c r="AA261" s="186"/>
      <c r="AC261" s="144">
        <f t="shared" si="39"/>
        <v>1369.6</v>
      </c>
    </row>
    <row r="262" spans="1:29" ht="14.1" customHeight="1">
      <c r="A262" s="160">
        <f t="shared" si="31"/>
        <v>262</v>
      </c>
      <c r="B262" s="180" t="s">
        <v>213</v>
      </c>
      <c r="C262" s="180"/>
      <c r="D262" s="532" t="s">
        <v>394</v>
      </c>
      <c r="E262" s="193"/>
      <c r="F262" s="194" t="s">
        <v>396</v>
      </c>
      <c r="G262" s="193" t="s">
        <v>462</v>
      </c>
      <c r="H262" s="193"/>
      <c r="I262" s="538">
        <v>5.0999999999999996</v>
      </c>
      <c r="J262" s="464">
        <v>1</v>
      </c>
      <c r="K262" s="464">
        <v>1</v>
      </c>
      <c r="L262" s="464">
        <v>1</v>
      </c>
      <c r="M262" s="464">
        <v>1</v>
      </c>
      <c r="N262" s="544" t="str">
        <f t="shared" si="33"/>
        <v>NIO</v>
      </c>
      <c r="O262" s="183" t="s">
        <v>463</v>
      </c>
      <c r="P262" s="183"/>
      <c r="Q262" s="183"/>
      <c r="R262" s="183"/>
      <c r="S262" s="184">
        <f t="shared" si="34"/>
        <v>0</v>
      </c>
      <c r="T262" s="184">
        <f t="shared" si="35"/>
        <v>0</v>
      </c>
      <c r="U262" s="184">
        <f t="shared" si="36"/>
        <v>0</v>
      </c>
      <c r="V262" s="499"/>
      <c r="W262" s="185">
        <f>IF(O262="nio",0,IF(O262&gt;0,VLOOKUP(G262,'3-Productie normen'!$A$10:$I$23,VLOOKUP(O262,'3-Productie normen'!R:S,2,FALSE),FALSE)))</f>
        <v>0</v>
      </c>
      <c r="X262" s="185">
        <f t="shared" si="37"/>
        <v>0</v>
      </c>
      <c r="Y262" s="185">
        <f t="shared" si="38"/>
        <v>0</v>
      </c>
      <c r="Z262" s="186">
        <f>VLOOKUP(G262,'3-Productie normen'!A:O,11,FALSE)</f>
        <v>0</v>
      </c>
      <c r="AA262" s="186"/>
      <c r="AC262" s="144">
        <f t="shared" si="39"/>
        <v>0</v>
      </c>
    </row>
    <row r="263" spans="1:29" ht="14.1" customHeight="1">
      <c r="A263" s="160">
        <f t="shared" si="31"/>
        <v>263</v>
      </c>
      <c r="B263" s="180" t="s">
        <v>213</v>
      </c>
      <c r="C263" s="180" t="s">
        <v>473</v>
      </c>
      <c r="D263" s="532" t="s">
        <v>394</v>
      </c>
      <c r="E263" s="193"/>
      <c r="F263" s="194" t="s">
        <v>397</v>
      </c>
      <c r="G263" s="193" t="s">
        <v>323</v>
      </c>
      <c r="H263" s="193" t="s">
        <v>520</v>
      </c>
      <c r="I263" s="538">
        <v>12.1</v>
      </c>
      <c r="J263" s="464">
        <v>1</v>
      </c>
      <c r="K263" s="464">
        <v>1</v>
      </c>
      <c r="L263" s="464">
        <v>1</v>
      </c>
      <c r="M263" s="464">
        <v>1</v>
      </c>
      <c r="N263" s="544">
        <f t="shared" si="33"/>
        <v>128</v>
      </c>
      <c r="O263" s="183">
        <v>128</v>
      </c>
      <c r="P263" s="183"/>
      <c r="Q263" s="183"/>
      <c r="R263" s="183"/>
      <c r="S263" s="184" t="e">
        <f t="shared" si="34"/>
        <v>#DIV/0!</v>
      </c>
      <c r="T263" s="184">
        <f t="shared" si="35"/>
        <v>0</v>
      </c>
      <c r="U263" s="184">
        <f t="shared" si="36"/>
        <v>0</v>
      </c>
      <c r="V263" s="499"/>
      <c r="W263" s="185">
        <f>IF(O263="nio",0,IF(O263&gt;0,VLOOKUP(G263,'3-Productie normen'!$A$10:$I$23,VLOOKUP(O263,'3-Productie normen'!R:S,2,FALSE),FALSE)))</f>
        <v>0</v>
      </c>
      <c r="X263" s="185">
        <f t="shared" si="37"/>
        <v>0</v>
      </c>
      <c r="Y263" s="185">
        <f t="shared" si="38"/>
        <v>0</v>
      </c>
      <c r="Z263" s="186" t="str">
        <f>VLOOKUP(G263,'3-Productie normen'!A:O,11,FALSE)</f>
        <v>V</v>
      </c>
      <c r="AA263" s="186"/>
      <c r="AC263" s="144">
        <f t="shared" si="39"/>
        <v>1548.8</v>
      </c>
    </row>
    <row r="264" spans="1:29" ht="14.1" customHeight="1">
      <c r="A264" s="160">
        <f t="shared" si="31"/>
        <v>264</v>
      </c>
      <c r="B264" s="180" t="s">
        <v>213</v>
      </c>
      <c r="C264" s="180"/>
      <c r="D264" s="532" t="s">
        <v>394</v>
      </c>
      <c r="E264" s="193"/>
      <c r="F264" s="194" t="s">
        <v>265</v>
      </c>
      <c r="G264" s="193" t="s">
        <v>462</v>
      </c>
      <c r="H264" s="193"/>
      <c r="I264" s="538">
        <v>154.9</v>
      </c>
      <c r="J264" s="464">
        <v>1</v>
      </c>
      <c r="K264" s="464">
        <v>1</v>
      </c>
      <c r="L264" s="464">
        <v>1</v>
      </c>
      <c r="M264" s="464">
        <v>1</v>
      </c>
      <c r="N264" s="544" t="str">
        <f t="shared" si="33"/>
        <v>NIO</v>
      </c>
      <c r="O264" s="183" t="s">
        <v>463</v>
      </c>
      <c r="P264" s="183"/>
      <c r="Q264" s="183"/>
      <c r="R264" s="183"/>
      <c r="S264" s="184">
        <f t="shared" si="34"/>
        <v>0</v>
      </c>
      <c r="T264" s="184">
        <f t="shared" si="35"/>
        <v>0</v>
      </c>
      <c r="U264" s="184">
        <f t="shared" si="36"/>
        <v>0</v>
      </c>
      <c r="V264" s="499"/>
      <c r="W264" s="185">
        <f>IF(O264="nio",0,IF(O264&gt;0,VLOOKUP(G264,'3-Productie normen'!$A$10:$I$23,VLOOKUP(O264,'3-Productie normen'!R:S,2,FALSE),FALSE)))</f>
        <v>0</v>
      </c>
      <c r="X264" s="185">
        <f t="shared" si="37"/>
        <v>0</v>
      </c>
      <c r="Y264" s="185">
        <f t="shared" si="38"/>
        <v>0</v>
      </c>
      <c r="Z264" s="186">
        <f>VLOOKUP(G264,'3-Productie normen'!A:O,11,FALSE)</f>
        <v>0</v>
      </c>
      <c r="AA264" s="186"/>
      <c r="AC264" s="144">
        <f t="shared" si="39"/>
        <v>0</v>
      </c>
    </row>
    <row r="265" spans="1:29" ht="14.1" customHeight="1">
      <c r="A265" s="160">
        <f t="shared" si="31"/>
        <v>265</v>
      </c>
      <c r="B265" s="180" t="s">
        <v>213</v>
      </c>
      <c r="C265" s="180" t="s">
        <v>473</v>
      </c>
      <c r="D265" s="532" t="s">
        <v>394</v>
      </c>
      <c r="E265" s="193"/>
      <c r="F265" s="194" t="s">
        <v>237</v>
      </c>
      <c r="G265" s="193" t="s">
        <v>323</v>
      </c>
      <c r="H265" s="193" t="s">
        <v>520</v>
      </c>
      <c r="I265" s="538">
        <v>9.1999999999999993</v>
      </c>
      <c r="J265" s="464">
        <v>1</v>
      </c>
      <c r="K265" s="464">
        <v>1</v>
      </c>
      <c r="L265" s="464">
        <v>1</v>
      </c>
      <c r="M265" s="464">
        <v>1</v>
      </c>
      <c r="N265" s="544">
        <f t="shared" si="33"/>
        <v>128</v>
      </c>
      <c r="O265" s="183">
        <v>128</v>
      </c>
      <c r="P265" s="183"/>
      <c r="Q265" s="183"/>
      <c r="R265" s="183"/>
      <c r="S265" s="184" t="e">
        <f t="shared" si="34"/>
        <v>#DIV/0!</v>
      </c>
      <c r="T265" s="184">
        <f t="shared" si="35"/>
        <v>0</v>
      </c>
      <c r="U265" s="184">
        <f t="shared" si="36"/>
        <v>0</v>
      </c>
      <c r="V265" s="499"/>
      <c r="W265" s="185">
        <f>IF(O265="nio",0,IF(O265&gt;0,VLOOKUP(G265,'3-Productie normen'!$A$10:$I$23,VLOOKUP(O265,'3-Productie normen'!R:S,2,FALSE),FALSE)))</f>
        <v>0</v>
      </c>
      <c r="X265" s="185">
        <f t="shared" si="37"/>
        <v>0</v>
      </c>
      <c r="Y265" s="185">
        <f t="shared" si="38"/>
        <v>0</v>
      </c>
      <c r="Z265" s="186" t="str">
        <f>VLOOKUP(G265,'3-Productie normen'!A:O,11,FALSE)</f>
        <v>V</v>
      </c>
      <c r="AA265" s="186"/>
      <c r="AC265" s="144">
        <f t="shared" si="39"/>
        <v>1177.5999999999999</v>
      </c>
    </row>
    <row r="266" spans="1:29" ht="14.1" customHeight="1">
      <c r="A266" s="160">
        <f t="shared" si="31"/>
        <v>266</v>
      </c>
      <c r="B266" s="180" t="s">
        <v>213</v>
      </c>
      <c r="C266" s="180" t="s">
        <v>473</v>
      </c>
      <c r="D266" s="532" t="s">
        <v>394</v>
      </c>
      <c r="E266" s="193"/>
      <c r="F266" s="194" t="s">
        <v>285</v>
      </c>
      <c r="G266" s="193" t="s">
        <v>323</v>
      </c>
      <c r="H266" s="193" t="s">
        <v>520</v>
      </c>
      <c r="I266" s="538">
        <v>11.4</v>
      </c>
      <c r="J266" s="464">
        <v>1</v>
      </c>
      <c r="K266" s="464">
        <v>1</v>
      </c>
      <c r="L266" s="464">
        <v>1</v>
      </c>
      <c r="M266" s="464">
        <v>1</v>
      </c>
      <c r="N266" s="544">
        <f t="shared" si="33"/>
        <v>128</v>
      </c>
      <c r="O266" s="183">
        <v>128</v>
      </c>
      <c r="P266" s="183"/>
      <c r="Q266" s="183"/>
      <c r="R266" s="183"/>
      <c r="S266" s="184" t="e">
        <f t="shared" si="34"/>
        <v>#DIV/0!</v>
      </c>
      <c r="T266" s="184">
        <f t="shared" si="35"/>
        <v>0</v>
      </c>
      <c r="U266" s="184">
        <f t="shared" si="36"/>
        <v>0</v>
      </c>
      <c r="V266" s="499"/>
      <c r="W266" s="185">
        <f>IF(O266="nio",0,IF(O266&gt;0,VLOOKUP(G266,'3-Productie normen'!$A$10:$I$23,VLOOKUP(O266,'3-Productie normen'!R:S,2,FALSE),FALSE)))</f>
        <v>0</v>
      </c>
      <c r="X266" s="185">
        <f t="shared" si="37"/>
        <v>0</v>
      </c>
      <c r="Y266" s="185">
        <f t="shared" si="38"/>
        <v>0</v>
      </c>
      <c r="Z266" s="186" t="str">
        <f>VLOOKUP(G266,'3-Productie normen'!A:O,11,FALSE)</f>
        <v>V</v>
      </c>
      <c r="AA266" s="186"/>
      <c r="AC266" s="144">
        <f t="shared" si="39"/>
        <v>1459.2</v>
      </c>
    </row>
    <row r="267" spans="1:29" ht="14.1" customHeight="1">
      <c r="A267" s="160">
        <f t="shared" ref="A267:A330" si="40">A266+1</f>
        <v>267</v>
      </c>
      <c r="B267" s="180" t="s">
        <v>213</v>
      </c>
      <c r="C267" s="533" t="s">
        <v>473</v>
      </c>
      <c r="D267" s="532" t="s">
        <v>394</v>
      </c>
      <c r="E267" s="193"/>
      <c r="F267" s="194" t="s">
        <v>408</v>
      </c>
      <c r="G267" s="193" t="s">
        <v>323</v>
      </c>
      <c r="H267" s="193" t="s">
        <v>520</v>
      </c>
      <c r="I267" s="538">
        <v>15.3</v>
      </c>
      <c r="J267" s="464">
        <v>1</v>
      </c>
      <c r="K267" s="464">
        <v>1</v>
      </c>
      <c r="L267" s="464">
        <v>1</v>
      </c>
      <c r="M267" s="464">
        <v>1</v>
      </c>
      <c r="N267" s="544">
        <f t="shared" si="33"/>
        <v>255</v>
      </c>
      <c r="O267" s="534">
        <v>255</v>
      </c>
      <c r="P267" s="534"/>
      <c r="Q267" s="534"/>
      <c r="R267" s="534"/>
      <c r="S267" s="184" t="e">
        <f t="shared" si="34"/>
        <v>#DIV/0!</v>
      </c>
      <c r="T267" s="184">
        <f t="shared" si="35"/>
        <v>0</v>
      </c>
      <c r="U267" s="184">
        <f t="shared" si="36"/>
        <v>0</v>
      </c>
      <c r="V267" s="499"/>
      <c r="W267" s="185">
        <f>IF(O267="nio",0,IF(O267&gt;0,VLOOKUP(G267,'3-Productie normen'!$A$10:$I$23,VLOOKUP(O267,'3-Productie normen'!R:S,2,FALSE),FALSE)))</f>
        <v>0</v>
      </c>
      <c r="X267" s="185">
        <f t="shared" si="37"/>
        <v>0</v>
      </c>
      <c r="Y267" s="185">
        <f t="shared" si="38"/>
        <v>0</v>
      </c>
      <c r="Z267" s="186" t="str">
        <f>VLOOKUP(G267,'3-Productie normen'!A:O,11,FALSE)</f>
        <v>V</v>
      </c>
      <c r="AA267" s="186"/>
      <c r="AC267" s="144">
        <f t="shared" si="39"/>
        <v>3901.5</v>
      </c>
    </row>
    <row r="268" spans="1:29" ht="14.1" customHeight="1">
      <c r="A268" s="160">
        <f t="shared" si="40"/>
        <v>268</v>
      </c>
      <c r="B268" s="180" t="s">
        <v>213</v>
      </c>
      <c r="C268" s="180"/>
      <c r="D268" s="535" t="s">
        <v>403</v>
      </c>
      <c r="E268" s="193"/>
      <c r="F268" s="194" t="s">
        <v>265</v>
      </c>
      <c r="G268" s="193" t="s">
        <v>462</v>
      </c>
      <c r="H268" s="193"/>
      <c r="I268" s="538">
        <v>9.6</v>
      </c>
      <c r="J268" s="464">
        <v>1</v>
      </c>
      <c r="K268" s="464">
        <v>1</v>
      </c>
      <c r="L268" s="464">
        <v>1</v>
      </c>
      <c r="M268" s="464">
        <v>1</v>
      </c>
      <c r="N268" s="544" t="str">
        <f t="shared" si="33"/>
        <v>NIO</v>
      </c>
      <c r="O268" s="183" t="s">
        <v>463</v>
      </c>
      <c r="P268" s="183"/>
      <c r="Q268" s="183"/>
      <c r="R268" s="183"/>
      <c r="S268" s="184">
        <f t="shared" si="34"/>
        <v>0</v>
      </c>
      <c r="T268" s="184">
        <f t="shared" si="35"/>
        <v>0</v>
      </c>
      <c r="U268" s="184">
        <f t="shared" si="36"/>
        <v>0</v>
      </c>
      <c r="V268" s="499"/>
      <c r="W268" s="185">
        <f>IF(O268="nio",0,IF(O268&gt;0,VLOOKUP(G268,'3-Productie normen'!$A$10:$I$23,VLOOKUP(O268,'3-Productie normen'!R:S,2,FALSE),FALSE)))</f>
        <v>0</v>
      </c>
      <c r="X268" s="185">
        <f t="shared" si="37"/>
        <v>0</v>
      </c>
      <c r="Y268" s="185">
        <f t="shared" si="38"/>
        <v>0</v>
      </c>
      <c r="Z268" s="186">
        <f>VLOOKUP(G268,'3-Productie normen'!A:O,11,FALSE)</f>
        <v>0</v>
      </c>
      <c r="AA268" s="186"/>
      <c r="AC268" s="144">
        <f t="shared" si="39"/>
        <v>0</v>
      </c>
    </row>
    <row r="269" spans="1:29" ht="14.1" customHeight="1">
      <c r="A269" s="160">
        <f t="shared" si="40"/>
        <v>269</v>
      </c>
      <c r="B269" s="180" t="s">
        <v>213</v>
      </c>
      <c r="C269" s="180"/>
      <c r="D269" s="535" t="s">
        <v>403</v>
      </c>
      <c r="E269" s="193"/>
      <c r="F269" s="194" t="s">
        <v>265</v>
      </c>
      <c r="G269" s="193" t="s">
        <v>462</v>
      </c>
      <c r="H269" s="193"/>
      <c r="I269" s="538">
        <v>7.7</v>
      </c>
      <c r="J269" s="464">
        <v>1</v>
      </c>
      <c r="K269" s="464">
        <v>1</v>
      </c>
      <c r="L269" s="464">
        <v>1</v>
      </c>
      <c r="M269" s="464">
        <v>1</v>
      </c>
      <c r="N269" s="544" t="str">
        <f t="shared" si="33"/>
        <v>NIO</v>
      </c>
      <c r="O269" s="183" t="s">
        <v>463</v>
      </c>
      <c r="P269" s="183"/>
      <c r="Q269" s="183"/>
      <c r="R269" s="183"/>
      <c r="S269" s="184">
        <f t="shared" si="34"/>
        <v>0</v>
      </c>
      <c r="T269" s="184">
        <f t="shared" si="35"/>
        <v>0</v>
      </c>
      <c r="U269" s="184">
        <f t="shared" si="36"/>
        <v>0</v>
      </c>
      <c r="V269" s="499"/>
      <c r="W269" s="185">
        <f>IF(O269="nio",0,IF(O269&gt;0,VLOOKUP(G269,'3-Productie normen'!$A$10:$I$23,VLOOKUP(O269,'3-Productie normen'!R:S,2,FALSE),FALSE)))</f>
        <v>0</v>
      </c>
      <c r="X269" s="185">
        <f t="shared" si="37"/>
        <v>0</v>
      </c>
      <c r="Y269" s="185">
        <f t="shared" si="38"/>
        <v>0</v>
      </c>
      <c r="Z269" s="186">
        <f>VLOOKUP(G269,'3-Productie normen'!A:O,11,FALSE)</f>
        <v>0</v>
      </c>
      <c r="AA269" s="186"/>
      <c r="AC269" s="144">
        <f t="shared" si="39"/>
        <v>0</v>
      </c>
    </row>
    <row r="270" spans="1:29" ht="14.1" customHeight="1">
      <c r="A270" s="160">
        <f t="shared" si="40"/>
        <v>270</v>
      </c>
      <c r="B270" s="180" t="s">
        <v>213</v>
      </c>
      <c r="C270" s="180" t="s">
        <v>473</v>
      </c>
      <c r="D270" s="535" t="s">
        <v>403</v>
      </c>
      <c r="E270" s="193"/>
      <c r="F270" s="194" t="s">
        <v>237</v>
      </c>
      <c r="G270" s="193" t="s">
        <v>323</v>
      </c>
      <c r="H270" s="193" t="s">
        <v>520</v>
      </c>
      <c r="I270" s="538">
        <v>9.1999999999999993</v>
      </c>
      <c r="J270" s="464">
        <v>1</v>
      </c>
      <c r="K270" s="464">
        <v>1</v>
      </c>
      <c r="L270" s="464">
        <v>1</v>
      </c>
      <c r="M270" s="464">
        <v>1</v>
      </c>
      <c r="N270" s="544">
        <f t="shared" si="33"/>
        <v>128</v>
      </c>
      <c r="O270" s="183">
        <v>128</v>
      </c>
      <c r="P270" s="183"/>
      <c r="Q270" s="183"/>
      <c r="R270" s="183"/>
      <c r="S270" s="184" t="e">
        <f t="shared" si="34"/>
        <v>#DIV/0!</v>
      </c>
      <c r="T270" s="184">
        <f t="shared" si="35"/>
        <v>0</v>
      </c>
      <c r="U270" s="184">
        <f t="shared" si="36"/>
        <v>0</v>
      </c>
      <c r="V270" s="499"/>
      <c r="W270" s="185">
        <f>IF(O270="nio",0,IF(O270&gt;0,VLOOKUP(G270,'3-Productie normen'!$A$10:$I$23,VLOOKUP(O270,'3-Productie normen'!R:S,2,FALSE),FALSE)))</f>
        <v>0</v>
      </c>
      <c r="X270" s="185">
        <f t="shared" si="37"/>
        <v>0</v>
      </c>
      <c r="Y270" s="185">
        <f t="shared" si="38"/>
        <v>0</v>
      </c>
      <c r="Z270" s="186" t="str">
        <f>VLOOKUP(G270,'3-Productie normen'!A:O,11,FALSE)</f>
        <v>V</v>
      </c>
      <c r="AA270" s="186"/>
      <c r="AC270" s="144">
        <f t="shared" si="39"/>
        <v>1177.5999999999999</v>
      </c>
    </row>
    <row r="271" spans="1:29" ht="14.1" customHeight="1">
      <c r="A271" s="160">
        <f t="shared" si="40"/>
        <v>271</v>
      </c>
      <c r="B271" s="180" t="s">
        <v>213</v>
      </c>
      <c r="C271" s="180" t="s">
        <v>473</v>
      </c>
      <c r="D271" s="535" t="s">
        <v>403</v>
      </c>
      <c r="E271" s="193"/>
      <c r="F271" s="194" t="s">
        <v>408</v>
      </c>
      <c r="G271" s="193" t="s">
        <v>323</v>
      </c>
      <c r="H271" s="193" t="s">
        <v>520</v>
      </c>
      <c r="I271" s="538">
        <v>15.3</v>
      </c>
      <c r="J271" s="464">
        <v>1</v>
      </c>
      <c r="K271" s="464">
        <v>1</v>
      </c>
      <c r="L271" s="464">
        <v>1</v>
      </c>
      <c r="M271" s="464">
        <v>1</v>
      </c>
      <c r="N271" s="544">
        <f t="shared" si="33"/>
        <v>255</v>
      </c>
      <c r="O271" s="183">
        <v>255</v>
      </c>
      <c r="P271" s="183"/>
      <c r="Q271" s="183"/>
      <c r="R271" s="183"/>
      <c r="S271" s="184" t="e">
        <f t="shared" si="34"/>
        <v>#DIV/0!</v>
      </c>
      <c r="T271" s="184">
        <f t="shared" si="35"/>
        <v>0</v>
      </c>
      <c r="U271" s="184">
        <f t="shared" si="36"/>
        <v>0</v>
      </c>
      <c r="V271" s="499"/>
      <c r="W271" s="185">
        <f>IF(O271="nio",0,IF(O271&gt;0,VLOOKUP(G271,'3-Productie normen'!$A$10:$I$23,VLOOKUP(O271,'3-Productie normen'!R:S,2,FALSE),FALSE)))</f>
        <v>0</v>
      </c>
      <c r="X271" s="185">
        <f t="shared" si="37"/>
        <v>0</v>
      </c>
      <c r="Y271" s="185">
        <f t="shared" si="38"/>
        <v>0</v>
      </c>
      <c r="Z271" s="186" t="str">
        <f>VLOOKUP(G271,'3-Productie normen'!A:O,11,FALSE)</f>
        <v>V</v>
      </c>
      <c r="AA271" s="186"/>
      <c r="AC271" s="144">
        <f t="shared" si="39"/>
        <v>3901.5</v>
      </c>
    </row>
    <row r="272" spans="1:29" ht="14.1" customHeight="1">
      <c r="A272" s="160">
        <f t="shared" si="40"/>
        <v>272</v>
      </c>
      <c r="B272" s="180" t="s">
        <v>213</v>
      </c>
      <c r="C272" s="180" t="s">
        <v>473</v>
      </c>
      <c r="D272" s="535" t="s">
        <v>403</v>
      </c>
      <c r="E272" s="193"/>
      <c r="F272" s="194" t="s">
        <v>240</v>
      </c>
      <c r="G272" s="193" t="s">
        <v>457</v>
      </c>
      <c r="H272" s="193" t="s">
        <v>518</v>
      </c>
      <c r="I272" s="538">
        <v>4.4000000000000004</v>
      </c>
      <c r="J272" s="464">
        <v>1</v>
      </c>
      <c r="K272" s="464">
        <v>1</v>
      </c>
      <c r="L272" s="464">
        <v>1</v>
      </c>
      <c r="M272" s="464">
        <v>1</v>
      </c>
      <c r="N272" s="544">
        <f t="shared" si="33"/>
        <v>356</v>
      </c>
      <c r="O272" s="183">
        <v>255</v>
      </c>
      <c r="P272" s="183"/>
      <c r="Q272" s="183">
        <v>101</v>
      </c>
      <c r="R272" s="183"/>
      <c r="S272" s="184" t="e">
        <f t="shared" si="34"/>
        <v>#DIV/0!</v>
      </c>
      <c r="T272" s="184" t="e">
        <f t="shared" si="35"/>
        <v>#DIV/0!</v>
      </c>
      <c r="U272" s="184">
        <f t="shared" si="36"/>
        <v>0</v>
      </c>
      <c r="V272" s="499"/>
      <c r="W272" s="185">
        <f>IF(O272="nio",0,IF(O272&gt;0,VLOOKUP(G272,'3-Productie normen'!$A$10:$I$23,VLOOKUP(O272,'3-Productie normen'!R:S,2,FALSE),FALSE)))</f>
        <v>0</v>
      </c>
      <c r="X272" s="185">
        <f t="shared" si="37"/>
        <v>0</v>
      </c>
      <c r="Y272" s="185">
        <f t="shared" si="38"/>
        <v>0</v>
      </c>
      <c r="Z272" s="186" t="str">
        <f>VLOOKUP(G272,'3-Productie normen'!A:O,11,FALSE)</f>
        <v>S</v>
      </c>
      <c r="AA272" s="186"/>
      <c r="AC272" s="144">
        <f t="shared" si="39"/>
        <v>1566.4</v>
      </c>
    </row>
    <row r="273" spans="1:29" ht="14.1" customHeight="1">
      <c r="A273" s="160">
        <f t="shared" si="40"/>
        <v>273</v>
      </c>
      <c r="B273" s="180" t="s">
        <v>213</v>
      </c>
      <c r="C273" s="180"/>
      <c r="D273" s="535" t="s">
        <v>403</v>
      </c>
      <c r="E273" s="193"/>
      <c r="F273" s="194" t="s">
        <v>278</v>
      </c>
      <c r="G273" s="193" t="s">
        <v>462</v>
      </c>
      <c r="H273" s="193"/>
      <c r="I273" s="538">
        <v>2.2000000000000002</v>
      </c>
      <c r="J273" s="464">
        <v>1</v>
      </c>
      <c r="K273" s="464">
        <v>1</v>
      </c>
      <c r="L273" s="464">
        <v>1</v>
      </c>
      <c r="M273" s="464">
        <v>1</v>
      </c>
      <c r="N273" s="544" t="str">
        <f t="shared" si="33"/>
        <v>NIO</v>
      </c>
      <c r="O273" s="183" t="s">
        <v>463</v>
      </c>
      <c r="P273" s="183"/>
      <c r="Q273" s="183"/>
      <c r="R273" s="183"/>
      <c r="S273" s="184">
        <f t="shared" si="34"/>
        <v>0</v>
      </c>
      <c r="T273" s="184">
        <f t="shared" si="35"/>
        <v>0</v>
      </c>
      <c r="U273" s="184">
        <f t="shared" si="36"/>
        <v>0</v>
      </c>
      <c r="V273" s="499"/>
      <c r="W273" s="185">
        <f>IF(O273="nio",0,IF(O273&gt;0,VLOOKUP(G273,'3-Productie normen'!$A$10:$I$23,VLOOKUP(O273,'3-Productie normen'!R:S,2,FALSE),FALSE)))</f>
        <v>0</v>
      </c>
      <c r="X273" s="185">
        <f t="shared" si="37"/>
        <v>0</v>
      </c>
      <c r="Y273" s="185">
        <f t="shared" si="38"/>
        <v>0</v>
      </c>
      <c r="Z273" s="186">
        <f>VLOOKUP(G273,'3-Productie normen'!A:O,11,FALSE)</f>
        <v>0</v>
      </c>
      <c r="AA273" s="186"/>
      <c r="AC273" s="144">
        <f t="shared" si="39"/>
        <v>0</v>
      </c>
    </row>
    <row r="274" spans="1:29" ht="14.1" customHeight="1">
      <c r="A274" s="160">
        <f t="shared" si="40"/>
        <v>274</v>
      </c>
      <c r="B274" s="180" t="s">
        <v>213</v>
      </c>
      <c r="C274" s="180" t="s">
        <v>473</v>
      </c>
      <c r="D274" s="535" t="s">
        <v>403</v>
      </c>
      <c r="E274" s="193"/>
      <c r="F274" s="194" t="s">
        <v>409</v>
      </c>
      <c r="G274" s="141" t="s">
        <v>168</v>
      </c>
      <c r="H274" s="193" t="s">
        <v>516</v>
      </c>
      <c r="I274" s="538">
        <v>17.100000000000001</v>
      </c>
      <c r="J274" s="464">
        <v>1</v>
      </c>
      <c r="K274" s="464">
        <v>1</v>
      </c>
      <c r="L274" s="464">
        <v>1</v>
      </c>
      <c r="M274" s="464">
        <v>1</v>
      </c>
      <c r="N274" s="544">
        <f t="shared" si="33"/>
        <v>128</v>
      </c>
      <c r="O274" s="183">
        <v>128</v>
      </c>
      <c r="P274" s="183"/>
      <c r="Q274" s="183"/>
      <c r="R274" s="183"/>
      <c r="S274" s="184" t="e">
        <f t="shared" si="34"/>
        <v>#DIV/0!</v>
      </c>
      <c r="T274" s="184">
        <f t="shared" si="35"/>
        <v>0</v>
      </c>
      <c r="U274" s="184">
        <f t="shared" si="36"/>
        <v>0</v>
      </c>
      <c r="V274" s="499"/>
      <c r="W274" s="185">
        <f>IF(O274="nio",0,IF(O274&gt;0,VLOOKUP(G274,'3-Productie normen'!$A$10:$I$23,VLOOKUP(O274,'3-Productie normen'!R:S,2,FALSE),FALSE)))</f>
        <v>0</v>
      </c>
      <c r="X274" s="185">
        <f t="shared" si="37"/>
        <v>0</v>
      </c>
      <c r="Y274" s="185">
        <f t="shared" si="38"/>
        <v>0</v>
      </c>
      <c r="Z274" s="186" t="str">
        <f>VLOOKUP(G274,'3-Productie normen'!A:O,11,FALSE)</f>
        <v>B</v>
      </c>
      <c r="AA274" s="186"/>
      <c r="AC274" s="144">
        <f t="shared" si="39"/>
        <v>2188.8000000000002</v>
      </c>
    </row>
    <row r="275" spans="1:29" ht="14.1" customHeight="1">
      <c r="A275" s="160">
        <f t="shared" si="40"/>
        <v>275</v>
      </c>
      <c r="B275" s="180" t="s">
        <v>213</v>
      </c>
      <c r="C275" s="180" t="s">
        <v>473</v>
      </c>
      <c r="D275" s="535" t="s">
        <v>403</v>
      </c>
      <c r="E275" s="193"/>
      <c r="F275" s="194" t="s">
        <v>410</v>
      </c>
      <c r="G275" s="141" t="s">
        <v>168</v>
      </c>
      <c r="H275" s="193" t="s">
        <v>516</v>
      </c>
      <c r="I275" s="538">
        <v>19.100000000000001</v>
      </c>
      <c r="J275" s="464">
        <v>1</v>
      </c>
      <c r="K275" s="464">
        <v>1</v>
      </c>
      <c r="L275" s="464">
        <v>1</v>
      </c>
      <c r="M275" s="464">
        <v>1</v>
      </c>
      <c r="N275" s="544">
        <f t="shared" si="33"/>
        <v>128</v>
      </c>
      <c r="O275" s="183">
        <v>128</v>
      </c>
      <c r="P275" s="183"/>
      <c r="Q275" s="183"/>
      <c r="R275" s="183"/>
      <c r="S275" s="184" t="e">
        <f t="shared" si="34"/>
        <v>#DIV/0!</v>
      </c>
      <c r="T275" s="184">
        <f t="shared" si="35"/>
        <v>0</v>
      </c>
      <c r="U275" s="184">
        <f t="shared" si="36"/>
        <v>0</v>
      </c>
      <c r="V275" s="499"/>
      <c r="W275" s="185">
        <f>IF(O275="nio",0,IF(O275&gt;0,VLOOKUP(G275,'3-Productie normen'!$A$10:$I$23,VLOOKUP(O275,'3-Productie normen'!R:S,2,FALSE),FALSE)))</f>
        <v>0</v>
      </c>
      <c r="X275" s="185">
        <f t="shared" si="37"/>
        <v>0</v>
      </c>
      <c r="Y275" s="185">
        <f t="shared" si="38"/>
        <v>0</v>
      </c>
      <c r="Z275" s="186" t="str">
        <f>VLOOKUP(G275,'3-Productie normen'!A:O,11,FALSE)</f>
        <v>B</v>
      </c>
      <c r="AA275" s="186"/>
      <c r="AC275" s="144">
        <f t="shared" si="39"/>
        <v>2444.8000000000002</v>
      </c>
    </row>
    <row r="276" spans="1:29" ht="14.1" customHeight="1">
      <c r="A276" s="160">
        <f t="shared" si="40"/>
        <v>276</v>
      </c>
      <c r="B276" s="180" t="s">
        <v>213</v>
      </c>
      <c r="C276" s="180" t="s">
        <v>473</v>
      </c>
      <c r="D276" s="535" t="s">
        <v>403</v>
      </c>
      <c r="E276" s="193"/>
      <c r="F276" s="194" t="s">
        <v>411</v>
      </c>
      <c r="G276" s="141" t="s">
        <v>168</v>
      </c>
      <c r="H276" s="193" t="s">
        <v>516</v>
      </c>
      <c r="I276" s="538">
        <v>19.100000000000001</v>
      </c>
      <c r="J276" s="464">
        <v>1</v>
      </c>
      <c r="K276" s="464">
        <v>1</v>
      </c>
      <c r="L276" s="464">
        <v>1</v>
      </c>
      <c r="M276" s="464">
        <v>1</v>
      </c>
      <c r="N276" s="544">
        <f t="shared" si="33"/>
        <v>128</v>
      </c>
      <c r="O276" s="183">
        <v>128</v>
      </c>
      <c r="P276" s="183"/>
      <c r="Q276" s="183"/>
      <c r="R276" s="183"/>
      <c r="S276" s="184" t="e">
        <f t="shared" si="34"/>
        <v>#DIV/0!</v>
      </c>
      <c r="T276" s="184">
        <f t="shared" si="35"/>
        <v>0</v>
      </c>
      <c r="U276" s="184">
        <f t="shared" si="36"/>
        <v>0</v>
      </c>
      <c r="V276" s="499"/>
      <c r="W276" s="185">
        <f>IF(O276="nio",0,IF(O276&gt;0,VLOOKUP(G276,'3-Productie normen'!$A$10:$I$23,VLOOKUP(O276,'3-Productie normen'!R:S,2,FALSE),FALSE)))</f>
        <v>0</v>
      </c>
      <c r="X276" s="185">
        <f t="shared" si="37"/>
        <v>0</v>
      </c>
      <c r="Y276" s="185">
        <f t="shared" si="38"/>
        <v>0</v>
      </c>
      <c r="Z276" s="186" t="str">
        <f>VLOOKUP(G276,'3-Productie normen'!A:O,11,FALSE)</f>
        <v>B</v>
      </c>
      <c r="AA276" s="186"/>
      <c r="AC276" s="144">
        <f t="shared" si="39"/>
        <v>2444.8000000000002</v>
      </c>
    </row>
    <row r="277" spans="1:29" ht="14.1" customHeight="1">
      <c r="A277" s="160">
        <f t="shared" si="40"/>
        <v>277</v>
      </c>
      <c r="B277" s="180" t="s">
        <v>213</v>
      </c>
      <c r="C277" s="180" t="s">
        <v>473</v>
      </c>
      <c r="D277" s="535" t="s">
        <v>403</v>
      </c>
      <c r="E277" s="193"/>
      <c r="F277" s="194" t="s">
        <v>412</v>
      </c>
      <c r="G277" s="141" t="s">
        <v>168</v>
      </c>
      <c r="H277" s="193" t="s">
        <v>516</v>
      </c>
      <c r="I277" s="538">
        <v>19.100000000000001</v>
      </c>
      <c r="J277" s="464">
        <v>1</v>
      </c>
      <c r="K277" s="464">
        <v>1</v>
      </c>
      <c r="L277" s="464">
        <v>1</v>
      </c>
      <c r="M277" s="464">
        <v>1</v>
      </c>
      <c r="N277" s="544">
        <f t="shared" si="33"/>
        <v>128</v>
      </c>
      <c r="O277" s="183">
        <v>128</v>
      </c>
      <c r="P277" s="183"/>
      <c r="Q277" s="183"/>
      <c r="R277" s="183"/>
      <c r="S277" s="184" t="e">
        <f t="shared" si="34"/>
        <v>#DIV/0!</v>
      </c>
      <c r="T277" s="184">
        <f t="shared" si="35"/>
        <v>0</v>
      </c>
      <c r="U277" s="184">
        <f t="shared" si="36"/>
        <v>0</v>
      </c>
      <c r="V277" s="499"/>
      <c r="W277" s="185">
        <f>IF(O277="nio",0,IF(O277&gt;0,VLOOKUP(G277,'3-Productie normen'!$A$10:$I$23,VLOOKUP(O277,'3-Productie normen'!R:S,2,FALSE),FALSE)))</f>
        <v>0</v>
      </c>
      <c r="X277" s="185">
        <f t="shared" si="37"/>
        <v>0</v>
      </c>
      <c r="Y277" s="185">
        <f t="shared" si="38"/>
        <v>0</v>
      </c>
      <c r="Z277" s="186" t="str">
        <f>VLOOKUP(G277,'3-Productie normen'!A:O,11,FALSE)</f>
        <v>B</v>
      </c>
      <c r="AA277" s="186"/>
      <c r="AC277" s="144">
        <f t="shared" si="39"/>
        <v>2444.8000000000002</v>
      </c>
    </row>
    <row r="278" spans="1:29" ht="14.1" customHeight="1">
      <c r="A278" s="160">
        <f t="shared" si="40"/>
        <v>278</v>
      </c>
      <c r="B278" s="180" t="s">
        <v>213</v>
      </c>
      <c r="C278" s="180" t="s">
        <v>473</v>
      </c>
      <c r="D278" s="535" t="s">
        <v>403</v>
      </c>
      <c r="E278" s="193"/>
      <c r="F278" s="194" t="s">
        <v>413</v>
      </c>
      <c r="G278" s="194" t="s">
        <v>168</v>
      </c>
      <c r="H278" s="193" t="s">
        <v>516</v>
      </c>
      <c r="I278" s="538">
        <v>19.100000000000001</v>
      </c>
      <c r="J278" s="464">
        <v>1</v>
      </c>
      <c r="K278" s="464">
        <v>1</v>
      </c>
      <c r="L278" s="464">
        <v>1</v>
      </c>
      <c r="M278" s="464">
        <v>1</v>
      </c>
      <c r="N278" s="544">
        <f t="shared" si="33"/>
        <v>128</v>
      </c>
      <c r="O278" s="183">
        <v>128</v>
      </c>
      <c r="P278" s="183"/>
      <c r="Q278" s="183"/>
      <c r="R278" s="183"/>
      <c r="S278" s="184" t="e">
        <f t="shared" si="34"/>
        <v>#DIV/0!</v>
      </c>
      <c r="T278" s="184">
        <f t="shared" si="35"/>
        <v>0</v>
      </c>
      <c r="U278" s="184">
        <f t="shared" si="36"/>
        <v>0</v>
      </c>
      <c r="V278" s="499"/>
      <c r="W278" s="185">
        <f>IF(O278="nio",0,IF(O278&gt;0,VLOOKUP(G278,'3-Productie normen'!$A$10:$I$23,VLOOKUP(O278,'3-Productie normen'!R:S,2,FALSE),FALSE)))</f>
        <v>0</v>
      </c>
      <c r="X278" s="185">
        <f t="shared" si="37"/>
        <v>0</v>
      </c>
      <c r="Y278" s="185">
        <f t="shared" si="38"/>
        <v>0</v>
      </c>
      <c r="Z278" s="186" t="str">
        <f>VLOOKUP(G278,'3-Productie normen'!A:O,11,FALSE)</f>
        <v>B</v>
      </c>
      <c r="AA278" s="186"/>
      <c r="AC278" s="144">
        <f t="shared" si="39"/>
        <v>2444.8000000000002</v>
      </c>
    </row>
    <row r="279" spans="1:29" ht="14.1" customHeight="1">
      <c r="A279" s="160">
        <f t="shared" si="40"/>
        <v>279</v>
      </c>
      <c r="B279" s="180" t="s">
        <v>213</v>
      </c>
      <c r="C279" s="180" t="s">
        <v>473</v>
      </c>
      <c r="D279" s="535" t="s">
        <v>403</v>
      </c>
      <c r="E279" s="193"/>
      <c r="F279" s="194" t="s">
        <v>414</v>
      </c>
      <c r="G279" s="194" t="s">
        <v>168</v>
      </c>
      <c r="H279" s="193" t="s">
        <v>516</v>
      </c>
      <c r="I279" s="538">
        <v>17.100000000000001</v>
      </c>
      <c r="J279" s="464">
        <v>1</v>
      </c>
      <c r="K279" s="464">
        <v>1</v>
      </c>
      <c r="L279" s="464">
        <v>1</v>
      </c>
      <c r="M279" s="464">
        <v>1</v>
      </c>
      <c r="N279" s="544">
        <f t="shared" si="33"/>
        <v>128</v>
      </c>
      <c r="O279" s="183">
        <v>128</v>
      </c>
      <c r="P279" s="183"/>
      <c r="Q279" s="183"/>
      <c r="R279" s="183"/>
      <c r="S279" s="184" t="e">
        <f t="shared" si="34"/>
        <v>#DIV/0!</v>
      </c>
      <c r="T279" s="184">
        <f t="shared" si="35"/>
        <v>0</v>
      </c>
      <c r="U279" s="184">
        <f t="shared" si="36"/>
        <v>0</v>
      </c>
      <c r="V279" s="499"/>
      <c r="W279" s="185">
        <f>IF(O279="nio",0,IF(O279&gt;0,VLOOKUP(G279,'3-Productie normen'!$A$10:$I$23,VLOOKUP(O279,'3-Productie normen'!R:S,2,FALSE),FALSE)))</f>
        <v>0</v>
      </c>
      <c r="X279" s="185">
        <f t="shared" si="37"/>
        <v>0</v>
      </c>
      <c r="Y279" s="185">
        <f t="shared" si="38"/>
        <v>0</v>
      </c>
      <c r="Z279" s="186" t="str">
        <f>VLOOKUP(G279,'3-Productie normen'!A:O,11,FALSE)</f>
        <v>B</v>
      </c>
      <c r="AA279" s="186"/>
      <c r="AC279" s="144">
        <f t="shared" si="39"/>
        <v>2188.8000000000002</v>
      </c>
    </row>
    <row r="280" spans="1:29" ht="14.1" customHeight="1">
      <c r="A280" s="160">
        <f t="shared" si="40"/>
        <v>280</v>
      </c>
      <c r="B280" s="180" t="s">
        <v>213</v>
      </c>
      <c r="C280" s="180" t="s">
        <v>473</v>
      </c>
      <c r="D280" s="535" t="s">
        <v>403</v>
      </c>
      <c r="E280" s="193"/>
      <c r="F280" s="194" t="s">
        <v>227</v>
      </c>
      <c r="G280" s="193" t="s">
        <v>459</v>
      </c>
      <c r="H280" s="193" t="s">
        <v>517</v>
      </c>
      <c r="I280" s="538">
        <v>26.1</v>
      </c>
      <c r="J280" s="464">
        <v>1</v>
      </c>
      <c r="K280" s="464">
        <v>1</v>
      </c>
      <c r="L280" s="464">
        <v>1</v>
      </c>
      <c r="M280" s="464">
        <v>1</v>
      </c>
      <c r="N280" s="544">
        <f t="shared" si="33"/>
        <v>128</v>
      </c>
      <c r="O280" s="183">
        <v>128</v>
      </c>
      <c r="P280" s="183"/>
      <c r="Q280" s="183"/>
      <c r="R280" s="183"/>
      <c r="S280" s="184" t="e">
        <f t="shared" si="34"/>
        <v>#DIV/0!</v>
      </c>
      <c r="T280" s="184">
        <f t="shared" si="35"/>
        <v>0</v>
      </c>
      <c r="U280" s="184">
        <f t="shared" si="36"/>
        <v>0</v>
      </c>
      <c r="V280" s="499"/>
      <c r="W280" s="185">
        <f>IF(O280="nio",0,IF(O280&gt;0,VLOOKUP(G280,'3-Productie normen'!$A$10:$I$23,VLOOKUP(O280,'3-Productie normen'!R:S,2,FALSE),FALSE)))</f>
        <v>0</v>
      </c>
      <c r="X280" s="185">
        <f t="shared" si="37"/>
        <v>0</v>
      </c>
      <c r="Y280" s="185">
        <f t="shared" si="38"/>
        <v>0</v>
      </c>
      <c r="Z280" s="186" t="str">
        <f>VLOOKUP(G280,'3-Productie normen'!A:O,11,FALSE)</f>
        <v xml:space="preserve">V </v>
      </c>
      <c r="AA280" s="186"/>
      <c r="AC280" s="144">
        <f t="shared" si="39"/>
        <v>3340.8</v>
      </c>
    </row>
    <row r="281" spans="1:29" ht="14.1" customHeight="1">
      <c r="A281" s="160">
        <f t="shared" si="40"/>
        <v>281</v>
      </c>
      <c r="B281" s="180" t="s">
        <v>213</v>
      </c>
      <c r="C281" s="180" t="s">
        <v>473</v>
      </c>
      <c r="D281" s="535" t="s">
        <v>403</v>
      </c>
      <c r="E281" s="193"/>
      <c r="F281" s="194" t="s">
        <v>227</v>
      </c>
      <c r="G281" s="193" t="s">
        <v>459</v>
      </c>
      <c r="H281" s="193" t="s">
        <v>517</v>
      </c>
      <c r="I281" s="538">
        <v>5.8</v>
      </c>
      <c r="J281" s="464">
        <v>1</v>
      </c>
      <c r="K281" s="464">
        <v>1</v>
      </c>
      <c r="L281" s="464">
        <v>1</v>
      </c>
      <c r="M281" s="464">
        <v>1</v>
      </c>
      <c r="N281" s="544">
        <f t="shared" si="33"/>
        <v>128</v>
      </c>
      <c r="O281" s="183">
        <v>128</v>
      </c>
      <c r="P281" s="183"/>
      <c r="Q281" s="183"/>
      <c r="R281" s="183"/>
      <c r="S281" s="184" t="e">
        <f t="shared" si="34"/>
        <v>#DIV/0!</v>
      </c>
      <c r="T281" s="184">
        <f t="shared" si="35"/>
        <v>0</v>
      </c>
      <c r="U281" s="184">
        <f t="shared" si="36"/>
        <v>0</v>
      </c>
      <c r="V281" s="499"/>
      <c r="W281" s="185">
        <f>IF(O281="nio",0,IF(O281&gt;0,VLOOKUP(G281,'3-Productie normen'!$A$10:$I$23,VLOOKUP(O281,'3-Productie normen'!R:S,2,FALSE),FALSE)))</f>
        <v>0</v>
      </c>
      <c r="X281" s="185">
        <f t="shared" si="37"/>
        <v>0</v>
      </c>
      <c r="Y281" s="185">
        <f t="shared" si="38"/>
        <v>0</v>
      </c>
      <c r="Z281" s="186" t="str">
        <f>VLOOKUP(G281,'3-Productie normen'!A:O,11,FALSE)</f>
        <v xml:space="preserve">V </v>
      </c>
      <c r="AA281" s="186"/>
      <c r="AC281" s="144">
        <f t="shared" si="39"/>
        <v>742.4</v>
      </c>
    </row>
    <row r="282" spans="1:29" ht="14.1" customHeight="1">
      <c r="A282" s="160">
        <f t="shared" si="40"/>
        <v>282</v>
      </c>
      <c r="B282" s="180" t="s">
        <v>213</v>
      </c>
      <c r="C282" s="180" t="s">
        <v>473</v>
      </c>
      <c r="D282" s="535" t="s">
        <v>403</v>
      </c>
      <c r="E282" s="193"/>
      <c r="F282" s="194" t="s">
        <v>229</v>
      </c>
      <c r="G282" s="193" t="s">
        <v>455</v>
      </c>
      <c r="H282" s="193" t="s">
        <v>517</v>
      </c>
      <c r="I282" s="538">
        <v>50.7</v>
      </c>
      <c r="J282" s="464">
        <v>1</v>
      </c>
      <c r="K282" s="464">
        <v>1</v>
      </c>
      <c r="L282" s="464">
        <v>1</v>
      </c>
      <c r="M282" s="464">
        <v>1</v>
      </c>
      <c r="N282" s="544">
        <f t="shared" si="33"/>
        <v>12</v>
      </c>
      <c r="O282" s="183">
        <v>12</v>
      </c>
      <c r="P282" s="183"/>
      <c r="Q282" s="183"/>
      <c r="R282" s="183"/>
      <c r="S282" s="184" t="e">
        <f t="shared" si="34"/>
        <v>#DIV/0!</v>
      </c>
      <c r="T282" s="184">
        <f t="shared" si="35"/>
        <v>0</v>
      </c>
      <c r="U282" s="184">
        <f t="shared" si="36"/>
        <v>0</v>
      </c>
      <c r="V282" s="499"/>
      <c r="W282" s="185">
        <f>IF(O282="nio",0,IF(O282&gt;0,VLOOKUP(G282,'3-Productie normen'!$A$10:$I$23,VLOOKUP(O282,'3-Productie normen'!R:S,2,FALSE),FALSE)))</f>
        <v>0</v>
      </c>
      <c r="X282" s="185">
        <f t="shared" si="37"/>
        <v>0</v>
      </c>
      <c r="Y282" s="185">
        <f t="shared" si="38"/>
        <v>0</v>
      </c>
      <c r="Z282" s="186" t="str">
        <f>VLOOKUP(G282,'3-Productie normen'!A:O,11,FALSE)</f>
        <v>V</v>
      </c>
      <c r="AA282" s="186"/>
      <c r="AC282" s="144">
        <f t="shared" si="39"/>
        <v>608.40000000000009</v>
      </c>
    </row>
    <row r="283" spans="1:29" ht="14.1" customHeight="1">
      <c r="A283" s="160">
        <f t="shared" si="40"/>
        <v>283</v>
      </c>
      <c r="B283" s="180" t="s">
        <v>213</v>
      </c>
      <c r="C283" s="180" t="s">
        <v>473</v>
      </c>
      <c r="D283" s="535" t="s">
        <v>403</v>
      </c>
      <c r="E283" s="193"/>
      <c r="F283" s="194" t="s">
        <v>415</v>
      </c>
      <c r="G283" s="194" t="s">
        <v>168</v>
      </c>
      <c r="H283" s="193" t="s">
        <v>516</v>
      </c>
      <c r="I283" s="538">
        <v>56.8</v>
      </c>
      <c r="J283" s="464">
        <v>1</v>
      </c>
      <c r="K283" s="464">
        <v>1</v>
      </c>
      <c r="L283" s="464">
        <v>1</v>
      </c>
      <c r="M283" s="464">
        <v>1</v>
      </c>
      <c r="N283" s="544">
        <f t="shared" ref="N283:N330" si="41">IF(O283="NIO","NIO",SUM(O283:R283))</f>
        <v>128</v>
      </c>
      <c r="O283" s="183">
        <v>128</v>
      </c>
      <c r="P283" s="183"/>
      <c r="Q283" s="183"/>
      <c r="R283" s="183"/>
      <c r="S283" s="184" t="e">
        <f t="shared" si="34"/>
        <v>#DIV/0!</v>
      </c>
      <c r="T283" s="184">
        <f t="shared" si="35"/>
        <v>0</v>
      </c>
      <c r="U283" s="184">
        <f t="shared" si="36"/>
        <v>0</v>
      </c>
      <c r="V283" s="499"/>
      <c r="W283" s="185">
        <f>IF(O283="nio",0,IF(O283&gt;0,VLOOKUP(G283,'3-Productie normen'!$A$10:$I$23,VLOOKUP(O283,'3-Productie normen'!R:S,2,FALSE),FALSE)))</f>
        <v>0</v>
      </c>
      <c r="X283" s="185">
        <f t="shared" si="37"/>
        <v>0</v>
      </c>
      <c r="Y283" s="185">
        <f t="shared" si="38"/>
        <v>0</v>
      </c>
      <c r="Z283" s="186" t="str">
        <f>VLOOKUP(G283,'3-Productie normen'!A:O,11,FALSE)</f>
        <v>B</v>
      </c>
      <c r="AA283" s="186"/>
      <c r="AC283" s="144">
        <f t="shared" si="39"/>
        <v>7270.4</v>
      </c>
    </row>
    <row r="284" spans="1:29" ht="14.1" customHeight="1">
      <c r="A284" s="160">
        <f t="shared" si="40"/>
        <v>284</v>
      </c>
      <c r="B284" s="180" t="s">
        <v>213</v>
      </c>
      <c r="C284" s="180" t="s">
        <v>473</v>
      </c>
      <c r="D284" s="535" t="s">
        <v>403</v>
      </c>
      <c r="E284" s="193"/>
      <c r="F284" s="194" t="s">
        <v>227</v>
      </c>
      <c r="G284" s="193" t="s">
        <v>459</v>
      </c>
      <c r="H284" s="193" t="s">
        <v>517</v>
      </c>
      <c r="I284" s="538">
        <v>27.3</v>
      </c>
      <c r="J284" s="464">
        <v>1</v>
      </c>
      <c r="K284" s="464">
        <v>1</v>
      </c>
      <c r="L284" s="464">
        <v>1</v>
      </c>
      <c r="M284" s="464">
        <v>1</v>
      </c>
      <c r="N284" s="544">
        <f t="shared" si="41"/>
        <v>128</v>
      </c>
      <c r="O284" s="183">
        <v>128</v>
      </c>
      <c r="P284" s="183"/>
      <c r="Q284" s="183"/>
      <c r="R284" s="183"/>
      <c r="S284" s="184" t="e">
        <f t="shared" si="34"/>
        <v>#DIV/0!</v>
      </c>
      <c r="T284" s="184">
        <f t="shared" si="35"/>
        <v>0</v>
      </c>
      <c r="U284" s="184">
        <f t="shared" si="36"/>
        <v>0</v>
      </c>
      <c r="V284" s="499"/>
      <c r="W284" s="185">
        <f>IF(O284="nio",0,IF(O284&gt;0,VLOOKUP(G284,'3-Productie normen'!$A$10:$I$23,VLOOKUP(O284,'3-Productie normen'!R:S,2,FALSE),FALSE)))</f>
        <v>0</v>
      </c>
      <c r="X284" s="185">
        <f t="shared" si="37"/>
        <v>0</v>
      </c>
      <c r="Y284" s="185">
        <f t="shared" si="38"/>
        <v>0</v>
      </c>
      <c r="Z284" s="186" t="str">
        <f>VLOOKUP(G284,'3-Productie normen'!A:O,11,FALSE)</f>
        <v xml:space="preserve">V </v>
      </c>
      <c r="AA284" s="186"/>
      <c r="AC284" s="144">
        <f t="shared" si="39"/>
        <v>3494.4</v>
      </c>
    </row>
    <row r="285" spans="1:29" ht="14.1" customHeight="1">
      <c r="A285" s="160">
        <f t="shared" si="40"/>
        <v>285</v>
      </c>
      <c r="B285" s="180" t="s">
        <v>213</v>
      </c>
      <c r="C285" s="180" t="s">
        <v>473</v>
      </c>
      <c r="D285" s="535" t="s">
        <v>403</v>
      </c>
      <c r="E285" s="193"/>
      <c r="F285" s="194" t="s">
        <v>416</v>
      </c>
      <c r="G285" s="193" t="s">
        <v>323</v>
      </c>
      <c r="H285" s="193" t="s">
        <v>520</v>
      </c>
      <c r="I285" s="538">
        <v>10.7</v>
      </c>
      <c r="J285" s="464">
        <v>1</v>
      </c>
      <c r="K285" s="464">
        <v>1</v>
      </c>
      <c r="L285" s="464">
        <v>1</v>
      </c>
      <c r="M285" s="464">
        <v>1</v>
      </c>
      <c r="N285" s="544">
        <f t="shared" si="41"/>
        <v>128</v>
      </c>
      <c r="O285" s="183">
        <v>128</v>
      </c>
      <c r="P285" s="183"/>
      <c r="Q285" s="183"/>
      <c r="R285" s="183"/>
      <c r="S285" s="184" t="e">
        <f t="shared" si="34"/>
        <v>#DIV/0!</v>
      </c>
      <c r="T285" s="184">
        <f t="shared" si="35"/>
        <v>0</v>
      </c>
      <c r="U285" s="184">
        <f t="shared" si="36"/>
        <v>0</v>
      </c>
      <c r="V285" s="499"/>
      <c r="W285" s="185">
        <f>IF(O285="nio",0,IF(O285&gt;0,VLOOKUP(G285,'3-Productie normen'!$A$10:$I$23,VLOOKUP(O285,'3-Productie normen'!R:S,2,FALSE),FALSE)))</f>
        <v>0</v>
      </c>
      <c r="X285" s="185">
        <f t="shared" si="37"/>
        <v>0</v>
      </c>
      <c r="Y285" s="185">
        <f t="shared" si="38"/>
        <v>0</v>
      </c>
      <c r="Z285" s="186" t="str">
        <f>VLOOKUP(G285,'3-Productie normen'!A:O,11,FALSE)</f>
        <v>V</v>
      </c>
      <c r="AA285" s="186"/>
      <c r="AC285" s="144">
        <f t="shared" si="39"/>
        <v>1369.6</v>
      </c>
    </row>
    <row r="286" spans="1:29" ht="14.1" customHeight="1">
      <c r="A286" s="160">
        <f t="shared" si="40"/>
        <v>286</v>
      </c>
      <c r="B286" s="180" t="s">
        <v>213</v>
      </c>
      <c r="C286" s="180" t="s">
        <v>473</v>
      </c>
      <c r="D286" s="535" t="s">
        <v>403</v>
      </c>
      <c r="E286" s="193"/>
      <c r="F286" s="194" t="s">
        <v>229</v>
      </c>
      <c r="G286" s="193" t="s">
        <v>455</v>
      </c>
      <c r="H286" s="193" t="s">
        <v>517</v>
      </c>
      <c r="I286" s="538">
        <v>16</v>
      </c>
      <c r="J286" s="464">
        <v>1</v>
      </c>
      <c r="K286" s="464">
        <v>1</v>
      </c>
      <c r="L286" s="464">
        <v>1</v>
      </c>
      <c r="M286" s="464">
        <v>1</v>
      </c>
      <c r="N286" s="544">
        <f t="shared" si="41"/>
        <v>12</v>
      </c>
      <c r="O286" s="183">
        <v>12</v>
      </c>
      <c r="P286" s="183"/>
      <c r="Q286" s="183"/>
      <c r="R286" s="183"/>
      <c r="S286" s="184" t="e">
        <f t="shared" si="34"/>
        <v>#DIV/0!</v>
      </c>
      <c r="T286" s="184">
        <f t="shared" si="35"/>
        <v>0</v>
      </c>
      <c r="U286" s="184">
        <f t="shared" si="36"/>
        <v>0</v>
      </c>
      <c r="V286" s="499"/>
      <c r="W286" s="185">
        <f>IF(O286="nio",0,IF(O286&gt;0,VLOOKUP(G286,'3-Productie normen'!$A$10:$I$23,VLOOKUP(O286,'3-Productie normen'!R:S,2,FALSE),FALSE)))</f>
        <v>0</v>
      </c>
      <c r="X286" s="185">
        <f t="shared" si="37"/>
        <v>0</v>
      </c>
      <c r="Y286" s="185">
        <f t="shared" si="38"/>
        <v>0</v>
      </c>
      <c r="Z286" s="186" t="str">
        <f>VLOOKUP(G286,'3-Productie normen'!A:O,11,FALSE)</f>
        <v>V</v>
      </c>
      <c r="AA286" s="186"/>
      <c r="AC286" s="144">
        <f t="shared" si="39"/>
        <v>192</v>
      </c>
    </row>
    <row r="287" spans="1:29" ht="14.1" customHeight="1">
      <c r="A287" s="160">
        <f t="shared" si="40"/>
        <v>287</v>
      </c>
      <c r="B287" s="180" t="s">
        <v>213</v>
      </c>
      <c r="C287" s="180"/>
      <c r="D287" s="535" t="s">
        <v>403</v>
      </c>
      <c r="E287" s="193"/>
      <c r="F287" s="194" t="s">
        <v>396</v>
      </c>
      <c r="G287" s="193" t="s">
        <v>462</v>
      </c>
      <c r="H287" s="193"/>
      <c r="I287" s="538">
        <v>5.0999999999999996</v>
      </c>
      <c r="J287" s="464">
        <v>1</v>
      </c>
      <c r="K287" s="464">
        <v>1</v>
      </c>
      <c r="L287" s="464">
        <v>1</v>
      </c>
      <c r="M287" s="464">
        <v>1</v>
      </c>
      <c r="N287" s="544" t="str">
        <f t="shared" si="41"/>
        <v>NIO</v>
      </c>
      <c r="O287" s="183" t="s">
        <v>463</v>
      </c>
      <c r="P287" s="183"/>
      <c r="Q287" s="183"/>
      <c r="R287" s="183"/>
      <c r="S287" s="184">
        <f t="shared" si="34"/>
        <v>0</v>
      </c>
      <c r="T287" s="184">
        <f t="shared" si="35"/>
        <v>0</v>
      </c>
      <c r="U287" s="184">
        <f t="shared" si="36"/>
        <v>0</v>
      </c>
      <c r="V287" s="499"/>
      <c r="W287" s="185">
        <f>IF(O287="nio",0,IF(O287&gt;0,VLOOKUP(G287,'3-Productie normen'!$A$10:$I$23,VLOOKUP(O287,'3-Productie normen'!R:S,2,FALSE),FALSE)))</f>
        <v>0</v>
      </c>
      <c r="X287" s="185">
        <f t="shared" si="37"/>
        <v>0</v>
      </c>
      <c r="Y287" s="185">
        <f t="shared" si="38"/>
        <v>0</v>
      </c>
      <c r="Z287" s="186">
        <f>VLOOKUP(G287,'3-Productie normen'!A:O,11,FALSE)</f>
        <v>0</v>
      </c>
      <c r="AA287" s="186"/>
      <c r="AC287" s="144">
        <f t="shared" si="39"/>
        <v>0</v>
      </c>
    </row>
    <row r="288" spans="1:29" ht="14.1" customHeight="1">
      <c r="A288" s="160">
        <f t="shared" si="40"/>
        <v>288</v>
      </c>
      <c r="B288" s="180" t="s">
        <v>213</v>
      </c>
      <c r="C288" s="180" t="s">
        <v>473</v>
      </c>
      <c r="D288" s="535" t="s">
        <v>403</v>
      </c>
      <c r="E288" s="193"/>
      <c r="F288" s="194" t="s">
        <v>397</v>
      </c>
      <c r="G288" s="193" t="s">
        <v>323</v>
      </c>
      <c r="H288" s="193" t="s">
        <v>520</v>
      </c>
      <c r="I288" s="538">
        <v>11.5</v>
      </c>
      <c r="J288" s="464">
        <v>1</v>
      </c>
      <c r="K288" s="464">
        <v>1</v>
      </c>
      <c r="L288" s="464">
        <v>1</v>
      </c>
      <c r="M288" s="464">
        <v>1</v>
      </c>
      <c r="N288" s="544">
        <f t="shared" si="41"/>
        <v>128</v>
      </c>
      <c r="O288" s="183">
        <v>128</v>
      </c>
      <c r="P288" s="183"/>
      <c r="Q288" s="183"/>
      <c r="R288" s="183"/>
      <c r="S288" s="184" t="e">
        <f t="shared" si="34"/>
        <v>#DIV/0!</v>
      </c>
      <c r="T288" s="184">
        <f t="shared" si="35"/>
        <v>0</v>
      </c>
      <c r="U288" s="184">
        <f t="shared" si="36"/>
        <v>0</v>
      </c>
      <c r="V288" s="499"/>
      <c r="W288" s="185">
        <f>IF(O288="nio",0,IF(O288&gt;0,VLOOKUP(G288,'3-Productie normen'!$A$10:$I$23,VLOOKUP(O288,'3-Productie normen'!R:S,2,FALSE),FALSE)))</f>
        <v>0</v>
      </c>
      <c r="X288" s="185">
        <f t="shared" si="37"/>
        <v>0</v>
      </c>
      <c r="Y288" s="185">
        <f t="shared" si="38"/>
        <v>0</v>
      </c>
      <c r="Z288" s="186" t="str">
        <f>VLOOKUP(G288,'3-Productie normen'!A:O,11,FALSE)</f>
        <v>V</v>
      </c>
      <c r="AA288" s="186"/>
      <c r="AC288" s="144">
        <f t="shared" si="39"/>
        <v>1472</v>
      </c>
    </row>
    <row r="289" spans="1:29" ht="14.1" customHeight="1">
      <c r="A289" s="160">
        <f t="shared" si="40"/>
        <v>289</v>
      </c>
      <c r="B289" s="180" t="s">
        <v>213</v>
      </c>
      <c r="C289" s="180" t="s">
        <v>473</v>
      </c>
      <c r="D289" s="535" t="s">
        <v>417</v>
      </c>
      <c r="E289" s="193"/>
      <c r="F289" s="194" t="s">
        <v>418</v>
      </c>
      <c r="G289" s="141" t="s">
        <v>168</v>
      </c>
      <c r="H289" s="193" t="s">
        <v>516</v>
      </c>
      <c r="I289" s="538">
        <v>46.1</v>
      </c>
      <c r="J289" s="464">
        <v>1</v>
      </c>
      <c r="K289" s="464">
        <v>1</v>
      </c>
      <c r="L289" s="464">
        <v>1</v>
      </c>
      <c r="M289" s="464">
        <v>1</v>
      </c>
      <c r="N289" s="544">
        <f t="shared" si="41"/>
        <v>128</v>
      </c>
      <c r="O289" s="183">
        <v>128</v>
      </c>
      <c r="P289" s="183"/>
      <c r="Q289" s="183"/>
      <c r="R289" s="183"/>
      <c r="S289" s="184" t="e">
        <f t="shared" si="34"/>
        <v>#DIV/0!</v>
      </c>
      <c r="T289" s="184">
        <f t="shared" si="35"/>
        <v>0</v>
      </c>
      <c r="U289" s="184">
        <f t="shared" si="36"/>
        <v>0</v>
      </c>
      <c r="V289" s="499"/>
      <c r="W289" s="185">
        <f>IF(O289="nio",0,IF(O289&gt;0,VLOOKUP(G289,'3-Productie normen'!$A$10:$I$23,VLOOKUP(O289,'3-Productie normen'!R:S,2,FALSE),FALSE)))</f>
        <v>0</v>
      </c>
      <c r="X289" s="185">
        <f t="shared" si="37"/>
        <v>0</v>
      </c>
      <c r="Y289" s="185">
        <f t="shared" si="38"/>
        <v>0</v>
      </c>
      <c r="Z289" s="186" t="str">
        <f>VLOOKUP(G289,'3-Productie normen'!A:O,11,FALSE)</f>
        <v>B</v>
      </c>
      <c r="AA289" s="186"/>
      <c r="AC289" s="144">
        <f t="shared" si="39"/>
        <v>5900.8</v>
      </c>
    </row>
    <row r="290" spans="1:29" s="47" customFormat="1" ht="14.1" customHeight="1">
      <c r="A290" s="160">
        <f t="shared" si="40"/>
        <v>290</v>
      </c>
      <c r="B290" s="180" t="s">
        <v>213</v>
      </c>
      <c r="C290" s="180" t="s">
        <v>473</v>
      </c>
      <c r="D290" s="535" t="s">
        <v>417</v>
      </c>
      <c r="E290" s="193"/>
      <c r="F290" s="194" t="s">
        <v>419</v>
      </c>
      <c r="G290" s="141" t="s">
        <v>168</v>
      </c>
      <c r="H290" s="193" t="s">
        <v>516</v>
      </c>
      <c r="I290" s="538">
        <v>19.100000000000001</v>
      </c>
      <c r="J290" s="464">
        <v>1</v>
      </c>
      <c r="K290" s="464">
        <v>1</v>
      </c>
      <c r="L290" s="464">
        <v>1</v>
      </c>
      <c r="M290" s="464">
        <v>1</v>
      </c>
      <c r="N290" s="544">
        <f t="shared" si="41"/>
        <v>128</v>
      </c>
      <c r="O290" s="183">
        <v>128</v>
      </c>
      <c r="P290" s="183"/>
      <c r="Q290" s="183"/>
      <c r="R290" s="183"/>
      <c r="S290" s="184" t="e">
        <f t="shared" si="34"/>
        <v>#DIV/0!</v>
      </c>
      <c r="T290" s="184">
        <f t="shared" si="35"/>
        <v>0</v>
      </c>
      <c r="U290" s="184">
        <f t="shared" si="36"/>
        <v>0</v>
      </c>
      <c r="V290" s="499"/>
      <c r="W290" s="185">
        <f>IF(O290="nio",0,IF(O290&gt;0,VLOOKUP(G290,'3-Productie normen'!$A$10:$I$23,VLOOKUP(O290,'3-Productie normen'!R:S,2,FALSE),FALSE)))</f>
        <v>0</v>
      </c>
      <c r="X290" s="185">
        <f t="shared" si="37"/>
        <v>0</v>
      </c>
      <c r="Y290" s="185">
        <f t="shared" si="38"/>
        <v>0</v>
      </c>
      <c r="Z290" s="186" t="str">
        <f>VLOOKUP(G290,'3-Productie normen'!A:O,11,FALSE)</f>
        <v>B</v>
      </c>
      <c r="AA290" s="186"/>
      <c r="AB290" s="4"/>
      <c r="AC290" s="144">
        <f t="shared" si="39"/>
        <v>2444.8000000000002</v>
      </c>
    </row>
    <row r="291" spans="1:29" ht="14.1" customHeight="1">
      <c r="A291" s="160">
        <f t="shared" si="40"/>
        <v>291</v>
      </c>
      <c r="B291" s="180" t="s">
        <v>213</v>
      </c>
      <c r="C291" s="180" t="s">
        <v>473</v>
      </c>
      <c r="D291" s="535" t="s">
        <v>417</v>
      </c>
      <c r="E291" s="193"/>
      <c r="F291" s="194" t="s">
        <v>420</v>
      </c>
      <c r="G291" s="141" t="s">
        <v>168</v>
      </c>
      <c r="H291" s="193" t="s">
        <v>516</v>
      </c>
      <c r="I291" s="538">
        <v>19.100000000000001</v>
      </c>
      <c r="J291" s="464">
        <v>1</v>
      </c>
      <c r="K291" s="464">
        <v>1</v>
      </c>
      <c r="L291" s="464">
        <v>1</v>
      </c>
      <c r="M291" s="464">
        <v>1</v>
      </c>
      <c r="N291" s="544">
        <f t="shared" si="41"/>
        <v>128</v>
      </c>
      <c r="O291" s="183">
        <v>128</v>
      </c>
      <c r="P291" s="183"/>
      <c r="Q291" s="183"/>
      <c r="R291" s="183"/>
      <c r="S291" s="184" t="e">
        <f t="shared" si="34"/>
        <v>#DIV/0!</v>
      </c>
      <c r="T291" s="184">
        <f t="shared" si="35"/>
        <v>0</v>
      </c>
      <c r="U291" s="184">
        <f t="shared" si="36"/>
        <v>0</v>
      </c>
      <c r="V291" s="499"/>
      <c r="W291" s="185">
        <f>IF(O291="nio",0,IF(O291&gt;0,VLOOKUP(G291,'3-Productie normen'!$A$10:$I$23,VLOOKUP(O291,'3-Productie normen'!R:S,2,FALSE),FALSE)))</f>
        <v>0</v>
      </c>
      <c r="X291" s="185">
        <f t="shared" si="37"/>
        <v>0</v>
      </c>
      <c r="Y291" s="185">
        <f t="shared" si="38"/>
        <v>0</v>
      </c>
      <c r="Z291" s="186" t="str">
        <f>VLOOKUP(G291,'3-Productie normen'!A:O,11,FALSE)</f>
        <v>B</v>
      </c>
      <c r="AA291" s="186"/>
      <c r="AC291" s="144">
        <f t="shared" si="39"/>
        <v>2444.8000000000002</v>
      </c>
    </row>
    <row r="292" spans="1:29" ht="14.1" customHeight="1">
      <c r="A292" s="160">
        <f t="shared" si="40"/>
        <v>292</v>
      </c>
      <c r="B292" s="180" t="s">
        <v>213</v>
      </c>
      <c r="C292" s="180" t="s">
        <v>473</v>
      </c>
      <c r="D292" s="535" t="s">
        <v>417</v>
      </c>
      <c r="E292" s="193"/>
      <c r="F292" s="194" t="s">
        <v>421</v>
      </c>
      <c r="G292" s="141" t="s">
        <v>168</v>
      </c>
      <c r="H292" s="193" t="s">
        <v>516</v>
      </c>
      <c r="I292" s="538">
        <v>19.100000000000001</v>
      </c>
      <c r="J292" s="464">
        <v>1</v>
      </c>
      <c r="K292" s="464">
        <v>1</v>
      </c>
      <c r="L292" s="464">
        <v>1</v>
      </c>
      <c r="M292" s="464">
        <v>1</v>
      </c>
      <c r="N292" s="544">
        <f t="shared" si="41"/>
        <v>128</v>
      </c>
      <c r="O292" s="183">
        <v>128</v>
      </c>
      <c r="P292" s="183"/>
      <c r="Q292" s="183"/>
      <c r="R292" s="183"/>
      <c r="S292" s="184" t="e">
        <f t="shared" si="34"/>
        <v>#DIV/0!</v>
      </c>
      <c r="T292" s="184">
        <f t="shared" si="35"/>
        <v>0</v>
      </c>
      <c r="U292" s="184">
        <f t="shared" si="36"/>
        <v>0</v>
      </c>
      <c r="V292" s="499"/>
      <c r="W292" s="185">
        <f>IF(O292="nio",0,IF(O292&gt;0,VLOOKUP(G292,'3-Productie normen'!$A$10:$I$23,VLOOKUP(O292,'3-Productie normen'!R:S,2,FALSE),FALSE)))</f>
        <v>0</v>
      </c>
      <c r="X292" s="185">
        <f t="shared" si="37"/>
        <v>0</v>
      </c>
      <c r="Y292" s="185">
        <f t="shared" si="38"/>
        <v>0</v>
      </c>
      <c r="Z292" s="186" t="str">
        <f>VLOOKUP(G292,'3-Productie normen'!A:O,11,FALSE)</f>
        <v>B</v>
      </c>
      <c r="AA292" s="186"/>
      <c r="AC292" s="144">
        <f t="shared" si="39"/>
        <v>2444.8000000000002</v>
      </c>
    </row>
    <row r="293" spans="1:29" ht="14.1" customHeight="1">
      <c r="A293" s="160">
        <f t="shared" si="40"/>
        <v>293</v>
      </c>
      <c r="B293" s="180" t="s">
        <v>213</v>
      </c>
      <c r="C293" s="180" t="s">
        <v>473</v>
      </c>
      <c r="D293" s="535" t="s">
        <v>417</v>
      </c>
      <c r="E293" s="193"/>
      <c r="F293" s="194" t="s">
        <v>422</v>
      </c>
      <c r="G293" s="141" t="s">
        <v>168</v>
      </c>
      <c r="H293" s="193" t="s">
        <v>516</v>
      </c>
      <c r="I293" s="538">
        <v>17.100000000000001</v>
      </c>
      <c r="J293" s="464">
        <v>1</v>
      </c>
      <c r="K293" s="464">
        <v>1</v>
      </c>
      <c r="L293" s="464">
        <v>1</v>
      </c>
      <c r="M293" s="464">
        <v>1</v>
      </c>
      <c r="N293" s="544">
        <f t="shared" si="41"/>
        <v>128</v>
      </c>
      <c r="O293" s="183">
        <v>128</v>
      </c>
      <c r="P293" s="183"/>
      <c r="Q293" s="183"/>
      <c r="R293" s="183"/>
      <c r="S293" s="184" t="e">
        <f t="shared" si="34"/>
        <v>#DIV/0!</v>
      </c>
      <c r="T293" s="184">
        <f t="shared" si="35"/>
        <v>0</v>
      </c>
      <c r="U293" s="184">
        <f t="shared" si="36"/>
        <v>0</v>
      </c>
      <c r="V293" s="499"/>
      <c r="W293" s="185">
        <f>IF(O293="nio",0,IF(O293&gt;0,VLOOKUP(G293,'3-Productie normen'!$A$10:$I$23,VLOOKUP(O293,'3-Productie normen'!R:S,2,FALSE),FALSE)))</f>
        <v>0</v>
      </c>
      <c r="X293" s="185">
        <f t="shared" si="37"/>
        <v>0</v>
      </c>
      <c r="Y293" s="185">
        <f t="shared" si="38"/>
        <v>0</v>
      </c>
      <c r="Z293" s="186" t="str">
        <f>VLOOKUP(G293,'3-Productie normen'!A:O,11,FALSE)</f>
        <v>B</v>
      </c>
      <c r="AA293" s="186"/>
      <c r="AC293" s="144">
        <f t="shared" si="39"/>
        <v>2188.8000000000002</v>
      </c>
    </row>
    <row r="294" spans="1:29" ht="14.1" customHeight="1">
      <c r="A294" s="160">
        <f t="shared" si="40"/>
        <v>294</v>
      </c>
      <c r="B294" s="180" t="s">
        <v>213</v>
      </c>
      <c r="C294" s="180" t="s">
        <v>473</v>
      </c>
      <c r="D294" s="535" t="s">
        <v>417</v>
      </c>
      <c r="E294" s="193"/>
      <c r="F294" s="194" t="s">
        <v>227</v>
      </c>
      <c r="G294" s="193" t="s">
        <v>459</v>
      </c>
      <c r="H294" s="193" t="s">
        <v>517</v>
      </c>
      <c r="I294" s="538">
        <v>17.399999999999999</v>
      </c>
      <c r="J294" s="464">
        <v>1</v>
      </c>
      <c r="K294" s="464">
        <v>1</v>
      </c>
      <c r="L294" s="464">
        <v>1</v>
      </c>
      <c r="M294" s="464">
        <v>1</v>
      </c>
      <c r="N294" s="544">
        <f t="shared" si="41"/>
        <v>128</v>
      </c>
      <c r="O294" s="183">
        <v>128</v>
      </c>
      <c r="P294" s="183"/>
      <c r="Q294" s="183"/>
      <c r="R294" s="183"/>
      <c r="S294" s="184" t="e">
        <f t="shared" si="34"/>
        <v>#DIV/0!</v>
      </c>
      <c r="T294" s="184">
        <f t="shared" si="35"/>
        <v>0</v>
      </c>
      <c r="U294" s="184">
        <f t="shared" si="36"/>
        <v>0</v>
      </c>
      <c r="V294" s="499"/>
      <c r="W294" s="185">
        <f>IF(O294="nio",0,IF(O294&gt;0,VLOOKUP(G294,'3-Productie normen'!$A$10:$I$23,VLOOKUP(O294,'3-Productie normen'!R:S,2,FALSE),FALSE)))</f>
        <v>0</v>
      </c>
      <c r="X294" s="185">
        <f t="shared" si="37"/>
        <v>0</v>
      </c>
      <c r="Y294" s="185">
        <f t="shared" si="38"/>
        <v>0</v>
      </c>
      <c r="Z294" s="186" t="str">
        <f>VLOOKUP(G294,'3-Productie normen'!A:O,11,FALSE)</f>
        <v xml:space="preserve">V </v>
      </c>
      <c r="AA294" s="186"/>
      <c r="AC294" s="144">
        <f t="shared" si="39"/>
        <v>2227.1999999999998</v>
      </c>
    </row>
    <row r="295" spans="1:29" ht="14.1" customHeight="1">
      <c r="A295" s="160">
        <f t="shared" si="40"/>
        <v>295</v>
      </c>
      <c r="B295" s="180" t="s">
        <v>213</v>
      </c>
      <c r="C295" s="180" t="s">
        <v>473</v>
      </c>
      <c r="D295" s="535" t="s">
        <v>417</v>
      </c>
      <c r="E295" s="193"/>
      <c r="F295" s="194" t="s">
        <v>227</v>
      </c>
      <c r="G295" s="193" t="s">
        <v>459</v>
      </c>
      <c r="H295" s="193" t="s">
        <v>517</v>
      </c>
      <c r="I295" s="538">
        <v>6</v>
      </c>
      <c r="J295" s="464">
        <v>1</v>
      </c>
      <c r="K295" s="464">
        <v>1</v>
      </c>
      <c r="L295" s="464">
        <v>1</v>
      </c>
      <c r="M295" s="464">
        <v>1</v>
      </c>
      <c r="N295" s="544">
        <f t="shared" si="41"/>
        <v>128</v>
      </c>
      <c r="O295" s="183">
        <v>128</v>
      </c>
      <c r="P295" s="183"/>
      <c r="Q295" s="183"/>
      <c r="R295" s="183"/>
      <c r="S295" s="184" t="e">
        <f t="shared" si="34"/>
        <v>#DIV/0!</v>
      </c>
      <c r="T295" s="184">
        <f t="shared" si="35"/>
        <v>0</v>
      </c>
      <c r="U295" s="184">
        <f t="shared" si="36"/>
        <v>0</v>
      </c>
      <c r="V295" s="499"/>
      <c r="W295" s="185">
        <f>IF(O295="nio",0,IF(O295&gt;0,VLOOKUP(G295,'3-Productie normen'!$A$10:$I$23,VLOOKUP(O295,'3-Productie normen'!R:S,2,FALSE),FALSE)))</f>
        <v>0</v>
      </c>
      <c r="X295" s="185">
        <f t="shared" si="37"/>
        <v>0</v>
      </c>
      <c r="Y295" s="185">
        <f t="shared" si="38"/>
        <v>0</v>
      </c>
      <c r="Z295" s="186" t="str">
        <f>VLOOKUP(G295,'3-Productie normen'!A:O,11,FALSE)</f>
        <v xml:space="preserve">V </v>
      </c>
      <c r="AA295" s="186"/>
      <c r="AC295" s="144">
        <f t="shared" si="39"/>
        <v>768</v>
      </c>
    </row>
    <row r="296" spans="1:29" ht="14.1" customHeight="1">
      <c r="A296" s="160">
        <f t="shared" si="40"/>
        <v>296</v>
      </c>
      <c r="B296" s="180" t="s">
        <v>213</v>
      </c>
      <c r="C296" s="180" t="s">
        <v>473</v>
      </c>
      <c r="D296" s="535" t="s">
        <v>417</v>
      </c>
      <c r="E296" s="193"/>
      <c r="F296" s="194" t="s">
        <v>229</v>
      </c>
      <c r="G296" s="193" t="s">
        <v>455</v>
      </c>
      <c r="H296" s="193" t="s">
        <v>517</v>
      </c>
      <c r="I296" s="538">
        <v>30.6</v>
      </c>
      <c r="J296" s="464">
        <v>1</v>
      </c>
      <c r="K296" s="464">
        <v>1</v>
      </c>
      <c r="L296" s="464">
        <v>1</v>
      </c>
      <c r="M296" s="464">
        <v>1</v>
      </c>
      <c r="N296" s="544">
        <f t="shared" si="41"/>
        <v>12</v>
      </c>
      <c r="O296" s="183">
        <v>12</v>
      </c>
      <c r="P296" s="183"/>
      <c r="Q296" s="183"/>
      <c r="R296" s="183"/>
      <c r="S296" s="184" t="e">
        <f t="shared" si="34"/>
        <v>#DIV/0!</v>
      </c>
      <c r="T296" s="184">
        <f t="shared" si="35"/>
        <v>0</v>
      </c>
      <c r="U296" s="184">
        <f t="shared" si="36"/>
        <v>0</v>
      </c>
      <c r="V296" s="499"/>
      <c r="W296" s="185">
        <f>IF(O296="nio",0,IF(O296&gt;0,VLOOKUP(G296,'3-Productie normen'!$A$10:$I$23,VLOOKUP(O296,'3-Productie normen'!R:S,2,FALSE),FALSE)))</f>
        <v>0</v>
      </c>
      <c r="X296" s="185">
        <f t="shared" si="37"/>
        <v>0</v>
      </c>
      <c r="Y296" s="185">
        <f t="shared" si="38"/>
        <v>0</v>
      </c>
      <c r="Z296" s="186" t="str">
        <f>VLOOKUP(G296,'3-Productie normen'!A:O,11,FALSE)</f>
        <v>V</v>
      </c>
      <c r="AA296" s="186"/>
      <c r="AC296" s="144">
        <f t="shared" si="39"/>
        <v>367.20000000000005</v>
      </c>
    </row>
    <row r="297" spans="1:29" ht="14.1" customHeight="1">
      <c r="A297" s="160">
        <f t="shared" si="40"/>
        <v>297</v>
      </c>
      <c r="B297" s="180" t="s">
        <v>213</v>
      </c>
      <c r="C297" s="180" t="s">
        <v>473</v>
      </c>
      <c r="D297" s="535" t="s">
        <v>417</v>
      </c>
      <c r="E297" s="193"/>
      <c r="F297" s="194" t="s">
        <v>423</v>
      </c>
      <c r="G297" s="194" t="s">
        <v>168</v>
      </c>
      <c r="H297" s="193" t="s">
        <v>516</v>
      </c>
      <c r="I297" s="538">
        <v>6.4</v>
      </c>
      <c r="J297" s="464">
        <v>1</v>
      </c>
      <c r="K297" s="464">
        <v>1</v>
      </c>
      <c r="L297" s="464">
        <v>1</v>
      </c>
      <c r="M297" s="464">
        <v>1</v>
      </c>
      <c r="N297" s="544">
        <f t="shared" si="41"/>
        <v>128</v>
      </c>
      <c r="O297" s="183">
        <v>128</v>
      </c>
      <c r="P297" s="183"/>
      <c r="Q297" s="183"/>
      <c r="R297" s="183"/>
      <c r="S297" s="184" t="e">
        <f t="shared" si="34"/>
        <v>#DIV/0!</v>
      </c>
      <c r="T297" s="184">
        <f t="shared" si="35"/>
        <v>0</v>
      </c>
      <c r="U297" s="184">
        <f t="shared" si="36"/>
        <v>0</v>
      </c>
      <c r="V297" s="499"/>
      <c r="W297" s="185">
        <f>IF(O297="nio",0,IF(O297&gt;0,VLOOKUP(G297,'3-Productie normen'!$A$10:$I$23,VLOOKUP(O297,'3-Productie normen'!R:S,2,FALSE),FALSE)))</f>
        <v>0</v>
      </c>
      <c r="X297" s="185">
        <f t="shared" si="37"/>
        <v>0</v>
      </c>
      <c r="Y297" s="185">
        <f t="shared" si="38"/>
        <v>0</v>
      </c>
      <c r="Z297" s="186" t="str">
        <f>VLOOKUP(G297,'3-Productie normen'!A:O,11,FALSE)</f>
        <v>B</v>
      </c>
      <c r="AA297" s="186"/>
      <c r="AC297" s="144">
        <f t="shared" si="39"/>
        <v>819.2</v>
      </c>
    </row>
    <row r="298" spans="1:29" ht="14.1" customHeight="1">
      <c r="A298" s="160">
        <f t="shared" si="40"/>
        <v>298</v>
      </c>
      <c r="B298" s="180" t="s">
        <v>213</v>
      </c>
      <c r="C298" s="180"/>
      <c r="D298" s="535" t="s">
        <v>417</v>
      </c>
      <c r="E298" s="193"/>
      <c r="F298" s="194" t="s">
        <v>276</v>
      </c>
      <c r="G298" s="193" t="s">
        <v>462</v>
      </c>
      <c r="H298" s="193"/>
      <c r="I298" s="538">
        <v>9.5</v>
      </c>
      <c r="J298" s="464">
        <v>1</v>
      </c>
      <c r="K298" s="464">
        <v>1</v>
      </c>
      <c r="L298" s="464">
        <v>1</v>
      </c>
      <c r="M298" s="464">
        <v>1</v>
      </c>
      <c r="N298" s="544" t="str">
        <f t="shared" si="41"/>
        <v>NIO</v>
      </c>
      <c r="O298" s="183" t="s">
        <v>463</v>
      </c>
      <c r="P298" s="183"/>
      <c r="Q298" s="183"/>
      <c r="R298" s="183"/>
      <c r="S298" s="184">
        <f t="shared" si="34"/>
        <v>0</v>
      </c>
      <c r="T298" s="184">
        <f t="shared" si="35"/>
        <v>0</v>
      </c>
      <c r="U298" s="184">
        <f t="shared" si="36"/>
        <v>0</v>
      </c>
      <c r="V298" s="499"/>
      <c r="W298" s="185">
        <f>IF(O298="nio",0,IF(O298&gt;0,VLOOKUP(G298,'3-Productie normen'!$A$10:$I$23,VLOOKUP(O298,'3-Productie normen'!R:S,2,FALSE),FALSE)))</f>
        <v>0</v>
      </c>
      <c r="X298" s="185">
        <f t="shared" si="37"/>
        <v>0</v>
      </c>
      <c r="Y298" s="185">
        <f t="shared" si="38"/>
        <v>0</v>
      </c>
      <c r="Z298" s="186">
        <f>VLOOKUP(G298,'3-Productie normen'!A:O,11,FALSE)</f>
        <v>0</v>
      </c>
      <c r="AA298" s="186"/>
      <c r="AC298" s="144">
        <f t="shared" si="39"/>
        <v>0</v>
      </c>
    </row>
    <row r="299" spans="1:29" ht="14.1" customHeight="1">
      <c r="A299" s="160">
        <f t="shared" si="40"/>
        <v>299</v>
      </c>
      <c r="B299" s="180" t="s">
        <v>213</v>
      </c>
      <c r="C299" s="180" t="s">
        <v>473</v>
      </c>
      <c r="D299" s="535" t="s">
        <v>417</v>
      </c>
      <c r="E299" s="193"/>
      <c r="F299" s="194" t="s">
        <v>424</v>
      </c>
      <c r="G299" s="194" t="s">
        <v>436</v>
      </c>
      <c r="H299" s="193" t="s">
        <v>516</v>
      </c>
      <c r="I299" s="538">
        <v>37.5</v>
      </c>
      <c r="J299" s="464">
        <v>1</v>
      </c>
      <c r="K299" s="464">
        <v>1</v>
      </c>
      <c r="L299" s="464">
        <v>1</v>
      </c>
      <c r="M299" s="464">
        <v>1</v>
      </c>
      <c r="N299" s="544">
        <f t="shared" si="41"/>
        <v>104</v>
      </c>
      <c r="O299" s="183">
        <v>104</v>
      </c>
      <c r="P299" s="183"/>
      <c r="Q299" s="183"/>
      <c r="R299" s="183"/>
      <c r="S299" s="184" t="e">
        <f t="shared" si="34"/>
        <v>#DIV/0!</v>
      </c>
      <c r="T299" s="184">
        <f t="shared" si="35"/>
        <v>0</v>
      </c>
      <c r="U299" s="184">
        <f t="shared" si="36"/>
        <v>0</v>
      </c>
      <c r="V299" s="499"/>
      <c r="W299" s="185">
        <f>IF(O299="nio",0,IF(O299&gt;0,VLOOKUP(G299,'3-Productie normen'!$A$10:$I$23,VLOOKUP(O299,'3-Productie normen'!R:S,2,FALSE),FALSE)))</f>
        <v>0</v>
      </c>
      <c r="X299" s="185">
        <f t="shared" si="37"/>
        <v>0</v>
      </c>
      <c r="Y299" s="185">
        <f t="shared" si="38"/>
        <v>0</v>
      </c>
      <c r="Z299" s="186" t="str">
        <f>VLOOKUP(G299,'3-Productie normen'!A:O,11,FALSE)</f>
        <v>B</v>
      </c>
      <c r="AA299" s="186"/>
      <c r="AC299" s="144">
        <f t="shared" si="39"/>
        <v>3900</v>
      </c>
    </row>
    <row r="300" spans="1:29" ht="14.1" customHeight="1">
      <c r="A300" s="160">
        <f t="shared" si="40"/>
        <v>300</v>
      </c>
      <c r="B300" s="180" t="s">
        <v>213</v>
      </c>
      <c r="C300" s="180" t="s">
        <v>473</v>
      </c>
      <c r="D300" s="535" t="s">
        <v>417</v>
      </c>
      <c r="E300" s="193"/>
      <c r="F300" s="194" t="s">
        <v>554</v>
      </c>
      <c r="G300" s="527" t="s">
        <v>464</v>
      </c>
      <c r="H300" s="193" t="s">
        <v>520</v>
      </c>
      <c r="I300" s="538">
        <v>22</v>
      </c>
      <c r="J300" s="464">
        <v>1</v>
      </c>
      <c r="K300" s="464">
        <v>1</v>
      </c>
      <c r="L300" s="464">
        <v>1</v>
      </c>
      <c r="M300" s="464">
        <v>1</v>
      </c>
      <c r="N300" s="544">
        <f t="shared" si="41"/>
        <v>255</v>
      </c>
      <c r="O300" s="183">
        <v>255</v>
      </c>
      <c r="P300" s="183"/>
      <c r="Q300" s="183"/>
      <c r="R300" s="183"/>
      <c r="S300" s="184" t="e">
        <f t="shared" si="34"/>
        <v>#DIV/0!</v>
      </c>
      <c r="T300" s="184">
        <f t="shared" si="35"/>
        <v>0</v>
      </c>
      <c r="U300" s="184">
        <f t="shared" si="36"/>
        <v>0</v>
      </c>
      <c r="V300" s="499"/>
      <c r="W300" s="185">
        <f>IF(O300="nio",0,IF(O300&gt;0,VLOOKUP(G300,'3-Productie normen'!$A$10:$I$23,VLOOKUP(O300,'3-Productie normen'!R:S,2,FALSE),FALSE)))</f>
        <v>0</v>
      </c>
      <c r="X300" s="185">
        <f t="shared" si="37"/>
        <v>0</v>
      </c>
      <c r="Y300" s="185">
        <f t="shared" si="38"/>
        <v>0</v>
      </c>
      <c r="Z300" s="186" t="str">
        <f>VLOOKUP(G300,'3-Productie normen'!A:O,11,FALSE)</f>
        <v>V</v>
      </c>
      <c r="AA300" s="186"/>
      <c r="AC300" s="144">
        <f t="shared" si="39"/>
        <v>5610</v>
      </c>
    </row>
    <row r="301" spans="1:29" ht="14.1" customHeight="1">
      <c r="A301" s="160">
        <f t="shared" si="40"/>
        <v>301</v>
      </c>
      <c r="B301" s="180" t="s">
        <v>213</v>
      </c>
      <c r="C301" s="180" t="s">
        <v>473</v>
      </c>
      <c r="D301" s="535" t="s">
        <v>417</v>
      </c>
      <c r="E301" s="193"/>
      <c r="F301" s="194" t="s">
        <v>416</v>
      </c>
      <c r="G301" s="193" t="s">
        <v>323</v>
      </c>
      <c r="H301" s="193" t="s">
        <v>520</v>
      </c>
      <c r="I301" s="538">
        <v>10.7</v>
      </c>
      <c r="J301" s="464">
        <v>1</v>
      </c>
      <c r="K301" s="464">
        <v>1</v>
      </c>
      <c r="L301" s="464">
        <v>1</v>
      </c>
      <c r="M301" s="464">
        <v>1</v>
      </c>
      <c r="N301" s="544">
        <f t="shared" si="41"/>
        <v>128</v>
      </c>
      <c r="O301" s="183">
        <v>128</v>
      </c>
      <c r="P301" s="183"/>
      <c r="Q301" s="183"/>
      <c r="R301" s="183"/>
      <c r="S301" s="184" t="e">
        <f t="shared" si="34"/>
        <v>#DIV/0!</v>
      </c>
      <c r="T301" s="184">
        <f t="shared" si="35"/>
        <v>0</v>
      </c>
      <c r="U301" s="184">
        <f t="shared" si="36"/>
        <v>0</v>
      </c>
      <c r="V301" s="499"/>
      <c r="W301" s="185">
        <f>IF(O301="nio",0,IF(O301&gt;0,VLOOKUP(G301,'3-Productie normen'!$A$10:$I$23,VLOOKUP(O301,'3-Productie normen'!R:S,2,FALSE),FALSE)))</f>
        <v>0</v>
      </c>
      <c r="X301" s="185">
        <f t="shared" si="37"/>
        <v>0</v>
      </c>
      <c r="Y301" s="185">
        <f t="shared" si="38"/>
        <v>0</v>
      </c>
      <c r="Z301" s="186" t="str">
        <f>VLOOKUP(G301,'3-Productie normen'!A:O,11,FALSE)</f>
        <v>V</v>
      </c>
      <c r="AA301" s="186"/>
      <c r="AC301" s="144">
        <f t="shared" si="39"/>
        <v>1369.6</v>
      </c>
    </row>
    <row r="302" spans="1:29" ht="14.1" customHeight="1">
      <c r="A302" s="160">
        <f t="shared" si="40"/>
        <v>302</v>
      </c>
      <c r="B302" s="180" t="s">
        <v>213</v>
      </c>
      <c r="C302" s="180" t="s">
        <v>473</v>
      </c>
      <c r="D302" s="535" t="s">
        <v>417</v>
      </c>
      <c r="E302" s="193"/>
      <c r="F302" s="194" t="s">
        <v>425</v>
      </c>
      <c r="G302" s="193" t="s">
        <v>457</v>
      </c>
      <c r="H302" s="193" t="s">
        <v>518</v>
      </c>
      <c r="I302" s="538">
        <f>5.1+1.2+1.2</f>
        <v>7.5</v>
      </c>
      <c r="J302" s="464">
        <v>1</v>
      </c>
      <c r="K302" s="464">
        <v>1</v>
      </c>
      <c r="L302" s="464">
        <v>1</v>
      </c>
      <c r="M302" s="464">
        <v>1</v>
      </c>
      <c r="N302" s="544">
        <f t="shared" si="41"/>
        <v>356</v>
      </c>
      <c r="O302" s="183">
        <v>255</v>
      </c>
      <c r="P302" s="183"/>
      <c r="Q302" s="183">
        <v>101</v>
      </c>
      <c r="R302" s="183"/>
      <c r="S302" s="184" t="e">
        <f t="shared" si="34"/>
        <v>#DIV/0!</v>
      </c>
      <c r="T302" s="184" t="e">
        <f t="shared" si="35"/>
        <v>#DIV/0!</v>
      </c>
      <c r="U302" s="184">
        <f t="shared" si="36"/>
        <v>0</v>
      </c>
      <c r="V302" s="499"/>
      <c r="W302" s="185">
        <f>IF(O302="nio",0,IF(O302&gt;0,VLOOKUP(G302,'3-Productie normen'!$A$10:$I$23,VLOOKUP(O302,'3-Productie normen'!R:S,2,FALSE),FALSE)))</f>
        <v>0</v>
      </c>
      <c r="X302" s="185">
        <f t="shared" si="37"/>
        <v>0</v>
      </c>
      <c r="Y302" s="185">
        <f t="shared" si="38"/>
        <v>0</v>
      </c>
      <c r="Z302" s="186" t="str">
        <f>VLOOKUP(G302,'3-Productie normen'!A:O,11,FALSE)</f>
        <v>S</v>
      </c>
      <c r="AA302" s="186"/>
      <c r="AC302" s="144">
        <f t="shared" si="39"/>
        <v>2670</v>
      </c>
    </row>
    <row r="303" spans="1:29" ht="14.1" customHeight="1">
      <c r="A303" s="160">
        <f t="shared" si="40"/>
        <v>303</v>
      </c>
      <c r="B303" s="180" t="s">
        <v>213</v>
      </c>
      <c r="C303" s="180" t="s">
        <v>473</v>
      </c>
      <c r="D303" s="535" t="s">
        <v>417</v>
      </c>
      <c r="E303" s="193"/>
      <c r="F303" s="194" t="s">
        <v>425</v>
      </c>
      <c r="G303" s="193" t="s">
        <v>457</v>
      </c>
      <c r="H303" s="193" t="s">
        <v>518</v>
      </c>
      <c r="I303" s="538">
        <f>5.2+1.2+1.2</f>
        <v>7.6000000000000005</v>
      </c>
      <c r="J303" s="464">
        <v>1</v>
      </c>
      <c r="K303" s="464">
        <v>1</v>
      </c>
      <c r="L303" s="464">
        <v>1</v>
      </c>
      <c r="M303" s="464">
        <v>1</v>
      </c>
      <c r="N303" s="544">
        <f t="shared" si="41"/>
        <v>356</v>
      </c>
      <c r="O303" s="183">
        <v>255</v>
      </c>
      <c r="P303" s="183"/>
      <c r="Q303" s="183">
        <v>101</v>
      </c>
      <c r="R303" s="183"/>
      <c r="S303" s="184" t="e">
        <f t="shared" si="34"/>
        <v>#DIV/0!</v>
      </c>
      <c r="T303" s="184" t="e">
        <f t="shared" si="35"/>
        <v>#DIV/0!</v>
      </c>
      <c r="U303" s="184">
        <f t="shared" si="36"/>
        <v>0</v>
      </c>
      <c r="V303" s="499"/>
      <c r="W303" s="185">
        <f>IF(O303="nio",0,IF(O303&gt;0,VLOOKUP(G303,'3-Productie normen'!$A$10:$I$23,VLOOKUP(O303,'3-Productie normen'!R:S,2,FALSE),FALSE)))</f>
        <v>0</v>
      </c>
      <c r="X303" s="185">
        <f t="shared" si="37"/>
        <v>0</v>
      </c>
      <c r="Y303" s="185">
        <f t="shared" si="38"/>
        <v>0</v>
      </c>
      <c r="Z303" s="186" t="str">
        <f>VLOOKUP(G303,'3-Productie normen'!A:O,11,FALSE)</f>
        <v>S</v>
      </c>
      <c r="AA303" s="186"/>
      <c r="AC303" s="144">
        <f t="shared" si="39"/>
        <v>2705.6000000000004</v>
      </c>
    </row>
    <row r="304" spans="1:29" ht="14.1" customHeight="1">
      <c r="A304" s="160">
        <f t="shared" si="40"/>
        <v>304</v>
      </c>
      <c r="B304" s="180" t="s">
        <v>213</v>
      </c>
      <c r="C304" s="180"/>
      <c r="D304" s="535" t="s">
        <v>417</v>
      </c>
      <c r="E304" s="193"/>
      <c r="F304" s="194" t="s">
        <v>396</v>
      </c>
      <c r="G304" s="193" t="s">
        <v>462</v>
      </c>
      <c r="H304" s="193"/>
      <c r="I304" s="538">
        <v>5.0999999999999996</v>
      </c>
      <c r="J304" s="464">
        <v>1</v>
      </c>
      <c r="K304" s="464">
        <v>1</v>
      </c>
      <c r="L304" s="464">
        <v>1</v>
      </c>
      <c r="M304" s="464">
        <v>1</v>
      </c>
      <c r="N304" s="544" t="str">
        <f t="shared" si="41"/>
        <v>NIO</v>
      </c>
      <c r="O304" s="183" t="s">
        <v>463</v>
      </c>
      <c r="P304" s="183"/>
      <c r="Q304" s="183"/>
      <c r="R304" s="183"/>
      <c r="S304" s="184">
        <f t="shared" si="34"/>
        <v>0</v>
      </c>
      <c r="T304" s="184">
        <f t="shared" si="35"/>
        <v>0</v>
      </c>
      <c r="U304" s="184">
        <f t="shared" si="36"/>
        <v>0</v>
      </c>
      <c r="V304" s="499"/>
      <c r="W304" s="185">
        <f>IF(O304="nio",0,IF(O304&gt;0,VLOOKUP(G304,'3-Productie normen'!$A$10:$I$23,VLOOKUP(O304,'3-Productie normen'!R:S,2,FALSE),FALSE)))</f>
        <v>0</v>
      </c>
      <c r="X304" s="185">
        <f t="shared" si="37"/>
        <v>0</v>
      </c>
      <c r="Y304" s="185">
        <f t="shared" si="38"/>
        <v>0</v>
      </c>
      <c r="Z304" s="186">
        <f>VLOOKUP(G304,'3-Productie normen'!A:O,11,FALSE)</f>
        <v>0</v>
      </c>
      <c r="AA304" s="186"/>
      <c r="AC304" s="144">
        <f t="shared" si="39"/>
        <v>0</v>
      </c>
    </row>
    <row r="305" spans="1:29" ht="14.1" customHeight="1">
      <c r="A305" s="160">
        <f t="shared" si="40"/>
        <v>305</v>
      </c>
      <c r="B305" s="180" t="s">
        <v>213</v>
      </c>
      <c r="C305" s="180"/>
      <c r="D305" s="535" t="s">
        <v>417</v>
      </c>
      <c r="E305" s="193"/>
      <c r="F305" s="194" t="s">
        <v>278</v>
      </c>
      <c r="G305" s="193" t="s">
        <v>462</v>
      </c>
      <c r="H305" s="193"/>
      <c r="I305" s="538">
        <v>6.6</v>
      </c>
      <c r="J305" s="464">
        <v>1</v>
      </c>
      <c r="K305" s="464">
        <v>1</v>
      </c>
      <c r="L305" s="464">
        <v>1</v>
      </c>
      <c r="M305" s="464">
        <v>1</v>
      </c>
      <c r="N305" s="544" t="str">
        <f t="shared" si="41"/>
        <v>NIO</v>
      </c>
      <c r="O305" s="534" t="s">
        <v>463</v>
      </c>
      <c r="P305" s="534"/>
      <c r="Q305" s="534"/>
      <c r="R305" s="534"/>
      <c r="S305" s="184">
        <f t="shared" si="34"/>
        <v>0</v>
      </c>
      <c r="T305" s="184">
        <f t="shared" si="35"/>
        <v>0</v>
      </c>
      <c r="U305" s="184">
        <f t="shared" si="36"/>
        <v>0</v>
      </c>
      <c r="V305" s="499"/>
      <c r="W305" s="185">
        <f>IF(O305="nio",0,IF(O305&gt;0,VLOOKUP(G305,'3-Productie normen'!$A$10:$I$23,VLOOKUP(O305,'3-Productie normen'!R:S,2,FALSE),FALSE)))</f>
        <v>0</v>
      </c>
      <c r="X305" s="185">
        <f t="shared" si="37"/>
        <v>0</v>
      </c>
      <c r="Y305" s="185">
        <f t="shared" si="38"/>
        <v>0</v>
      </c>
      <c r="Z305" s="186">
        <f>VLOOKUP(G305,'3-Productie normen'!A:O,11,FALSE)</f>
        <v>0</v>
      </c>
      <c r="AA305" s="186"/>
      <c r="AC305" s="144">
        <f t="shared" si="39"/>
        <v>0</v>
      </c>
    </row>
    <row r="306" spans="1:29" ht="14.1" customHeight="1">
      <c r="A306" s="160">
        <f t="shared" si="40"/>
        <v>306</v>
      </c>
      <c r="B306" s="180" t="s">
        <v>213</v>
      </c>
      <c r="C306" s="180"/>
      <c r="D306" s="535" t="s">
        <v>417</v>
      </c>
      <c r="E306" s="193"/>
      <c r="F306" s="194" t="s">
        <v>278</v>
      </c>
      <c r="G306" s="193" t="s">
        <v>462</v>
      </c>
      <c r="H306" s="193"/>
      <c r="I306" s="538">
        <v>1.1000000000000001</v>
      </c>
      <c r="J306" s="464">
        <v>1</v>
      </c>
      <c r="K306" s="464">
        <v>1</v>
      </c>
      <c r="L306" s="464">
        <v>1</v>
      </c>
      <c r="M306" s="464">
        <v>1</v>
      </c>
      <c r="N306" s="544" t="str">
        <f t="shared" si="41"/>
        <v>NIO</v>
      </c>
      <c r="O306" s="534" t="s">
        <v>463</v>
      </c>
      <c r="P306" s="534"/>
      <c r="Q306" s="534"/>
      <c r="R306" s="534"/>
      <c r="S306" s="184">
        <f t="shared" si="34"/>
        <v>0</v>
      </c>
      <c r="T306" s="184">
        <f t="shared" si="35"/>
        <v>0</v>
      </c>
      <c r="U306" s="184">
        <f t="shared" si="36"/>
        <v>0</v>
      </c>
      <c r="V306" s="499"/>
      <c r="W306" s="185">
        <f>IF(O306="nio",0,IF(O306&gt;0,VLOOKUP(G306,'3-Productie normen'!$A$10:$I$23,VLOOKUP(O306,'3-Productie normen'!R:S,2,FALSE),FALSE)))</f>
        <v>0</v>
      </c>
      <c r="X306" s="185">
        <f t="shared" si="37"/>
        <v>0</v>
      </c>
      <c r="Y306" s="185">
        <f t="shared" si="38"/>
        <v>0</v>
      </c>
      <c r="Z306" s="186">
        <f>VLOOKUP(G306,'3-Productie normen'!A:O,11,FALSE)</f>
        <v>0</v>
      </c>
      <c r="AA306" s="186"/>
      <c r="AC306" s="144">
        <f t="shared" si="39"/>
        <v>0</v>
      </c>
    </row>
    <row r="307" spans="1:29" ht="14.1" customHeight="1">
      <c r="A307" s="160">
        <f t="shared" si="40"/>
        <v>307</v>
      </c>
      <c r="B307" s="180" t="s">
        <v>213</v>
      </c>
      <c r="C307" s="180" t="s">
        <v>473</v>
      </c>
      <c r="D307" s="535" t="s">
        <v>417</v>
      </c>
      <c r="E307" s="193"/>
      <c r="F307" s="194" t="s">
        <v>408</v>
      </c>
      <c r="G307" s="193" t="s">
        <v>323</v>
      </c>
      <c r="H307" s="193" t="s">
        <v>520</v>
      </c>
      <c r="I307" s="538">
        <v>15.8</v>
      </c>
      <c r="J307" s="464">
        <v>1</v>
      </c>
      <c r="K307" s="464">
        <v>1</v>
      </c>
      <c r="L307" s="464">
        <v>1</v>
      </c>
      <c r="M307" s="464">
        <v>1</v>
      </c>
      <c r="N307" s="544">
        <f t="shared" si="41"/>
        <v>255</v>
      </c>
      <c r="O307" s="534">
        <v>255</v>
      </c>
      <c r="P307" s="534"/>
      <c r="Q307" s="534"/>
      <c r="R307" s="534"/>
      <c r="S307" s="184" t="e">
        <f t="shared" si="34"/>
        <v>#DIV/0!</v>
      </c>
      <c r="T307" s="184">
        <f t="shared" si="35"/>
        <v>0</v>
      </c>
      <c r="U307" s="184">
        <f t="shared" si="36"/>
        <v>0</v>
      </c>
      <c r="V307" s="499"/>
      <c r="W307" s="185">
        <f>IF(O307="nio",0,IF(O307&gt;0,VLOOKUP(G307,'3-Productie normen'!$A$10:$I$23,VLOOKUP(O307,'3-Productie normen'!R:S,2,FALSE),FALSE)))</f>
        <v>0</v>
      </c>
      <c r="X307" s="185">
        <f t="shared" si="37"/>
        <v>0</v>
      </c>
      <c r="Y307" s="185">
        <f t="shared" si="38"/>
        <v>0</v>
      </c>
      <c r="Z307" s="186" t="str">
        <f>VLOOKUP(G307,'3-Productie normen'!A:O,11,FALSE)</f>
        <v>V</v>
      </c>
      <c r="AA307" s="186"/>
      <c r="AC307" s="144">
        <f t="shared" si="39"/>
        <v>4029</v>
      </c>
    </row>
    <row r="308" spans="1:29" ht="14.1" customHeight="1">
      <c r="A308" s="160">
        <f t="shared" si="40"/>
        <v>308</v>
      </c>
      <c r="B308" s="180" t="s">
        <v>213</v>
      </c>
      <c r="C308" s="533" t="s">
        <v>473</v>
      </c>
      <c r="D308" s="535" t="s">
        <v>428</v>
      </c>
      <c r="E308" s="193"/>
      <c r="F308" s="194" t="s">
        <v>429</v>
      </c>
      <c r="G308" s="141" t="s">
        <v>168</v>
      </c>
      <c r="H308" s="193" t="s">
        <v>516</v>
      </c>
      <c r="I308" s="538">
        <v>26.9</v>
      </c>
      <c r="J308" s="464">
        <v>1</v>
      </c>
      <c r="K308" s="464">
        <v>1</v>
      </c>
      <c r="L308" s="464">
        <v>1</v>
      </c>
      <c r="M308" s="464">
        <v>1</v>
      </c>
      <c r="N308" s="544">
        <f t="shared" si="41"/>
        <v>128</v>
      </c>
      <c r="O308" s="534">
        <v>128</v>
      </c>
      <c r="P308" s="534"/>
      <c r="Q308" s="534"/>
      <c r="R308" s="534"/>
      <c r="S308" s="184" t="e">
        <f t="shared" si="34"/>
        <v>#DIV/0!</v>
      </c>
      <c r="T308" s="184">
        <f t="shared" si="35"/>
        <v>0</v>
      </c>
      <c r="U308" s="184">
        <f t="shared" si="36"/>
        <v>0</v>
      </c>
      <c r="V308" s="499"/>
      <c r="W308" s="185">
        <f>IF(O308="nio",0,IF(O308&gt;0,VLOOKUP(G308,'3-Productie normen'!$A$10:$I$23,VLOOKUP(O308,'3-Productie normen'!R:S,2,FALSE),FALSE)))</f>
        <v>0</v>
      </c>
      <c r="X308" s="185">
        <f t="shared" si="37"/>
        <v>0</v>
      </c>
      <c r="Y308" s="185">
        <f t="shared" si="38"/>
        <v>0</v>
      </c>
      <c r="Z308" s="186" t="str">
        <f>VLOOKUP(G308,'3-Productie normen'!A:O,11,FALSE)</f>
        <v>B</v>
      </c>
      <c r="AA308" s="186"/>
      <c r="AC308" s="144">
        <f t="shared" si="39"/>
        <v>3443.2</v>
      </c>
    </row>
    <row r="309" spans="1:29" ht="14.1" customHeight="1">
      <c r="A309" s="160">
        <f t="shared" si="40"/>
        <v>309</v>
      </c>
      <c r="B309" s="180" t="s">
        <v>213</v>
      </c>
      <c r="C309" s="533" t="s">
        <v>473</v>
      </c>
      <c r="D309" s="535" t="s">
        <v>428</v>
      </c>
      <c r="E309" s="193"/>
      <c r="F309" s="194" t="s">
        <v>430</v>
      </c>
      <c r="G309" s="141" t="s">
        <v>168</v>
      </c>
      <c r="H309" s="193" t="s">
        <v>516</v>
      </c>
      <c r="I309" s="538">
        <v>17.8</v>
      </c>
      <c r="J309" s="464">
        <v>1</v>
      </c>
      <c r="K309" s="464">
        <v>1</v>
      </c>
      <c r="L309" s="464">
        <v>1</v>
      </c>
      <c r="M309" s="464">
        <v>1</v>
      </c>
      <c r="N309" s="544">
        <f t="shared" si="41"/>
        <v>128</v>
      </c>
      <c r="O309" s="534">
        <v>128</v>
      </c>
      <c r="P309" s="534"/>
      <c r="Q309" s="534"/>
      <c r="R309" s="534"/>
      <c r="S309" s="184" t="e">
        <f t="shared" si="34"/>
        <v>#DIV/0!</v>
      </c>
      <c r="T309" s="184">
        <f t="shared" si="35"/>
        <v>0</v>
      </c>
      <c r="U309" s="184">
        <f t="shared" si="36"/>
        <v>0</v>
      </c>
      <c r="V309" s="499"/>
      <c r="W309" s="185">
        <f>IF(O309="nio",0,IF(O309&gt;0,VLOOKUP(G309,'3-Productie normen'!$A$10:$I$23,VLOOKUP(O309,'3-Productie normen'!R:S,2,FALSE),FALSE)))</f>
        <v>0</v>
      </c>
      <c r="X309" s="185">
        <f t="shared" si="37"/>
        <v>0</v>
      </c>
      <c r="Y309" s="185">
        <f t="shared" si="38"/>
        <v>0</v>
      </c>
      <c r="Z309" s="186" t="str">
        <f>VLOOKUP(G309,'3-Productie normen'!A:O,11,FALSE)</f>
        <v>B</v>
      </c>
      <c r="AA309" s="186"/>
      <c r="AC309" s="144">
        <f t="shared" si="39"/>
        <v>2278.4</v>
      </c>
    </row>
    <row r="310" spans="1:29" ht="14.1" customHeight="1">
      <c r="A310" s="160">
        <f t="shared" si="40"/>
        <v>310</v>
      </c>
      <c r="B310" s="180" t="s">
        <v>213</v>
      </c>
      <c r="C310" s="533" t="s">
        <v>473</v>
      </c>
      <c r="D310" s="535" t="s">
        <v>428</v>
      </c>
      <c r="E310" s="193"/>
      <c r="F310" s="194" t="s">
        <v>431</v>
      </c>
      <c r="G310" s="141" t="s">
        <v>168</v>
      </c>
      <c r="H310" s="193" t="s">
        <v>516</v>
      </c>
      <c r="I310" s="538">
        <v>19.100000000000001</v>
      </c>
      <c r="J310" s="464">
        <v>1</v>
      </c>
      <c r="K310" s="464">
        <v>1</v>
      </c>
      <c r="L310" s="464">
        <v>1</v>
      </c>
      <c r="M310" s="464">
        <v>1</v>
      </c>
      <c r="N310" s="544">
        <f t="shared" si="41"/>
        <v>128</v>
      </c>
      <c r="O310" s="534">
        <v>128</v>
      </c>
      <c r="P310" s="534"/>
      <c r="Q310" s="534"/>
      <c r="R310" s="534"/>
      <c r="S310" s="184" t="e">
        <f t="shared" si="34"/>
        <v>#DIV/0!</v>
      </c>
      <c r="T310" s="184">
        <f t="shared" si="35"/>
        <v>0</v>
      </c>
      <c r="U310" s="184">
        <f t="shared" si="36"/>
        <v>0</v>
      </c>
      <c r="V310" s="499"/>
      <c r="W310" s="185">
        <f>IF(O310="nio",0,IF(O310&gt;0,VLOOKUP(G310,'3-Productie normen'!$A$10:$I$23,VLOOKUP(O310,'3-Productie normen'!R:S,2,FALSE),FALSE)))</f>
        <v>0</v>
      </c>
      <c r="X310" s="185">
        <f t="shared" si="37"/>
        <v>0</v>
      </c>
      <c r="Y310" s="185">
        <f t="shared" si="38"/>
        <v>0</v>
      </c>
      <c r="Z310" s="186" t="str">
        <f>VLOOKUP(G310,'3-Productie normen'!A:O,11,FALSE)</f>
        <v>B</v>
      </c>
      <c r="AA310" s="186"/>
      <c r="AC310" s="144">
        <f t="shared" si="39"/>
        <v>2444.8000000000002</v>
      </c>
    </row>
    <row r="311" spans="1:29" ht="14.1" customHeight="1">
      <c r="A311" s="160">
        <f t="shared" si="40"/>
        <v>311</v>
      </c>
      <c r="B311" s="180" t="s">
        <v>213</v>
      </c>
      <c r="C311" s="533" t="s">
        <v>473</v>
      </c>
      <c r="D311" s="535" t="s">
        <v>428</v>
      </c>
      <c r="E311" s="193"/>
      <c r="F311" s="194" t="s">
        <v>432</v>
      </c>
      <c r="G311" s="141" t="s">
        <v>168</v>
      </c>
      <c r="H311" s="193" t="s">
        <v>516</v>
      </c>
      <c r="I311" s="538">
        <v>19.100000000000001</v>
      </c>
      <c r="J311" s="464">
        <v>1</v>
      </c>
      <c r="K311" s="464">
        <v>1</v>
      </c>
      <c r="L311" s="464">
        <v>1</v>
      </c>
      <c r="M311" s="464">
        <v>1</v>
      </c>
      <c r="N311" s="544">
        <f t="shared" si="41"/>
        <v>128</v>
      </c>
      <c r="O311" s="534">
        <v>128</v>
      </c>
      <c r="P311" s="534"/>
      <c r="Q311" s="534"/>
      <c r="R311" s="534"/>
      <c r="S311" s="184" t="e">
        <f t="shared" si="34"/>
        <v>#DIV/0!</v>
      </c>
      <c r="T311" s="184">
        <f t="shared" si="35"/>
        <v>0</v>
      </c>
      <c r="U311" s="184">
        <f t="shared" si="36"/>
        <v>0</v>
      </c>
      <c r="V311" s="499"/>
      <c r="W311" s="185">
        <f>IF(O311="nio",0,IF(O311&gt;0,VLOOKUP(G311,'3-Productie normen'!$A$10:$I$23,VLOOKUP(O311,'3-Productie normen'!R:S,2,FALSE),FALSE)))</f>
        <v>0</v>
      </c>
      <c r="X311" s="185">
        <f t="shared" si="37"/>
        <v>0</v>
      </c>
      <c r="Y311" s="185">
        <f t="shared" si="38"/>
        <v>0</v>
      </c>
      <c r="Z311" s="186" t="str">
        <f>VLOOKUP(G311,'3-Productie normen'!A:O,11,FALSE)</f>
        <v>B</v>
      </c>
      <c r="AA311" s="186"/>
      <c r="AC311" s="144">
        <f t="shared" si="39"/>
        <v>2444.8000000000002</v>
      </c>
    </row>
    <row r="312" spans="1:29" ht="14.1" customHeight="1">
      <c r="A312" s="160">
        <f t="shared" si="40"/>
        <v>312</v>
      </c>
      <c r="B312" s="180" t="s">
        <v>213</v>
      </c>
      <c r="C312" s="533" t="s">
        <v>473</v>
      </c>
      <c r="D312" s="535" t="s">
        <v>428</v>
      </c>
      <c r="E312" s="193"/>
      <c r="F312" s="194" t="s">
        <v>433</v>
      </c>
      <c r="G312" s="141" t="s">
        <v>168</v>
      </c>
      <c r="H312" s="193" t="s">
        <v>516</v>
      </c>
      <c r="I312" s="538">
        <v>19.100000000000001</v>
      </c>
      <c r="J312" s="464">
        <v>1</v>
      </c>
      <c r="K312" s="464">
        <v>1</v>
      </c>
      <c r="L312" s="464">
        <v>1</v>
      </c>
      <c r="M312" s="464">
        <v>1</v>
      </c>
      <c r="N312" s="544">
        <f t="shared" si="41"/>
        <v>128</v>
      </c>
      <c r="O312" s="534">
        <v>128</v>
      </c>
      <c r="P312" s="534"/>
      <c r="Q312" s="534"/>
      <c r="R312" s="534"/>
      <c r="S312" s="184" t="e">
        <f t="shared" si="34"/>
        <v>#DIV/0!</v>
      </c>
      <c r="T312" s="184">
        <f t="shared" si="35"/>
        <v>0</v>
      </c>
      <c r="U312" s="184">
        <f t="shared" si="36"/>
        <v>0</v>
      </c>
      <c r="V312" s="499"/>
      <c r="W312" s="185">
        <f>IF(O312="nio",0,IF(O312&gt;0,VLOOKUP(G312,'3-Productie normen'!$A$10:$I$23,VLOOKUP(O312,'3-Productie normen'!R:S,2,FALSE),FALSE)))</f>
        <v>0</v>
      </c>
      <c r="X312" s="185">
        <f t="shared" si="37"/>
        <v>0</v>
      </c>
      <c r="Y312" s="185">
        <f t="shared" si="38"/>
        <v>0</v>
      </c>
      <c r="Z312" s="186" t="str">
        <f>VLOOKUP(G312,'3-Productie normen'!A:O,11,FALSE)</f>
        <v>B</v>
      </c>
      <c r="AA312" s="186"/>
      <c r="AC312" s="144">
        <f t="shared" si="39"/>
        <v>2444.8000000000002</v>
      </c>
    </row>
    <row r="313" spans="1:29" ht="14.1" customHeight="1">
      <c r="A313" s="160">
        <f t="shared" si="40"/>
        <v>313</v>
      </c>
      <c r="B313" s="180" t="s">
        <v>213</v>
      </c>
      <c r="C313" s="533" t="s">
        <v>473</v>
      </c>
      <c r="D313" s="535" t="s">
        <v>428</v>
      </c>
      <c r="E313" s="193"/>
      <c r="F313" s="194" t="s">
        <v>434</v>
      </c>
      <c r="G313" s="141" t="s">
        <v>168</v>
      </c>
      <c r="H313" s="193" t="s">
        <v>516</v>
      </c>
      <c r="I313" s="538">
        <v>17.100000000000001</v>
      </c>
      <c r="J313" s="464">
        <v>1</v>
      </c>
      <c r="K313" s="464">
        <v>1</v>
      </c>
      <c r="L313" s="464">
        <v>1</v>
      </c>
      <c r="M313" s="464">
        <v>1</v>
      </c>
      <c r="N313" s="544">
        <f t="shared" si="41"/>
        <v>128</v>
      </c>
      <c r="O313" s="534">
        <v>128</v>
      </c>
      <c r="P313" s="534"/>
      <c r="Q313" s="534"/>
      <c r="R313" s="534"/>
      <c r="S313" s="184" t="e">
        <f t="shared" si="34"/>
        <v>#DIV/0!</v>
      </c>
      <c r="T313" s="184">
        <f t="shared" si="35"/>
        <v>0</v>
      </c>
      <c r="U313" s="184">
        <f t="shared" si="36"/>
        <v>0</v>
      </c>
      <c r="V313" s="499"/>
      <c r="W313" s="185">
        <f>IF(O313="nio",0,IF(O313&gt;0,VLOOKUP(G313,'3-Productie normen'!$A$10:$I$23,VLOOKUP(O313,'3-Productie normen'!R:S,2,FALSE),FALSE)))</f>
        <v>0</v>
      </c>
      <c r="X313" s="185">
        <f t="shared" si="37"/>
        <v>0</v>
      </c>
      <c r="Y313" s="185">
        <f t="shared" si="38"/>
        <v>0</v>
      </c>
      <c r="Z313" s="186" t="str">
        <f>VLOOKUP(G313,'3-Productie normen'!A:O,11,FALSE)</f>
        <v>B</v>
      </c>
      <c r="AA313" s="186"/>
      <c r="AC313" s="144">
        <f t="shared" si="39"/>
        <v>2188.8000000000002</v>
      </c>
    </row>
    <row r="314" spans="1:29" ht="14.1" customHeight="1">
      <c r="A314" s="160">
        <f t="shared" si="40"/>
        <v>314</v>
      </c>
      <c r="B314" s="180" t="s">
        <v>213</v>
      </c>
      <c r="C314" s="533" t="s">
        <v>473</v>
      </c>
      <c r="D314" s="535" t="s">
        <v>428</v>
      </c>
      <c r="E314" s="193"/>
      <c r="F314" s="194" t="s">
        <v>227</v>
      </c>
      <c r="G314" s="193" t="s">
        <v>459</v>
      </c>
      <c r="H314" s="193" t="s">
        <v>517</v>
      </c>
      <c r="I314" s="538">
        <v>17.3</v>
      </c>
      <c r="J314" s="464">
        <v>1</v>
      </c>
      <c r="K314" s="464">
        <v>1</v>
      </c>
      <c r="L314" s="464">
        <v>1</v>
      </c>
      <c r="M314" s="464">
        <v>1</v>
      </c>
      <c r="N314" s="544">
        <f t="shared" si="41"/>
        <v>128</v>
      </c>
      <c r="O314" s="534">
        <v>128</v>
      </c>
      <c r="P314" s="534"/>
      <c r="Q314" s="534"/>
      <c r="R314" s="534"/>
      <c r="S314" s="184" t="e">
        <f t="shared" ref="S314:S363" si="42">IF(O314="nio",0,IF(O314&gt;0,O314*I314/W314,0))*J314</f>
        <v>#DIV/0!</v>
      </c>
      <c r="T314" s="184">
        <f t="shared" ref="T314:T363" si="43">IF(Q314&gt;0,Q314*I314/X314,0)*L314</f>
        <v>0</v>
      </c>
      <c r="U314" s="184">
        <f t="shared" ref="U314:U363" si="44">IF(R314&gt;0,R314*I314/Y314,0)*M314</f>
        <v>0</v>
      </c>
      <c r="V314" s="499"/>
      <c r="W314" s="185">
        <f>IF(O314="nio",0,IF(O314&gt;0,VLOOKUP(G314,'3-Productie normen'!$A$10:$I$23,VLOOKUP(O314,'3-Productie normen'!R:S,2,FALSE),FALSE)))</f>
        <v>0</v>
      </c>
      <c r="X314" s="185">
        <f t="shared" ref="X314:X363" si="45">IF(Q314&gt;0,W314*$X$8,0)</f>
        <v>0</v>
      </c>
      <c r="Y314" s="185">
        <f t="shared" ref="Y314:Y363" si="46">IF(R314&gt;0,W314*$Y$8,0)</f>
        <v>0</v>
      </c>
      <c r="Z314" s="186" t="str">
        <f>VLOOKUP(G314,'3-Productie normen'!A:O,11,FALSE)</f>
        <v xml:space="preserve">V </v>
      </c>
      <c r="AA314" s="186"/>
      <c r="AC314" s="144">
        <f t="shared" ref="AC314:AC363" si="47">SUM(O314:Q314)*I314</f>
        <v>2214.4</v>
      </c>
    </row>
    <row r="315" spans="1:29" ht="14.1" customHeight="1">
      <c r="A315" s="160">
        <f t="shared" si="40"/>
        <v>315</v>
      </c>
      <c r="B315" s="180" t="s">
        <v>213</v>
      </c>
      <c r="C315" s="533" t="s">
        <v>473</v>
      </c>
      <c r="D315" s="535" t="s">
        <v>428</v>
      </c>
      <c r="E315" s="193"/>
      <c r="F315" s="194" t="s">
        <v>227</v>
      </c>
      <c r="G315" s="193" t="s">
        <v>459</v>
      </c>
      <c r="H315" s="193" t="s">
        <v>517</v>
      </c>
      <c r="I315" s="538">
        <v>5.8</v>
      </c>
      <c r="J315" s="464">
        <v>1</v>
      </c>
      <c r="K315" s="464">
        <v>1</v>
      </c>
      <c r="L315" s="464">
        <v>1</v>
      </c>
      <c r="M315" s="464">
        <v>1</v>
      </c>
      <c r="N315" s="544">
        <f t="shared" si="41"/>
        <v>128</v>
      </c>
      <c r="O315" s="534">
        <v>128</v>
      </c>
      <c r="P315" s="534"/>
      <c r="Q315" s="534"/>
      <c r="R315" s="534"/>
      <c r="S315" s="184" t="e">
        <f t="shared" si="42"/>
        <v>#DIV/0!</v>
      </c>
      <c r="T315" s="184">
        <f t="shared" si="43"/>
        <v>0</v>
      </c>
      <c r="U315" s="184">
        <f t="shared" si="44"/>
        <v>0</v>
      </c>
      <c r="V315" s="499"/>
      <c r="W315" s="185">
        <f>IF(O315="nio",0,IF(O315&gt;0,VLOOKUP(G315,'3-Productie normen'!$A$10:$I$23,VLOOKUP(O315,'3-Productie normen'!R:S,2,FALSE),FALSE)))</f>
        <v>0</v>
      </c>
      <c r="X315" s="185">
        <f t="shared" si="45"/>
        <v>0</v>
      </c>
      <c r="Y315" s="185">
        <f t="shared" si="46"/>
        <v>0</v>
      </c>
      <c r="Z315" s="186" t="str">
        <f>VLOOKUP(G315,'3-Productie normen'!A:O,11,FALSE)</f>
        <v xml:space="preserve">V </v>
      </c>
      <c r="AA315" s="186"/>
      <c r="AC315" s="144">
        <f t="shared" si="47"/>
        <v>742.4</v>
      </c>
    </row>
    <row r="316" spans="1:29" ht="14.1" customHeight="1">
      <c r="A316" s="160">
        <f t="shared" si="40"/>
        <v>316</v>
      </c>
      <c r="B316" s="180" t="s">
        <v>213</v>
      </c>
      <c r="C316" s="533" t="s">
        <v>473</v>
      </c>
      <c r="D316" s="535" t="s">
        <v>428</v>
      </c>
      <c r="E316" s="193"/>
      <c r="F316" s="194" t="s">
        <v>435</v>
      </c>
      <c r="G316" s="194" t="s">
        <v>168</v>
      </c>
      <c r="H316" s="193" t="s">
        <v>516</v>
      </c>
      <c r="I316" s="538">
        <v>3.9</v>
      </c>
      <c r="J316" s="464">
        <v>1</v>
      </c>
      <c r="K316" s="464">
        <v>1</v>
      </c>
      <c r="L316" s="464">
        <v>1</v>
      </c>
      <c r="M316" s="464">
        <v>1</v>
      </c>
      <c r="N316" s="544">
        <f t="shared" si="41"/>
        <v>128</v>
      </c>
      <c r="O316" s="534">
        <v>128</v>
      </c>
      <c r="P316" s="534"/>
      <c r="Q316" s="534"/>
      <c r="R316" s="534"/>
      <c r="S316" s="184" t="e">
        <f t="shared" si="42"/>
        <v>#DIV/0!</v>
      </c>
      <c r="T316" s="184">
        <f t="shared" si="43"/>
        <v>0</v>
      </c>
      <c r="U316" s="184">
        <f t="shared" si="44"/>
        <v>0</v>
      </c>
      <c r="V316" s="499"/>
      <c r="W316" s="185">
        <f>IF(O316="nio",0,IF(O316&gt;0,VLOOKUP(G316,'3-Productie normen'!$A$10:$I$23,VLOOKUP(O316,'3-Productie normen'!R:S,2,FALSE),FALSE)))</f>
        <v>0</v>
      </c>
      <c r="X316" s="185">
        <f t="shared" si="45"/>
        <v>0</v>
      </c>
      <c r="Y316" s="185">
        <f t="shared" si="46"/>
        <v>0</v>
      </c>
      <c r="Z316" s="186" t="str">
        <f>VLOOKUP(G316,'3-Productie normen'!A:O,11,FALSE)</f>
        <v>B</v>
      </c>
      <c r="AA316" s="186"/>
      <c r="AC316" s="144">
        <f t="shared" si="47"/>
        <v>499.2</v>
      </c>
    </row>
    <row r="317" spans="1:29" ht="14.1" customHeight="1">
      <c r="A317" s="160">
        <f t="shared" si="40"/>
        <v>317</v>
      </c>
      <c r="B317" s="180" t="s">
        <v>213</v>
      </c>
      <c r="C317" s="533" t="s">
        <v>473</v>
      </c>
      <c r="D317" s="535" t="s">
        <v>428</v>
      </c>
      <c r="E317" s="193"/>
      <c r="F317" s="194" t="s">
        <v>314</v>
      </c>
      <c r="G317" s="193" t="s">
        <v>457</v>
      </c>
      <c r="H317" s="193" t="s">
        <v>518</v>
      </c>
      <c r="I317" s="538">
        <f>4.3+1.2+1.2</f>
        <v>6.7</v>
      </c>
      <c r="J317" s="464">
        <v>1</v>
      </c>
      <c r="K317" s="464">
        <v>1</v>
      </c>
      <c r="L317" s="464">
        <v>1</v>
      </c>
      <c r="M317" s="464">
        <v>1</v>
      </c>
      <c r="N317" s="544">
        <f t="shared" si="41"/>
        <v>356</v>
      </c>
      <c r="O317" s="534">
        <v>255</v>
      </c>
      <c r="P317" s="534"/>
      <c r="Q317" s="534">
        <v>101</v>
      </c>
      <c r="R317" s="534"/>
      <c r="S317" s="184" t="e">
        <f t="shared" si="42"/>
        <v>#DIV/0!</v>
      </c>
      <c r="T317" s="184" t="e">
        <f t="shared" si="43"/>
        <v>#DIV/0!</v>
      </c>
      <c r="U317" s="184">
        <f t="shared" si="44"/>
        <v>0</v>
      </c>
      <c r="V317" s="499"/>
      <c r="W317" s="185">
        <f>IF(O317="nio",0,IF(O317&gt;0,VLOOKUP(G317,'3-Productie normen'!$A$10:$I$23,VLOOKUP(O317,'3-Productie normen'!R:S,2,FALSE),FALSE)))</f>
        <v>0</v>
      </c>
      <c r="X317" s="185">
        <f t="shared" si="45"/>
        <v>0</v>
      </c>
      <c r="Y317" s="185">
        <f t="shared" si="46"/>
        <v>0</v>
      </c>
      <c r="Z317" s="186" t="str">
        <f>VLOOKUP(G317,'3-Productie normen'!A:O,11,FALSE)</f>
        <v>S</v>
      </c>
      <c r="AA317" s="186"/>
      <c r="AC317" s="144">
        <f t="shared" si="47"/>
        <v>2385.2000000000003</v>
      </c>
    </row>
    <row r="318" spans="1:29" ht="14.1" customHeight="1">
      <c r="A318" s="160">
        <f t="shared" si="40"/>
        <v>318</v>
      </c>
      <c r="B318" s="180" t="s">
        <v>213</v>
      </c>
      <c r="C318" s="533" t="s">
        <v>473</v>
      </c>
      <c r="D318" s="535" t="s">
        <v>428</v>
      </c>
      <c r="E318" s="193"/>
      <c r="F318" s="194" t="s">
        <v>436</v>
      </c>
      <c r="G318" s="194" t="s">
        <v>436</v>
      </c>
      <c r="H318" s="193" t="s">
        <v>516</v>
      </c>
      <c r="I318" s="538">
        <v>38.700000000000003</v>
      </c>
      <c r="J318" s="464">
        <v>1</v>
      </c>
      <c r="K318" s="464">
        <v>1</v>
      </c>
      <c r="L318" s="464">
        <v>1</v>
      </c>
      <c r="M318" s="464">
        <v>1</v>
      </c>
      <c r="N318" s="544">
        <f t="shared" si="41"/>
        <v>104</v>
      </c>
      <c r="O318" s="534">
        <v>104</v>
      </c>
      <c r="P318" s="534"/>
      <c r="Q318" s="534"/>
      <c r="R318" s="534"/>
      <c r="S318" s="184" t="e">
        <f t="shared" si="42"/>
        <v>#DIV/0!</v>
      </c>
      <c r="T318" s="184">
        <f t="shared" si="43"/>
        <v>0</v>
      </c>
      <c r="U318" s="184">
        <f t="shared" si="44"/>
        <v>0</v>
      </c>
      <c r="V318" s="499"/>
      <c r="W318" s="185">
        <f>IF(O318="nio",0,IF(O318&gt;0,VLOOKUP(G318,'3-Productie normen'!$A$10:$I$23,VLOOKUP(O318,'3-Productie normen'!R:S,2,FALSE),FALSE)))</f>
        <v>0</v>
      </c>
      <c r="X318" s="185">
        <f t="shared" si="45"/>
        <v>0</v>
      </c>
      <c r="Y318" s="185">
        <f t="shared" si="46"/>
        <v>0</v>
      </c>
      <c r="Z318" s="186" t="str">
        <f>VLOOKUP(G318,'3-Productie normen'!A:O,11,FALSE)</f>
        <v>B</v>
      </c>
      <c r="AA318" s="186"/>
      <c r="AC318" s="144">
        <f t="shared" si="47"/>
        <v>4024.8</v>
      </c>
    </row>
    <row r="319" spans="1:29" ht="14.1" customHeight="1">
      <c r="A319" s="160">
        <f t="shared" si="40"/>
        <v>319</v>
      </c>
      <c r="B319" s="180" t="s">
        <v>213</v>
      </c>
      <c r="C319" s="533"/>
      <c r="D319" s="535" t="s">
        <v>428</v>
      </c>
      <c r="E319" s="193"/>
      <c r="F319" s="194" t="s">
        <v>437</v>
      </c>
      <c r="G319" s="193" t="s">
        <v>462</v>
      </c>
      <c r="H319" s="193"/>
      <c r="I319" s="538">
        <v>57.5</v>
      </c>
      <c r="J319" s="464">
        <v>1</v>
      </c>
      <c r="K319" s="464">
        <v>1</v>
      </c>
      <c r="L319" s="464">
        <v>1</v>
      </c>
      <c r="M319" s="464">
        <v>1</v>
      </c>
      <c r="N319" s="544" t="str">
        <f t="shared" si="41"/>
        <v>NIO</v>
      </c>
      <c r="O319" s="534" t="s">
        <v>463</v>
      </c>
      <c r="P319" s="534"/>
      <c r="Q319" s="534"/>
      <c r="R319" s="534"/>
      <c r="S319" s="184">
        <f t="shared" si="42"/>
        <v>0</v>
      </c>
      <c r="T319" s="184">
        <f t="shared" si="43"/>
        <v>0</v>
      </c>
      <c r="U319" s="184">
        <f t="shared" si="44"/>
        <v>0</v>
      </c>
      <c r="V319" s="499"/>
      <c r="W319" s="185">
        <f>IF(O319="nio",0,IF(O319&gt;0,VLOOKUP(G319,'3-Productie normen'!$A$10:$I$23,VLOOKUP(O319,'3-Productie normen'!R:S,2,FALSE),FALSE)))</f>
        <v>0</v>
      </c>
      <c r="X319" s="185">
        <f t="shared" si="45"/>
        <v>0</v>
      </c>
      <c r="Y319" s="185">
        <f t="shared" si="46"/>
        <v>0</v>
      </c>
      <c r="Z319" s="186">
        <f>VLOOKUP(G319,'3-Productie normen'!A:O,11,FALSE)</f>
        <v>0</v>
      </c>
      <c r="AA319" s="186"/>
      <c r="AC319" s="144">
        <f t="shared" si="47"/>
        <v>0</v>
      </c>
    </row>
    <row r="320" spans="1:29" ht="14.1" customHeight="1">
      <c r="A320" s="160">
        <f t="shared" si="40"/>
        <v>320</v>
      </c>
      <c r="B320" s="180" t="s">
        <v>213</v>
      </c>
      <c r="C320" s="533" t="s">
        <v>473</v>
      </c>
      <c r="D320" s="535" t="s">
        <v>428</v>
      </c>
      <c r="E320" s="193"/>
      <c r="F320" s="194" t="s">
        <v>227</v>
      </c>
      <c r="G320" s="193" t="s">
        <v>459</v>
      </c>
      <c r="H320" s="193" t="s">
        <v>517</v>
      </c>
      <c r="I320" s="538">
        <v>26.8</v>
      </c>
      <c r="J320" s="464">
        <v>1</v>
      </c>
      <c r="K320" s="464">
        <v>1</v>
      </c>
      <c r="L320" s="464">
        <v>1</v>
      </c>
      <c r="M320" s="464">
        <v>1</v>
      </c>
      <c r="N320" s="544">
        <f t="shared" si="41"/>
        <v>128</v>
      </c>
      <c r="O320" s="534">
        <v>128</v>
      </c>
      <c r="P320" s="534"/>
      <c r="Q320" s="534"/>
      <c r="R320" s="534"/>
      <c r="S320" s="184" t="e">
        <f t="shared" si="42"/>
        <v>#DIV/0!</v>
      </c>
      <c r="T320" s="184">
        <f t="shared" si="43"/>
        <v>0</v>
      </c>
      <c r="U320" s="184">
        <f t="shared" si="44"/>
        <v>0</v>
      </c>
      <c r="V320" s="499"/>
      <c r="W320" s="185">
        <f>IF(O320="nio",0,IF(O320&gt;0,VLOOKUP(G320,'3-Productie normen'!$A$10:$I$23,VLOOKUP(O320,'3-Productie normen'!R:S,2,FALSE),FALSE)))</f>
        <v>0</v>
      </c>
      <c r="X320" s="185">
        <f t="shared" si="45"/>
        <v>0</v>
      </c>
      <c r="Y320" s="185">
        <f t="shared" si="46"/>
        <v>0</v>
      </c>
      <c r="Z320" s="186" t="str">
        <f>VLOOKUP(G320,'3-Productie normen'!A:O,11,FALSE)</f>
        <v xml:space="preserve">V </v>
      </c>
      <c r="AA320" s="186"/>
      <c r="AC320" s="144">
        <f t="shared" si="47"/>
        <v>3430.4</v>
      </c>
    </row>
    <row r="321" spans="1:29" ht="14.1" customHeight="1">
      <c r="A321" s="160">
        <f t="shared" si="40"/>
        <v>321</v>
      </c>
      <c r="B321" s="180" t="s">
        <v>213</v>
      </c>
      <c r="C321" s="533" t="s">
        <v>473</v>
      </c>
      <c r="D321" s="535" t="s">
        <v>428</v>
      </c>
      <c r="E321" s="193"/>
      <c r="F321" s="194" t="s">
        <v>416</v>
      </c>
      <c r="G321" s="193" t="s">
        <v>323</v>
      </c>
      <c r="H321" s="193" t="s">
        <v>520</v>
      </c>
      <c r="I321" s="538">
        <v>10.7</v>
      </c>
      <c r="J321" s="464">
        <v>1</v>
      </c>
      <c r="K321" s="464">
        <v>1</v>
      </c>
      <c r="L321" s="464">
        <v>1</v>
      </c>
      <c r="M321" s="464">
        <v>1</v>
      </c>
      <c r="N321" s="544">
        <f t="shared" si="41"/>
        <v>128</v>
      </c>
      <c r="O321" s="534">
        <v>128</v>
      </c>
      <c r="P321" s="534"/>
      <c r="Q321" s="534"/>
      <c r="R321" s="534"/>
      <c r="S321" s="184" t="e">
        <f t="shared" si="42"/>
        <v>#DIV/0!</v>
      </c>
      <c r="T321" s="184">
        <f t="shared" si="43"/>
        <v>0</v>
      </c>
      <c r="U321" s="184">
        <f t="shared" si="44"/>
        <v>0</v>
      </c>
      <c r="V321" s="499"/>
      <c r="W321" s="185">
        <f>IF(O321="nio",0,IF(O321&gt;0,VLOOKUP(G321,'3-Productie normen'!$A$10:$I$23,VLOOKUP(O321,'3-Productie normen'!R:S,2,FALSE),FALSE)))</f>
        <v>0</v>
      </c>
      <c r="X321" s="185">
        <f t="shared" si="45"/>
        <v>0</v>
      </c>
      <c r="Y321" s="185">
        <f t="shared" si="46"/>
        <v>0</v>
      </c>
      <c r="Z321" s="186" t="str">
        <f>VLOOKUP(G321,'3-Productie normen'!A:O,11,FALSE)</f>
        <v>V</v>
      </c>
      <c r="AA321" s="186"/>
      <c r="AC321" s="144">
        <f t="shared" si="47"/>
        <v>1369.6</v>
      </c>
    </row>
    <row r="322" spans="1:29" ht="14.1" customHeight="1">
      <c r="A322" s="160">
        <f t="shared" si="40"/>
        <v>322</v>
      </c>
      <c r="B322" s="180" t="s">
        <v>213</v>
      </c>
      <c r="C322" s="533" t="s">
        <v>473</v>
      </c>
      <c r="D322" s="535" t="s">
        <v>428</v>
      </c>
      <c r="E322" s="193"/>
      <c r="F322" s="194" t="s">
        <v>319</v>
      </c>
      <c r="G322" s="193" t="s">
        <v>455</v>
      </c>
      <c r="H322" s="193" t="s">
        <v>517</v>
      </c>
      <c r="I322" s="538">
        <v>16</v>
      </c>
      <c r="J322" s="464">
        <v>1</v>
      </c>
      <c r="K322" s="464">
        <v>1</v>
      </c>
      <c r="L322" s="464">
        <v>1</v>
      </c>
      <c r="M322" s="464">
        <v>1</v>
      </c>
      <c r="N322" s="544">
        <f t="shared" si="41"/>
        <v>12</v>
      </c>
      <c r="O322" s="534">
        <v>12</v>
      </c>
      <c r="P322" s="534"/>
      <c r="Q322" s="534"/>
      <c r="R322" s="534"/>
      <c r="S322" s="184" t="e">
        <f t="shared" si="42"/>
        <v>#DIV/0!</v>
      </c>
      <c r="T322" s="184">
        <f t="shared" si="43"/>
        <v>0</v>
      </c>
      <c r="U322" s="184">
        <f t="shared" si="44"/>
        <v>0</v>
      </c>
      <c r="V322" s="499"/>
      <c r="W322" s="185">
        <f>IF(O322="nio",0,IF(O322&gt;0,VLOOKUP(G322,'3-Productie normen'!$A$10:$I$23,VLOOKUP(O322,'3-Productie normen'!R:S,2,FALSE),FALSE)))</f>
        <v>0</v>
      </c>
      <c r="X322" s="185">
        <f t="shared" si="45"/>
        <v>0</v>
      </c>
      <c r="Y322" s="185">
        <f t="shared" si="46"/>
        <v>0</v>
      </c>
      <c r="Z322" s="186" t="str">
        <f>VLOOKUP(G322,'3-Productie normen'!A:O,11,FALSE)</f>
        <v>V</v>
      </c>
      <c r="AA322" s="186"/>
      <c r="AC322" s="144">
        <f t="shared" si="47"/>
        <v>192</v>
      </c>
    </row>
    <row r="323" spans="1:29" ht="14.1" customHeight="1">
      <c r="A323" s="160">
        <f t="shared" si="40"/>
        <v>323</v>
      </c>
      <c r="B323" s="180" t="s">
        <v>213</v>
      </c>
      <c r="C323" s="533"/>
      <c r="D323" s="535" t="s">
        <v>428</v>
      </c>
      <c r="E323" s="193"/>
      <c r="F323" s="194" t="s">
        <v>396</v>
      </c>
      <c r="G323" s="193" t="s">
        <v>462</v>
      </c>
      <c r="H323" s="193"/>
      <c r="I323" s="538">
        <v>5.0999999999999996</v>
      </c>
      <c r="J323" s="464">
        <v>1</v>
      </c>
      <c r="K323" s="464">
        <v>1</v>
      </c>
      <c r="L323" s="464">
        <v>1</v>
      </c>
      <c r="M323" s="464">
        <v>1</v>
      </c>
      <c r="N323" s="544" t="str">
        <f t="shared" si="41"/>
        <v>NIO</v>
      </c>
      <c r="O323" s="534" t="s">
        <v>463</v>
      </c>
      <c r="P323" s="534"/>
      <c r="Q323" s="534"/>
      <c r="R323" s="534"/>
      <c r="S323" s="184">
        <f t="shared" si="42"/>
        <v>0</v>
      </c>
      <c r="T323" s="184">
        <f t="shared" si="43"/>
        <v>0</v>
      </c>
      <c r="U323" s="184">
        <f t="shared" si="44"/>
        <v>0</v>
      </c>
      <c r="V323" s="499"/>
      <c r="W323" s="185">
        <f>IF(O323="nio",0,IF(O323&gt;0,VLOOKUP(G323,'3-Productie normen'!$A$10:$I$23,VLOOKUP(O323,'3-Productie normen'!R:S,2,FALSE),FALSE)))</f>
        <v>0</v>
      </c>
      <c r="X323" s="185">
        <f t="shared" si="45"/>
        <v>0</v>
      </c>
      <c r="Y323" s="185">
        <f t="shared" si="46"/>
        <v>0</v>
      </c>
      <c r="Z323" s="186">
        <f>VLOOKUP(G323,'3-Productie normen'!A:O,11,FALSE)</f>
        <v>0</v>
      </c>
      <c r="AA323" s="186"/>
      <c r="AC323" s="144">
        <f t="shared" si="47"/>
        <v>0</v>
      </c>
    </row>
    <row r="324" spans="1:29" ht="14.1" customHeight="1">
      <c r="A324" s="160">
        <f t="shared" si="40"/>
        <v>324</v>
      </c>
      <c r="B324" s="180" t="s">
        <v>213</v>
      </c>
      <c r="C324" s="533" t="s">
        <v>473</v>
      </c>
      <c r="D324" s="535" t="s">
        <v>428</v>
      </c>
      <c r="E324" s="193"/>
      <c r="F324" s="194" t="s">
        <v>397</v>
      </c>
      <c r="G324" s="193" t="s">
        <v>323</v>
      </c>
      <c r="H324" s="193" t="s">
        <v>520</v>
      </c>
      <c r="I324" s="538">
        <v>11.5</v>
      </c>
      <c r="J324" s="464">
        <v>1</v>
      </c>
      <c r="K324" s="464">
        <v>1</v>
      </c>
      <c r="L324" s="464">
        <v>1</v>
      </c>
      <c r="M324" s="464">
        <v>1</v>
      </c>
      <c r="N324" s="544">
        <f t="shared" si="41"/>
        <v>128</v>
      </c>
      <c r="O324" s="534">
        <v>128</v>
      </c>
      <c r="P324" s="534"/>
      <c r="Q324" s="534"/>
      <c r="R324" s="534"/>
      <c r="S324" s="184" t="e">
        <f t="shared" si="42"/>
        <v>#DIV/0!</v>
      </c>
      <c r="T324" s="184">
        <f t="shared" si="43"/>
        <v>0</v>
      </c>
      <c r="U324" s="184">
        <f t="shared" si="44"/>
        <v>0</v>
      </c>
      <c r="V324" s="499"/>
      <c r="W324" s="185">
        <f>IF(O324="nio",0,IF(O324&gt;0,VLOOKUP(G324,'3-Productie normen'!$A$10:$I$23,VLOOKUP(O324,'3-Productie normen'!R:S,2,FALSE),FALSE)))</f>
        <v>0</v>
      </c>
      <c r="X324" s="185">
        <f t="shared" si="45"/>
        <v>0</v>
      </c>
      <c r="Y324" s="185">
        <f t="shared" si="46"/>
        <v>0</v>
      </c>
      <c r="Z324" s="186" t="str">
        <f>VLOOKUP(G324,'3-Productie normen'!A:O,11,FALSE)</f>
        <v>V</v>
      </c>
      <c r="AA324" s="186"/>
      <c r="AC324" s="144">
        <f t="shared" si="47"/>
        <v>1472</v>
      </c>
    </row>
    <row r="325" spans="1:29" ht="14.1" customHeight="1">
      <c r="A325" s="160">
        <f t="shared" si="40"/>
        <v>325</v>
      </c>
      <c r="B325" s="180" t="s">
        <v>213</v>
      </c>
      <c r="C325" s="533" t="s">
        <v>473</v>
      </c>
      <c r="D325" s="535" t="s">
        <v>428</v>
      </c>
      <c r="E325" s="193"/>
      <c r="F325" s="194" t="s">
        <v>438</v>
      </c>
      <c r="G325" s="194" t="s">
        <v>436</v>
      </c>
      <c r="H325" s="193" t="s">
        <v>516</v>
      </c>
      <c r="I325" s="538">
        <v>47.1</v>
      </c>
      <c r="J325" s="464">
        <v>1</v>
      </c>
      <c r="K325" s="464">
        <v>1</v>
      </c>
      <c r="L325" s="464">
        <v>1</v>
      </c>
      <c r="M325" s="464">
        <v>1</v>
      </c>
      <c r="N325" s="544">
        <f t="shared" si="41"/>
        <v>104</v>
      </c>
      <c r="O325" s="534">
        <v>104</v>
      </c>
      <c r="P325" s="534"/>
      <c r="Q325" s="534"/>
      <c r="R325" s="534"/>
      <c r="S325" s="184" t="e">
        <f t="shared" si="42"/>
        <v>#DIV/0!</v>
      </c>
      <c r="T325" s="184">
        <f t="shared" si="43"/>
        <v>0</v>
      </c>
      <c r="U325" s="184">
        <f t="shared" si="44"/>
        <v>0</v>
      </c>
      <c r="V325" s="499"/>
      <c r="W325" s="185">
        <f>IF(O325="nio",0,IF(O325&gt;0,VLOOKUP(G325,'3-Productie normen'!$A$10:$I$23,VLOOKUP(O325,'3-Productie normen'!R:S,2,FALSE),FALSE)))</f>
        <v>0</v>
      </c>
      <c r="X325" s="185">
        <f t="shared" si="45"/>
        <v>0</v>
      </c>
      <c r="Y325" s="185">
        <f t="shared" si="46"/>
        <v>0</v>
      </c>
      <c r="Z325" s="186" t="str">
        <f>VLOOKUP(G325,'3-Productie normen'!A:O,11,FALSE)</f>
        <v>B</v>
      </c>
      <c r="AA325" s="186"/>
      <c r="AC325" s="144">
        <f t="shared" si="47"/>
        <v>4898.4000000000005</v>
      </c>
    </row>
    <row r="326" spans="1:29" ht="14.1" customHeight="1">
      <c r="A326" s="160">
        <f t="shared" si="40"/>
        <v>326</v>
      </c>
      <c r="B326" s="180" t="s">
        <v>213</v>
      </c>
      <c r="C326" s="533" t="s">
        <v>473</v>
      </c>
      <c r="D326" s="535" t="s">
        <v>428</v>
      </c>
      <c r="E326" s="193"/>
      <c r="F326" s="194" t="s">
        <v>438</v>
      </c>
      <c r="G326" s="194" t="s">
        <v>436</v>
      </c>
      <c r="H326" s="193" t="s">
        <v>516</v>
      </c>
      <c r="I326" s="538">
        <v>45.3</v>
      </c>
      <c r="J326" s="464">
        <v>1</v>
      </c>
      <c r="K326" s="464">
        <v>1</v>
      </c>
      <c r="L326" s="464">
        <v>1</v>
      </c>
      <c r="M326" s="464">
        <v>1</v>
      </c>
      <c r="N326" s="544">
        <f t="shared" si="41"/>
        <v>104</v>
      </c>
      <c r="O326" s="183">
        <v>104</v>
      </c>
      <c r="P326" s="183"/>
      <c r="Q326" s="183"/>
      <c r="R326" s="183"/>
      <c r="S326" s="184" t="e">
        <f t="shared" si="42"/>
        <v>#DIV/0!</v>
      </c>
      <c r="T326" s="184">
        <f t="shared" si="43"/>
        <v>0</v>
      </c>
      <c r="U326" s="184">
        <f t="shared" si="44"/>
        <v>0</v>
      </c>
      <c r="V326" s="499"/>
      <c r="W326" s="185">
        <f>IF(O326="nio",0,IF(O326&gt;0,VLOOKUP(G326,'3-Productie normen'!$A$10:$I$23,VLOOKUP(O326,'3-Productie normen'!R:S,2,FALSE),FALSE)))</f>
        <v>0</v>
      </c>
      <c r="X326" s="185">
        <f t="shared" si="45"/>
        <v>0</v>
      </c>
      <c r="Y326" s="185">
        <f t="shared" si="46"/>
        <v>0</v>
      </c>
      <c r="Z326" s="186" t="str">
        <f>VLOOKUP(G326,'3-Productie normen'!A:O,11,FALSE)</f>
        <v>B</v>
      </c>
      <c r="AA326" s="186"/>
      <c r="AC326" s="144">
        <f t="shared" si="47"/>
        <v>4711.2</v>
      </c>
    </row>
    <row r="327" spans="1:29" ht="14.1" customHeight="1">
      <c r="A327" s="160">
        <f t="shared" si="40"/>
        <v>327</v>
      </c>
      <c r="B327" s="180" t="s">
        <v>213</v>
      </c>
      <c r="C327" s="533" t="s">
        <v>473</v>
      </c>
      <c r="D327" s="535" t="s">
        <v>428</v>
      </c>
      <c r="E327" s="193"/>
      <c r="F327" s="194" t="s">
        <v>439</v>
      </c>
      <c r="G327" s="141" t="s">
        <v>457</v>
      </c>
      <c r="H327" s="193" t="s">
        <v>518</v>
      </c>
      <c r="I327" s="538">
        <f>2.6+1.2+1.2</f>
        <v>5</v>
      </c>
      <c r="J327" s="464">
        <v>1</v>
      </c>
      <c r="K327" s="464">
        <v>1</v>
      </c>
      <c r="L327" s="464">
        <v>1</v>
      </c>
      <c r="M327" s="464">
        <v>1</v>
      </c>
      <c r="N327" s="544">
        <f t="shared" si="41"/>
        <v>356</v>
      </c>
      <c r="O327" s="183">
        <v>255</v>
      </c>
      <c r="P327" s="183"/>
      <c r="Q327" s="183">
        <v>101</v>
      </c>
      <c r="R327" s="183"/>
      <c r="S327" s="184" t="e">
        <f t="shared" si="42"/>
        <v>#DIV/0!</v>
      </c>
      <c r="T327" s="184" t="e">
        <f t="shared" si="43"/>
        <v>#DIV/0!</v>
      </c>
      <c r="U327" s="184">
        <f t="shared" si="44"/>
        <v>0</v>
      </c>
      <c r="V327" s="499"/>
      <c r="W327" s="185">
        <f>IF(O327="nio",0,IF(O327&gt;0,VLOOKUP(G327,'3-Productie normen'!$A$10:$I$23,VLOOKUP(O327,'3-Productie normen'!R:S,2,FALSE),FALSE)))</f>
        <v>0</v>
      </c>
      <c r="X327" s="185">
        <f t="shared" si="45"/>
        <v>0</v>
      </c>
      <c r="Y327" s="185">
        <f t="shared" si="46"/>
        <v>0</v>
      </c>
      <c r="Z327" s="186" t="str">
        <f>VLOOKUP(G327,'3-Productie normen'!A:O,11,FALSE)</f>
        <v>S</v>
      </c>
      <c r="AA327" s="186"/>
      <c r="AC327" s="144">
        <f t="shared" si="47"/>
        <v>1780</v>
      </c>
    </row>
    <row r="328" spans="1:29" ht="14.1" customHeight="1">
      <c r="A328" s="160">
        <f t="shared" si="40"/>
        <v>328</v>
      </c>
      <c r="B328" s="180" t="s">
        <v>213</v>
      </c>
      <c r="C328" s="533" t="s">
        <v>473</v>
      </c>
      <c r="D328" s="535" t="s">
        <v>428</v>
      </c>
      <c r="E328" s="193"/>
      <c r="F328" s="194" t="s">
        <v>440</v>
      </c>
      <c r="G328" s="141" t="s">
        <v>464</v>
      </c>
      <c r="H328" s="193" t="s">
        <v>520</v>
      </c>
      <c r="I328" s="538">
        <v>4</v>
      </c>
      <c r="J328" s="464">
        <v>1</v>
      </c>
      <c r="K328" s="464">
        <v>1</v>
      </c>
      <c r="L328" s="464">
        <v>1</v>
      </c>
      <c r="M328" s="464">
        <v>1</v>
      </c>
      <c r="N328" s="544">
        <f t="shared" si="41"/>
        <v>104</v>
      </c>
      <c r="O328" s="183">
        <v>104</v>
      </c>
      <c r="P328" s="183"/>
      <c r="Q328" s="183"/>
      <c r="R328" s="183"/>
      <c r="S328" s="184" t="e">
        <f t="shared" si="42"/>
        <v>#DIV/0!</v>
      </c>
      <c r="T328" s="184">
        <f t="shared" si="43"/>
        <v>0</v>
      </c>
      <c r="U328" s="184">
        <f t="shared" si="44"/>
        <v>0</v>
      </c>
      <c r="V328" s="499"/>
      <c r="W328" s="185">
        <f>IF(O328="nio",0,IF(O328&gt;0,VLOOKUP(G328,'3-Productie normen'!$A$10:$I$23,VLOOKUP(O328,'3-Productie normen'!R:S,2,FALSE),FALSE)))</f>
        <v>0</v>
      </c>
      <c r="X328" s="185">
        <f t="shared" si="45"/>
        <v>0</v>
      </c>
      <c r="Y328" s="185">
        <f t="shared" si="46"/>
        <v>0</v>
      </c>
      <c r="Z328" s="186" t="str">
        <f>VLOOKUP(G328,'3-Productie normen'!A:O,11,FALSE)</f>
        <v>V</v>
      </c>
      <c r="AA328" s="186"/>
      <c r="AC328" s="144">
        <f t="shared" si="47"/>
        <v>416</v>
      </c>
    </row>
    <row r="329" spans="1:29" ht="14.1" customHeight="1">
      <c r="A329" s="160">
        <f t="shared" si="40"/>
        <v>329</v>
      </c>
      <c r="B329" s="180" t="s">
        <v>213</v>
      </c>
      <c r="C329" s="533"/>
      <c r="D329" s="535" t="s">
        <v>428</v>
      </c>
      <c r="E329" s="193"/>
      <c r="F329" s="194" t="s">
        <v>278</v>
      </c>
      <c r="G329" s="193" t="s">
        <v>462</v>
      </c>
      <c r="H329" s="193"/>
      <c r="I329" s="538">
        <v>5.6</v>
      </c>
      <c r="J329" s="464">
        <v>1</v>
      </c>
      <c r="K329" s="464">
        <v>1</v>
      </c>
      <c r="L329" s="464">
        <v>1</v>
      </c>
      <c r="M329" s="464">
        <v>1</v>
      </c>
      <c r="N329" s="544" t="str">
        <f t="shared" si="41"/>
        <v>NIO</v>
      </c>
      <c r="O329" s="183" t="s">
        <v>463</v>
      </c>
      <c r="P329" s="183"/>
      <c r="Q329" s="183"/>
      <c r="R329" s="183"/>
      <c r="S329" s="184">
        <f t="shared" si="42"/>
        <v>0</v>
      </c>
      <c r="T329" s="184">
        <f t="shared" si="43"/>
        <v>0</v>
      </c>
      <c r="U329" s="184">
        <f t="shared" si="44"/>
        <v>0</v>
      </c>
      <c r="V329" s="499"/>
      <c r="W329" s="185">
        <f>IF(O329="nio",0,IF(O329&gt;0,VLOOKUP(G329,'3-Productie normen'!$A$10:$I$23,VLOOKUP(O329,'3-Productie normen'!R:S,2,FALSE),FALSE)))</f>
        <v>0</v>
      </c>
      <c r="X329" s="185">
        <f t="shared" si="45"/>
        <v>0</v>
      </c>
      <c r="Y329" s="185">
        <f t="shared" si="46"/>
        <v>0</v>
      </c>
      <c r="Z329" s="186">
        <f>VLOOKUP(G329,'3-Productie normen'!A:O,11,FALSE)</f>
        <v>0</v>
      </c>
      <c r="AA329" s="186"/>
      <c r="AC329" s="144">
        <f t="shared" si="47"/>
        <v>0</v>
      </c>
    </row>
    <row r="330" spans="1:29" ht="14.1" customHeight="1">
      <c r="A330" s="160">
        <f t="shared" si="40"/>
        <v>330</v>
      </c>
      <c r="B330" s="180" t="s">
        <v>213</v>
      </c>
      <c r="C330" s="533" t="s">
        <v>473</v>
      </c>
      <c r="D330" s="535" t="s">
        <v>428</v>
      </c>
      <c r="E330" s="193"/>
      <c r="F330" s="194" t="s">
        <v>427</v>
      </c>
      <c r="G330" s="193" t="s">
        <v>323</v>
      </c>
      <c r="H330" s="193" t="s">
        <v>520</v>
      </c>
      <c r="I330" s="538">
        <v>11.1</v>
      </c>
      <c r="J330" s="464">
        <v>1</v>
      </c>
      <c r="K330" s="464">
        <v>1</v>
      </c>
      <c r="L330" s="464">
        <v>1</v>
      </c>
      <c r="M330" s="464">
        <v>1</v>
      </c>
      <c r="N330" s="544">
        <f t="shared" si="41"/>
        <v>128</v>
      </c>
      <c r="O330" s="183">
        <v>128</v>
      </c>
      <c r="P330" s="183"/>
      <c r="Q330" s="183"/>
      <c r="R330" s="183"/>
      <c r="S330" s="184" t="e">
        <f t="shared" si="42"/>
        <v>#DIV/0!</v>
      </c>
      <c r="T330" s="184">
        <f t="shared" si="43"/>
        <v>0</v>
      </c>
      <c r="U330" s="184">
        <f t="shared" si="44"/>
        <v>0</v>
      </c>
      <c r="V330" s="499"/>
      <c r="W330" s="185">
        <f>IF(O330="nio",0,IF(O330&gt;0,VLOOKUP(G330,'3-Productie normen'!$A$10:$I$23,VLOOKUP(O330,'3-Productie normen'!R:S,2,FALSE),FALSE)))</f>
        <v>0</v>
      </c>
      <c r="X330" s="185">
        <f t="shared" si="45"/>
        <v>0</v>
      </c>
      <c r="Y330" s="185">
        <f t="shared" si="46"/>
        <v>0</v>
      </c>
      <c r="Z330" s="186" t="str">
        <f>VLOOKUP(G330,'3-Productie normen'!A:O,11,FALSE)</f>
        <v>V</v>
      </c>
      <c r="AA330" s="186"/>
      <c r="AC330" s="144">
        <f t="shared" si="47"/>
        <v>1420.8</v>
      </c>
    </row>
    <row r="331" spans="1:29" ht="14.1" customHeight="1">
      <c r="A331" s="160">
        <f t="shared" ref="A331:A363" si="48">A330+1</f>
        <v>331</v>
      </c>
      <c r="B331" s="180" t="s">
        <v>213</v>
      </c>
      <c r="C331" s="533" t="s">
        <v>473</v>
      </c>
      <c r="D331" s="535" t="s">
        <v>428</v>
      </c>
      <c r="E331" s="193"/>
      <c r="F331" s="194" t="s">
        <v>441</v>
      </c>
      <c r="G331" s="194" t="s">
        <v>436</v>
      </c>
      <c r="H331" s="193" t="s">
        <v>516</v>
      </c>
      <c r="I331" s="538">
        <v>33.9</v>
      </c>
      <c r="J331" s="464">
        <v>1</v>
      </c>
      <c r="K331" s="464">
        <v>1</v>
      </c>
      <c r="L331" s="464">
        <v>1</v>
      </c>
      <c r="M331" s="464">
        <v>1</v>
      </c>
      <c r="N331" s="544">
        <f t="shared" ref="N331:N363" si="49">IF(O331="NIO","NIO",SUM(O331:R331))</f>
        <v>104</v>
      </c>
      <c r="O331" s="183">
        <v>104</v>
      </c>
      <c r="P331" s="183"/>
      <c r="Q331" s="183"/>
      <c r="R331" s="183"/>
      <c r="S331" s="184" t="e">
        <f t="shared" si="42"/>
        <v>#DIV/0!</v>
      </c>
      <c r="T331" s="184">
        <f t="shared" si="43"/>
        <v>0</v>
      </c>
      <c r="U331" s="184">
        <f t="shared" si="44"/>
        <v>0</v>
      </c>
      <c r="V331" s="499"/>
      <c r="W331" s="185">
        <f>IF(O331="nio",0,IF(O331&gt;0,VLOOKUP(G331,'3-Productie normen'!$A$10:$I$23,VLOOKUP(O331,'3-Productie normen'!R:S,2,FALSE),FALSE)))</f>
        <v>0</v>
      </c>
      <c r="X331" s="185">
        <f t="shared" si="45"/>
        <v>0</v>
      </c>
      <c r="Y331" s="185">
        <f t="shared" si="46"/>
        <v>0</v>
      </c>
      <c r="Z331" s="186" t="str">
        <f>VLOOKUP(G331,'3-Productie normen'!A:O,11,FALSE)</f>
        <v>B</v>
      </c>
      <c r="AA331" s="186"/>
      <c r="AC331" s="144">
        <f t="shared" si="47"/>
        <v>3525.6</v>
      </c>
    </row>
    <row r="332" spans="1:29" ht="14.1" customHeight="1">
      <c r="A332" s="160">
        <f t="shared" si="48"/>
        <v>332</v>
      </c>
      <c r="B332" s="180" t="s">
        <v>213</v>
      </c>
      <c r="C332" s="533" t="s">
        <v>473</v>
      </c>
      <c r="D332" s="535" t="s">
        <v>428</v>
      </c>
      <c r="E332" s="193"/>
      <c r="F332" s="194" t="s">
        <v>227</v>
      </c>
      <c r="G332" s="193" t="s">
        <v>459</v>
      </c>
      <c r="H332" s="193" t="s">
        <v>517</v>
      </c>
      <c r="I332" s="538">
        <v>18.899999999999999</v>
      </c>
      <c r="J332" s="464">
        <v>1</v>
      </c>
      <c r="K332" s="464">
        <v>1</v>
      </c>
      <c r="L332" s="464">
        <v>1</v>
      </c>
      <c r="M332" s="464">
        <v>1</v>
      </c>
      <c r="N332" s="544">
        <f t="shared" si="49"/>
        <v>128</v>
      </c>
      <c r="O332" s="183">
        <v>128</v>
      </c>
      <c r="P332" s="183"/>
      <c r="Q332" s="183"/>
      <c r="R332" s="183"/>
      <c r="S332" s="184" t="e">
        <f t="shared" si="42"/>
        <v>#DIV/0!</v>
      </c>
      <c r="T332" s="184">
        <f t="shared" si="43"/>
        <v>0</v>
      </c>
      <c r="U332" s="184">
        <f t="shared" si="44"/>
        <v>0</v>
      </c>
      <c r="V332" s="499"/>
      <c r="W332" s="185">
        <f>IF(O332="nio",0,IF(O332&gt;0,VLOOKUP(G332,'3-Productie normen'!$A$10:$I$23,VLOOKUP(O332,'3-Productie normen'!R:S,2,FALSE),FALSE)))</f>
        <v>0</v>
      </c>
      <c r="X332" s="185">
        <f t="shared" si="45"/>
        <v>0</v>
      </c>
      <c r="Y332" s="185">
        <f t="shared" si="46"/>
        <v>0</v>
      </c>
      <c r="Z332" s="186" t="str">
        <f>VLOOKUP(G332,'3-Productie normen'!A:O,11,FALSE)</f>
        <v xml:space="preserve">V </v>
      </c>
      <c r="AA332" s="186"/>
      <c r="AC332" s="144">
        <f t="shared" si="47"/>
        <v>2419.1999999999998</v>
      </c>
    </row>
    <row r="333" spans="1:29" ht="14.1" customHeight="1">
      <c r="A333" s="160">
        <f t="shared" si="48"/>
        <v>333</v>
      </c>
      <c r="B333" s="180" t="s">
        <v>213</v>
      </c>
      <c r="C333" s="533" t="s">
        <v>473</v>
      </c>
      <c r="D333" s="535" t="s">
        <v>428</v>
      </c>
      <c r="E333" s="193"/>
      <c r="F333" s="194" t="s">
        <v>227</v>
      </c>
      <c r="G333" s="193" t="s">
        <v>459</v>
      </c>
      <c r="H333" s="193" t="s">
        <v>517</v>
      </c>
      <c r="I333" s="538">
        <v>34.6</v>
      </c>
      <c r="J333" s="464">
        <v>1</v>
      </c>
      <c r="K333" s="464">
        <v>1</v>
      </c>
      <c r="L333" s="464">
        <v>1</v>
      </c>
      <c r="M333" s="464">
        <v>1</v>
      </c>
      <c r="N333" s="544">
        <f t="shared" si="49"/>
        <v>128</v>
      </c>
      <c r="O333" s="534">
        <v>128</v>
      </c>
      <c r="P333" s="534"/>
      <c r="Q333" s="534"/>
      <c r="R333" s="534"/>
      <c r="S333" s="184" t="e">
        <f t="shared" si="42"/>
        <v>#DIV/0!</v>
      </c>
      <c r="T333" s="184">
        <f t="shared" si="43"/>
        <v>0</v>
      </c>
      <c r="U333" s="184">
        <f t="shared" si="44"/>
        <v>0</v>
      </c>
      <c r="V333" s="499"/>
      <c r="W333" s="185">
        <f>IF(O333="nio",0,IF(O333&gt;0,VLOOKUP(G333,'3-Productie normen'!$A$10:$I$23,VLOOKUP(O333,'3-Productie normen'!R:S,2,FALSE),FALSE)))</f>
        <v>0</v>
      </c>
      <c r="X333" s="185">
        <f t="shared" si="45"/>
        <v>0</v>
      </c>
      <c r="Y333" s="185">
        <f t="shared" si="46"/>
        <v>0</v>
      </c>
      <c r="Z333" s="186" t="str">
        <f>VLOOKUP(G333,'3-Productie normen'!A:O,11,FALSE)</f>
        <v xml:space="preserve">V </v>
      </c>
      <c r="AA333" s="186"/>
      <c r="AC333" s="144">
        <f t="shared" si="47"/>
        <v>4428.8</v>
      </c>
    </row>
    <row r="334" spans="1:29" ht="14.1" customHeight="1">
      <c r="A334" s="160">
        <f t="shared" si="48"/>
        <v>334</v>
      </c>
      <c r="B334" s="180" t="s">
        <v>213</v>
      </c>
      <c r="C334" s="533" t="s">
        <v>473</v>
      </c>
      <c r="D334" s="535" t="s">
        <v>428</v>
      </c>
      <c r="E334" s="193"/>
      <c r="F334" s="194" t="s">
        <v>227</v>
      </c>
      <c r="G334" s="193" t="s">
        <v>459</v>
      </c>
      <c r="H334" s="193" t="s">
        <v>517</v>
      </c>
      <c r="I334" s="538">
        <v>20.2</v>
      </c>
      <c r="J334" s="464">
        <v>1</v>
      </c>
      <c r="K334" s="464">
        <v>1</v>
      </c>
      <c r="L334" s="464">
        <v>1</v>
      </c>
      <c r="M334" s="464">
        <v>1</v>
      </c>
      <c r="N334" s="544">
        <f t="shared" si="49"/>
        <v>128</v>
      </c>
      <c r="O334" s="534">
        <v>128</v>
      </c>
      <c r="P334" s="534"/>
      <c r="Q334" s="534"/>
      <c r="R334" s="534"/>
      <c r="S334" s="184" t="e">
        <f t="shared" si="42"/>
        <v>#DIV/0!</v>
      </c>
      <c r="T334" s="184">
        <f t="shared" si="43"/>
        <v>0</v>
      </c>
      <c r="U334" s="184">
        <f t="shared" si="44"/>
        <v>0</v>
      </c>
      <c r="V334" s="499"/>
      <c r="W334" s="185">
        <f>IF(O334="nio",0,IF(O334&gt;0,VLOOKUP(G334,'3-Productie normen'!$A$10:$I$23,VLOOKUP(O334,'3-Productie normen'!R:S,2,FALSE),FALSE)))</f>
        <v>0</v>
      </c>
      <c r="X334" s="185">
        <f t="shared" si="45"/>
        <v>0</v>
      </c>
      <c r="Y334" s="185">
        <f t="shared" si="46"/>
        <v>0</v>
      </c>
      <c r="Z334" s="186" t="str">
        <f>VLOOKUP(G334,'3-Productie normen'!A:O,11,FALSE)</f>
        <v xml:space="preserve">V </v>
      </c>
      <c r="AA334" s="186"/>
      <c r="AC334" s="144">
        <f t="shared" si="47"/>
        <v>2585.6</v>
      </c>
    </row>
    <row r="335" spans="1:29" ht="14.1" customHeight="1">
      <c r="A335" s="160">
        <f t="shared" si="48"/>
        <v>335</v>
      </c>
      <c r="B335" s="180" t="s">
        <v>213</v>
      </c>
      <c r="C335" s="533" t="s">
        <v>473</v>
      </c>
      <c r="D335" s="535" t="s">
        <v>428</v>
      </c>
      <c r="E335" s="193"/>
      <c r="F335" s="194" t="s">
        <v>227</v>
      </c>
      <c r="G335" s="193" t="s">
        <v>459</v>
      </c>
      <c r="H335" s="193" t="s">
        <v>517</v>
      </c>
      <c r="I335" s="538">
        <v>11.7</v>
      </c>
      <c r="J335" s="464">
        <v>1</v>
      </c>
      <c r="K335" s="464">
        <v>1</v>
      </c>
      <c r="L335" s="464">
        <v>1</v>
      </c>
      <c r="M335" s="464">
        <v>1</v>
      </c>
      <c r="N335" s="544">
        <f t="shared" si="49"/>
        <v>128</v>
      </c>
      <c r="O335" s="534">
        <v>128</v>
      </c>
      <c r="P335" s="534"/>
      <c r="Q335" s="534"/>
      <c r="R335" s="534"/>
      <c r="S335" s="184" t="e">
        <f t="shared" si="42"/>
        <v>#DIV/0!</v>
      </c>
      <c r="T335" s="184">
        <f t="shared" si="43"/>
        <v>0</v>
      </c>
      <c r="U335" s="184">
        <f t="shared" si="44"/>
        <v>0</v>
      </c>
      <c r="V335" s="499"/>
      <c r="W335" s="185">
        <f>IF(O335="nio",0,IF(O335&gt;0,VLOOKUP(G335,'3-Productie normen'!$A$10:$I$23,VLOOKUP(O335,'3-Productie normen'!R:S,2,FALSE),FALSE)))</f>
        <v>0</v>
      </c>
      <c r="X335" s="185">
        <f t="shared" si="45"/>
        <v>0</v>
      </c>
      <c r="Y335" s="185">
        <f t="shared" si="46"/>
        <v>0</v>
      </c>
      <c r="Z335" s="186" t="str">
        <f>VLOOKUP(G335,'3-Productie normen'!A:O,11,FALSE)</f>
        <v xml:space="preserve">V </v>
      </c>
      <c r="AA335" s="186"/>
      <c r="AC335" s="144">
        <f t="shared" si="47"/>
        <v>1497.6</v>
      </c>
    </row>
    <row r="336" spans="1:29" ht="14.1" customHeight="1">
      <c r="A336" s="160">
        <f t="shared" si="48"/>
        <v>336</v>
      </c>
      <c r="B336" s="180" t="s">
        <v>213</v>
      </c>
      <c r="C336" s="533" t="s">
        <v>473</v>
      </c>
      <c r="D336" s="535" t="s">
        <v>428</v>
      </c>
      <c r="E336" s="193"/>
      <c r="F336" s="194" t="s">
        <v>442</v>
      </c>
      <c r="G336" s="194" t="s">
        <v>168</v>
      </c>
      <c r="H336" s="193" t="s">
        <v>516</v>
      </c>
      <c r="I336" s="538">
        <v>31</v>
      </c>
      <c r="J336" s="464">
        <v>1</v>
      </c>
      <c r="K336" s="464">
        <v>1</v>
      </c>
      <c r="L336" s="464">
        <v>1</v>
      </c>
      <c r="M336" s="464">
        <v>1</v>
      </c>
      <c r="N336" s="544">
        <f t="shared" si="49"/>
        <v>128</v>
      </c>
      <c r="O336" s="534">
        <v>128</v>
      </c>
      <c r="P336" s="534"/>
      <c r="Q336" s="534"/>
      <c r="R336" s="534"/>
      <c r="S336" s="184" t="e">
        <f t="shared" si="42"/>
        <v>#DIV/0!</v>
      </c>
      <c r="T336" s="184">
        <f t="shared" si="43"/>
        <v>0</v>
      </c>
      <c r="U336" s="184">
        <f t="shared" si="44"/>
        <v>0</v>
      </c>
      <c r="V336" s="499"/>
      <c r="W336" s="185">
        <f>IF(O336="nio",0,IF(O336&gt;0,VLOOKUP(G336,'3-Productie normen'!$A$10:$I$23,VLOOKUP(O336,'3-Productie normen'!R:S,2,FALSE),FALSE)))</f>
        <v>0</v>
      </c>
      <c r="X336" s="185">
        <f t="shared" si="45"/>
        <v>0</v>
      </c>
      <c r="Y336" s="185">
        <f t="shared" si="46"/>
        <v>0</v>
      </c>
      <c r="Z336" s="186" t="str">
        <f>VLOOKUP(G336,'3-Productie normen'!A:O,11,FALSE)</f>
        <v>B</v>
      </c>
      <c r="AA336" s="186"/>
      <c r="AC336" s="144">
        <f t="shared" si="47"/>
        <v>3968</v>
      </c>
    </row>
    <row r="337" spans="1:29" ht="14.1" customHeight="1">
      <c r="A337" s="160">
        <f t="shared" si="48"/>
        <v>337</v>
      </c>
      <c r="B337" s="180" t="s">
        <v>213</v>
      </c>
      <c r="C337" s="533" t="s">
        <v>473</v>
      </c>
      <c r="D337" s="535" t="s">
        <v>428</v>
      </c>
      <c r="E337" s="193"/>
      <c r="F337" s="194" t="s">
        <v>443</v>
      </c>
      <c r="G337" s="141" t="s">
        <v>168</v>
      </c>
      <c r="H337" s="193" t="s">
        <v>516</v>
      </c>
      <c r="I337" s="538">
        <v>33.200000000000003</v>
      </c>
      <c r="J337" s="464">
        <v>1</v>
      </c>
      <c r="K337" s="464">
        <v>1</v>
      </c>
      <c r="L337" s="464">
        <v>1</v>
      </c>
      <c r="M337" s="464">
        <v>1</v>
      </c>
      <c r="N337" s="544">
        <f t="shared" si="49"/>
        <v>128</v>
      </c>
      <c r="O337" s="534">
        <v>128</v>
      </c>
      <c r="P337" s="534"/>
      <c r="Q337" s="534"/>
      <c r="R337" s="534"/>
      <c r="S337" s="184" t="e">
        <f t="shared" si="42"/>
        <v>#DIV/0!</v>
      </c>
      <c r="T337" s="184">
        <f t="shared" si="43"/>
        <v>0</v>
      </c>
      <c r="U337" s="184">
        <f t="shared" si="44"/>
        <v>0</v>
      </c>
      <c r="V337" s="499"/>
      <c r="W337" s="185">
        <f>IF(O337="nio",0,IF(O337&gt;0,VLOOKUP(G337,'3-Productie normen'!$A$10:$I$23,VLOOKUP(O337,'3-Productie normen'!R:S,2,FALSE),FALSE)))</f>
        <v>0</v>
      </c>
      <c r="X337" s="185">
        <f t="shared" si="45"/>
        <v>0</v>
      </c>
      <c r="Y337" s="185">
        <f t="shared" si="46"/>
        <v>0</v>
      </c>
      <c r="Z337" s="186" t="str">
        <f>VLOOKUP(G337,'3-Productie normen'!A:O,11,FALSE)</f>
        <v>B</v>
      </c>
      <c r="AA337" s="186"/>
      <c r="AC337" s="144">
        <f t="shared" si="47"/>
        <v>4249.6000000000004</v>
      </c>
    </row>
    <row r="338" spans="1:29" ht="14.1" customHeight="1">
      <c r="A338" s="160">
        <f t="shared" si="48"/>
        <v>338</v>
      </c>
      <c r="B338" s="180" t="s">
        <v>213</v>
      </c>
      <c r="C338" s="533" t="s">
        <v>473</v>
      </c>
      <c r="D338" s="535" t="s">
        <v>428</v>
      </c>
      <c r="E338" s="193"/>
      <c r="F338" s="194" t="s">
        <v>444</v>
      </c>
      <c r="G338" s="141" t="s">
        <v>168</v>
      </c>
      <c r="H338" s="193" t="s">
        <v>516</v>
      </c>
      <c r="I338" s="538">
        <v>11.8</v>
      </c>
      <c r="J338" s="464">
        <v>1</v>
      </c>
      <c r="K338" s="464">
        <v>1</v>
      </c>
      <c r="L338" s="464">
        <v>1</v>
      </c>
      <c r="M338" s="464">
        <v>1</v>
      </c>
      <c r="N338" s="544">
        <f t="shared" si="49"/>
        <v>128</v>
      </c>
      <c r="O338" s="534">
        <v>128</v>
      </c>
      <c r="P338" s="534"/>
      <c r="Q338" s="534"/>
      <c r="R338" s="534"/>
      <c r="S338" s="184" t="e">
        <f t="shared" si="42"/>
        <v>#DIV/0!</v>
      </c>
      <c r="T338" s="184">
        <f t="shared" si="43"/>
        <v>0</v>
      </c>
      <c r="U338" s="184">
        <f t="shared" si="44"/>
        <v>0</v>
      </c>
      <c r="V338" s="499"/>
      <c r="W338" s="185">
        <f>IF(O338="nio",0,IF(O338&gt;0,VLOOKUP(G338,'3-Productie normen'!$A$10:$I$23,VLOOKUP(O338,'3-Productie normen'!R:S,2,FALSE),FALSE)))</f>
        <v>0</v>
      </c>
      <c r="X338" s="185">
        <f t="shared" si="45"/>
        <v>0</v>
      </c>
      <c r="Y338" s="185">
        <f t="shared" si="46"/>
        <v>0</v>
      </c>
      <c r="Z338" s="186" t="str">
        <f>VLOOKUP(G338,'3-Productie normen'!A:O,11,FALSE)</f>
        <v>B</v>
      </c>
      <c r="AA338" s="186"/>
      <c r="AC338" s="144">
        <f t="shared" si="47"/>
        <v>1510.4</v>
      </c>
    </row>
    <row r="339" spans="1:29" ht="14.1" customHeight="1">
      <c r="A339" s="160">
        <f t="shared" si="48"/>
        <v>339</v>
      </c>
      <c r="B339" s="180" t="s">
        <v>213</v>
      </c>
      <c r="C339" s="533" t="s">
        <v>473</v>
      </c>
      <c r="D339" s="535" t="s">
        <v>428</v>
      </c>
      <c r="E339" s="193"/>
      <c r="F339" s="194" t="s">
        <v>445</v>
      </c>
      <c r="G339" s="141" t="s">
        <v>168</v>
      </c>
      <c r="H339" s="193" t="s">
        <v>516</v>
      </c>
      <c r="I339" s="538">
        <v>134</v>
      </c>
      <c r="J339" s="464">
        <v>1</v>
      </c>
      <c r="K339" s="464">
        <v>1</v>
      </c>
      <c r="L339" s="464">
        <v>1</v>
      </c>
      <c r="M339" s="464">
        <v>1</v>
      </c>
      <c r="N339" s="544">
        <f t="shared" si="49"/>
        <v>128</v>
      </c>
      <c r="O339" s="534">
        <v>128</v>
      </c>
      <c r="P339" s="534"/>
      <c r="Q339" s="534"/>
      <c r="R339" s="534"/>
      <c r="S339" s="184" t="e">
        <f t="shared" si="42"/>
        <v>#DIV/0!</v>
      </c>
      <c r="T339" s="184">
        <f t="shared" si="43"/>
        <v>0</v>
      </c>
      <c r="U339" s="184">
        <f t="shared" si="44"/>
        <v>0</v>
      </c>
      <c r="V339" s="499"/>
      <c r="W339" s="185">
        <f>IF(O339="nio",0,IF(O339&gt;0,VLOOKUP(G339,'3-Productie normen'!$A$10:$I$23,VLOOKUP(O339,'3-Productie normen'!R:S,2,FALSE),FALSE)))</f>
        <v>0</v>
      </c>
      <c r="X339" s="185">
        <f t="shared" si="45"/>
        <v>0</v>
      </c>
      <c r="Y339" s="185">
        <f t="shared" si="46"/>
        <v>0</v>
      </c>
      <c r="Z339" s="186" t="str">
        <f>VLOOKUP(G339,'3-Productie normen'!A:O,11,FALSE)</f>
        <v>B</v>
      </c>
      <c r="AA339" s="186"/>
      <c r="AC339" s="144">
        <f t="shared" si="47"/>
        <v>17152</v>
      </c>
    </row>
    <row r="340" spans="1:29" ht="14.1" customHeight="1">
      <c r="A340" s="160">
        <f t="shared" si="48"/>
        <v>340</v>
      </c>
      <c r="B340" s="180" t="s">
        <v>213</v>
      </c>
      <c r="C340" s="533" t="s">
        <v>473</v>
      </c>
      <c r="D340" s="535" t="s">
        <v>428</v>
      </c>
      <c r="E340" s="193"/>
      <c r="F340" s="194" t="s">
        <v>446</v>
      </c>
      <c r="G340" s="141" t="s">
        <v>168</v>
      </c>
      <c r="H340" s="193" t="s">
        <v>516</v>
      </c>
      <c r="I340" s="538">
        <v>25.2</v>
      </c>
      <c r="J340" s="464">
        <v>1</v>
      </c>
      <c r="K340" s="464">
        <v>1</v>
      </c>
      <c r="L340" s="464">
        <v>1</v>
      </c>
      <c r="M340" s="464">
        <v>1</v>
      </c>
      <c r="N340" s="544">
        <f t="shared" si="49"/>
        <v>128</v>
      </c>
      <c r="O340" s="534">
        <v>128</v>
      </c>
      <c r="P340" s="534"/>
      <c r="Q340" s="534"/>
      <c r="R340" s="534"/>
      <c r="S340" s="184" t="e">
        <f t="shared" si="42"/>
        <v>#DIV/0!</v>
      </c>
      <c r="T340" s="184">
        <f t="shared" si="43"/>
        <v>0</v>
      </c>
      <c r="U340" s="184">
        <f t="shared" si="44"/>
        <v>0</v>
      </c>
      <c r="V340" s="499"/>
      <c r="W340" s="185">
        <f>IF(O340="nio",0,IF(O340&gt;0,VLOOKUP(G340,'3-Productie normen'!$A$10:$I$23,VLOOKUP(O340,'3-Productie normen'!R:S,2,FALSE),FALSE)))</f>
        <v>0</v>
      </c>
      <c r="X340" s="185">
        <f t="shared" si="45"/>
        <v>0</v>
      </c>
      <c r="Y340" s="185">
        <f t="shared" si="46"/>
        <v>0</v>
      </c>
      <c r="Z340" s="186" t="str">
        <f>VLOOKUP(G340,'3-Productie normen'!A:O,11,FALSE)</f>
        <v>B</v>
      </c>
      <c r="AA340" s="186"/>
      <c r="AC340" s="144">
        <f t="shared" si="47"/>
        <v>3225.6</v>
      </c>
    </row>
    <row r="341" spans="1:29" ht="14.1" customHeight="1">
      <c r="A341" s="160">
        <f t="shared" si="48"/>
        <v>341</v>
      </c>
      <c r="B341" s="180" t="s">
        <v>213</v>
      </c>
      <c r="C341" s="533" t="s">
        <v>473</v>
      </c>
      <c r="D341" s="535" t="s">
        <v>428</v>
      </c>
      <c r="E341" s="193"/>
      <c r="F341" s="194" t="s">
        <v>237</v>
      </c>
      <c r="G341" s="193" t="s">
        <v>323</v>
      </c>
      <c r="H341" s="193" t="s">
        <v>520</v>
      </c>
      <c r="I341" s="538">
        <v>9.5</v>
      </c>
      <c r="J341" s="464">
        <v>1</v>
      </c>
      <c r="K341" s="464">
        <v>1</v>
      </c>
      <c r="L341" s="464">
        <v>1</v>
      </c>
      <c r="M341" s="464">
        <v>1</v>
      </c>
      <c r="N341" s="544">
        <f t="shared" si="49"/>
        <v>128</v>
      </c>
      <c r="O341" s="534">
        <v>128</v>
      </c>
      <c r="P341" s="534"/>
      <c r="Q341" s="534"/>
      <c r="R341" s="534"/>
      <c r="S341" s="184" t="e">
        <f t="shared" si="42"/>
        <v>#DIV/0!</v>
      </c>
      <c r="T341" s="184">
        <f t="shared" si="43"/>
        <v>0</v>
      </c>
      <c r="U341" s="184">
        <f t="shared" si="44"/>
        <v>0</v>
      </c>
      <c r="V341" s="499"/>
      <c r="W341" s="185">
        <f>IF(O341="nio",0,IF(O341&gt;0,VLOOKUP(G341,'3-Productie normen'!$A$10:$I$23,VLOOKUP(O341,'3-Productie normen'!R:S,2,FALSE),FALSE)))</f>
        <v>0</v>
      </c>
      <c r="X341" s="185">
        <f t="shared" si="45"/>
        <v>0</v>
      </c>
      <c r="Y341" s="185">
        <f t="shared" si="46"/>
        <v>0</v>
      </c>
      <c r="Z341" s="186" t="str">
        <f>VLOOKUP(G341,'3-Productie normen'!A:O,11,FALSE)</f>
        <v>V</v>
      </c>
      <c r="AA341" s="186"/>
      <c r="AC341" s="144">
        <f t="shared" si="47"/>
        <v>1216</v>
      </c>
    </row>
    <row r="342" spans="1:29" ht="14.1" customHeight="1">
      <c r="A342" s="160">
        <f t="shared" si="48"/>
        <v>342</v>
      </c>
      <c r="B342" s="180" t="s">
        <v>213</v>
      </c>
      <c r="C342" s="533" t="s">
        <v>473</v>
      </c>
      <c r="D342" s="535" t="s">
        <v>428</v>
      </c>
      <c r="E342" s="193"/>
      <c r="F342" s="194" t="s">
        <v>247</v>
      </c>
      <c r="G342" s="194" t="s">
        <v>464</v>
      </c>
      <c r="H342" s="193" t="s">
        <v>520</v>
      </c>
      <c r="I342" s="538">
        <v>12.8</v>
      </c>
      <c r="J342" s="464">
        <v>1</v>
      </c>
      <c r="K342" s="464">
        <v>1</v>
      </c>
      <c r="L342" s="464">
        <v>1</v>
      </c>
      <c r="M342" s="464">
        <v>1</v>
      </c>
      <c r="N342" s="544">
        <f t="shared" si="49"/>
        <v>104</v>
      </c>
      <c r="O342" s="534">
        <v>104</v>
      </c>
      <c r="P342" s="534"/>
      <c r="Q342" s="534"/>
      <c r="R342" s="534"/>
      <c r="S342" s="184" t="e">
        <f t="shared" si="42"/>
        <v>#DIV/0!</v>
      </c>
      <c r="T342" s="184">
        <f t="shared" si="43"/>
        <v>0</v>
      </c>
      <c r="U342" s="184">
        <f t="shared" si="44"/>
        <v>0</v>
      </c>
      <c r="V342" s="499"/>
      <c r="W342" s="185">
        <f>IF(O342="nio",0,IF(O342&gt;0,VLOOKUP(G342,'3-Productie normen'!$A$10:$I$23,VLOOKUP(O342,'3-Productie normen'!R:S,2,FALSE),FALSE)))</f>
        <v>0</v>
      </c>
      <c r="X342" s="185">
        <f t="shared" si="45"/>
        <v>0</v>
      </c>
      <c r="Y342" s="185">
        <f t="shared" si="46"/>
        <v>0</v>
      </c>
      <c r="Z342" s="186" t="str">
        <f>VLOOKUP(G342,'3-Productie normen'!A:O,11,FALSE)</f>
        <v>V</v>
      </c>
      <c r="AA342" s="186"/>
      <c r="AC342" s="144">
        <f t="shared" si="47"/>
        <v>1331.2</v>
      </c>
    </row>
    <row r="343" spans="1:29" ht="14.1" customHeight="1">
      <c r="A343" s="160">
        <f t="shared" si="48"/>
        <v>343</v>
      </c>
      <c r="B343" s="180" t="s">
        <v>213</v>
      </c>
      <c r="C343" s="533" t="s">
        <v>473</v>
      </c>
      <c r="D343" s="535" t="s">
        <v>428</v>
      </c>
      <c r="E343" s="193"/>
      <c r="F343" s="194" t="s">
        <v>227</v>
      </c>
      <c r="G343" s="193" t="s">
        <v>459</v>
      </c>
      <c r="H343" s="193" t="s">
        <v>517</v>
      </c>
      <c r="I343" s="538">
        <v>11</v>
      </c>
      <c r="J343" s="464">
        <v>1</v>
      </c>
      <c r="K343" s="464">
        <v>1</v>
      </c>
      <c r="L343" s="464">
        <v>1</v>
      </c>
      <c r="M343" s="464">
        <v>1</v>
      </c>
      <c r="N343" s="544">
        <f t="shared" si="49"/>
        <v>128</v>
      </c>
      <c r="O343" s="534">
        <v>128</v>
      </c>
      <c r="P343" s="534"/>
      <c r="Q343" s="534"/>
      <c r="R343" s="534"/>
      <c r="S343" s="184" t="e">
        <f t="shared" si="42"/>
        <v>#DIV/0!</v>
      </c>
      <c r="T343" s="184">
        <f t="shared" si="43"/>
        <v>0</v>
      </c>
      <c r="U343" s="184">
        <f t="shared" si="44"/>
        <v>0</v>
      </c>
      <c r="V343" s="499"/>
      <c r="W343" s="185">
        <f>IF(O343="nio",0,IF(O343&gt;0,VLOOKUP(G343,'3-Productie normen'!$A$10:$I$23,VLOOKUP(O343,'3-Productie normen'!R:S,2,FALSE),FALSE)))</f>
        <v>0</v>
      </c>
      <c r="X343" s="185">
        <f t="shared" si="45"/>
        <v>0</v>
      </c>
      <c r="Y343" s="185">
        <f t="shared" si="46"/>
        <v>0</v>
      </c>
      <c r="Z343" s="186" t="str">
        <f>VLOOKUP(G343,'3-Productie normen'!A:O,11,FALSE)</f>
        <v xml:space="preserve">V </v>
      </c>
      <c r="AA343" s="186"/>
      <c r="AC343" s="144">
        <f t="shared" si="47"/>
        <v>1408</v>
      </c>
    </row>
    <row r="344" spans="1:29" ht="14.1" customHeight="1">
      <c r="A344" s="160">
        <f t="shared" si="48"/>
        <v>344</v>
      </c>
      <c r="B344" s="180" t="s">
        <v>213</v>
      </c>
      <c r="C344" s="533" t="s">
        <v>473</v>
      </c>
      <c r="D344" s="535" t="s">
        <v>428</v>
      </c>
      <c r="E344" s="193"/>
      <c r="F344" s="194" t="s">
        <v>408</v>
      </c>
      <c r="G344" s="193" t="s">
        <v>323</v>
      </c>
      <c r="H344" s="193" t="s">
        <v>520</v>
      </c>
      <c r="I344" s="538">
        <v>15.3</v>
      </c>
      <c r="J344" s="464">
        <v>1</v>
      </c>
      <c r="K344" s="464">
        <v>1</v>
      </c>
      <c r="L344" s="464">
        <v>1</v>
      </c>
      <c r="M344" s="464">
        <v>1</v>
      </c>
      <c r="N344" s="544">
        <f t="shared" si="49"/>
        <v>255</v>
      </c>
      <c r="O344" s="534">
        <v>255</v>
      </c>
      <c r="P344" s="534"/>
      <c r="Q344" s="534"/>
      <c r="R344" s="534"/>
      <c r="S344" s="184" t="e">
        <f t="shared" si="42"/>
        <v>#DIV/0!</v>
      </c>
      <c r="T344" s="184">
        <f t="shared" si="43"/>
        <v>0</v>
      </c>
      <c r="U344" s="184">
        <f t="shared" si="44"/>
        <v>0</v>
      </c>
      <c r="V344" s="499"/>
      <c r="W344" s="185">
        <f>IF(O344="nio",0,IF(O344&gt;0,VLOOKUP(G344,'3-Productie normen'!$A$10:$I$23,VLOOKUP(O344,'3-Productie normen'!R:S,2,FALSE),FALSE)))</f>
        <v>0</v>
      </c>
      <c r="X344" s="185">
        <f t="shared" si="45"/>
        <v>0</v>
      </c>
      <c r="Y344" s="185">
        <f t="shared" si="46"/>
        <v>0</v>
      </c>
      <c r="Z344" s="186" t="str">
        <f>VLOOKUP(G344,'3-Productie normen'!A:O,11,FALSE)</f>
        <v>V</v>
      </c>
      <c r="AA344" s="186"/>
      <c r="AC344" s="144">
        <f t="shared" si="47"/>
        <v>3901.5</v>
      </c>
    </row>
    <row r="345" spans="1:29" ht="14.1" customHeight="1">
      <c r="A345" s="160">
        <f t="shared" si="48"/>
        <v>345</v>
      </c>
      <c r="B345" s="180" t="s">
        <v>213</v>
      </c>
      <c r="C345" s="533"/>
      <c r="D345" s="535" t="s">
        <v>428</v>
      </c>
      <c r="E345" s="193"/>
      <c r="F345" s="194" t="s">
        <v>278</v>
      </c>
      <c r="G345" s="193" t="s">
        <v>462</v>
      </c>
      <c r="H345" s="193"/>
      <c r="I345" s="538">
        <v>1</v>
      </c>
      <c r="J345" s="464">
        <v>1</v>
      </c>
      <c r="K345" s="464">
        <v>1</v>
      </c>
      <c r="L345" s="464">
        <v>1</v>
      </c>
      <c r="M345" s="464">
        <v>1</v>
      </c>
      <c r="N345" s="544" t="str">
        <f t="shared" si="49"/>
        <v>NIO</v>
      </c>
      <c r="O345" s="534" t="s">
        <v>463</v>
      </c>
      <c r="P345" s="534"/>
      <c r="Q345" s="534"/>
      <c r="R345" s="534"/>
      <c r="S345" s="184">
        <f t="shared" si="42"/>
        <v>0</v>
      </c>
      <c r="T345" s="184">
        <f t="shared" si="43"/>
        <v>0</v>
      </c>
      <c r="U345" s="184">
        <f t="shared" si="44"/>
        <v>0</v>
      </c>
      <c r="V345" s="499"/>
      <c r="W345" s="185">
        <f>IF(O345="nio",0,IF(O345&gt;0,VLOOKUP(G345,'3-Productie normen'!$A$10:$I$23,VLOOKUP(O345,'3-Productie normen'!R:S,2,FALSE),FALSE)))</f>
        <v>0</v>
      </c>
      <c r="X345" s="185">
        <f t="shared" si="45"/>
        <v>0</v>
      </c>
      <c r="Y345" s="185">
        <f t="shared" si="46"/>
        <v>0</v>
      </c>
      <c r="Z345" s="186">
        <f>VLOOKUP(G345,'3-Productie normen'!A:O,11,FALSE)</f>
        <v>0</v>
      </c>
      <c r="AA345" s="186"/>
      <c r="AC345" s="144">
        <f t="shared" si="47"/>
        <v>0</v>
      </c>
    </row>
    <row r="346" spans="1:29" ht="14.1" customHeight="1">
      <c r="A346" s="160">
        <f t="shared" si="48"/>
        <v>346</v>
      </c>
      <c r="B346" s="180" t="s">
        <v>213</v>
      </c>
      <c r="C346" s="533" t="s">
        <v>473</v>
      </c>
      <c r="D346" s="535" t="s">
        <v>447</v>
      </c>
      <c r="E346" s="193"/>
      <c r="F346" s="533" t="s">
        <v>449</v>
      </c>
      <c r="G346" s="194" t="s">
        <v>459</v>
      </c>
      <c r="H346" s="193" t="s">
        <v>517</v>
      </c>
      <c r="I346" s="538">
        <v>168.8</v>
      </c>
      <c r="J346" s="464">
        <v>1</v>
      </c>
      <c r="K346" s="464">
        <v>1</v>
      </c>
      <c r="L346" s="464">
        <v>1</v>
      </c>
      <c r="M346" s="464">
        <v>1</v>
      </c>
      <c r="N346" s="544">
        <f t="shared" si="49"/>
        <v>128</v>
      </c>
      <c r="O346" s="534">
        <v>128</v>
      </c>
      <c r="P346" s="534"/>
      <c r="Q346" s="534"/>
      <c r="R346" s="534"/>
      <c r="S346" s="184" t="e">
        <f t="shared" si="42"/>
        <v>#DIV/0!</v>
      </c>
      <c r="T346" s="184">
        <f t="shared" si="43"/>
        <v>0</v>
      </c>
      <c r="U346" s="184">
        <f t="shared" si="44"/>
        <v>0</v>
      </c>
      <c r="V346" s="499"/>
      <c r="W346" s="185">
        <f>IF(O346="nio",0,IF(O346&gt;0,VLOOKUP(G346,'3-Productie normen'!$A$10:$I$23,VLOOKUP(O346,'3-Productie normen'!R:S,2,FALSE),FALSE)))</f>
        <v>0</v>
      </c>
      <c r="X346" s="185">
        <f t="shared" si="45"/>
        <v>0</v>
      </c>
      <c r="Y346" s="185">
        <f t="shared" si="46"/>
        <v>0</v>
      </c>
      <c r="Z346" s="186" t="str">
        <f>VLOOKUP(G346,'3-Productie normen'!A:O,11,FALSE)</f>
        <v xml:space="preserve">V </v>
      </c>
      <c r="AA346" s="186"/>
      <c r="AC346" s="144">
        <f t="shared" si="47"/>
        <v>21606.400000000001</v>
      </c>
    </row>
    <row r="347" spans="1:29" ht="14.1" customHeight="1">
      <c r="A347" s="160">
        <f t="shared" si="48"/>
        <v>347</v>
      </c>
      <c r="B347" s="180" t="s">
        <v>213</v>
      </c>
      <c r="C347" s="533"/>
      <c r="D347" s="535" t="s">
        <v>447</v>
      </c>
      <c r="E347" s="193"/>
      <c r="F347" s="194" t="s">
        <v>278</v>
      </c>
      <c r="G347" s="193" t="s">
        <v>462</v>
      </c>
      <c r="H347" s="193"/>
      <c r="I347" s="538">
        <v>6.6</v>
      </c>
      <c r="J347" s="464">
        <v>1</v>
      </c>
      <c r="K347" s="464">
        <v>1</v>
      </c>
      <c r="L347" s="464">
        <v>1</v>
      </c>
      <c r="M347" s="464">
        <v>1</v>
      </c>
      <c r="N347" s="544" t="str">
        <f t="shared" si="49"/>
        <v>NIO</v>
      </c>
      <c r="O347" s="534" t="s">
        <v>463</v>
      </c>
      <c r="P347" s="534"/>
      <c r="Q347" s="534"/>
      <c r="R347" s="534"/>
      <c r="S347" s="184">
        <f t="shared" si="42"/>
        <v>0</v>
      </c>
      <c r="T347" s="184">
        <f t="shared" si="43"/>
        <v>0</v>
      </c>
      <c r="U347" s="184">
        <f t="shared" si="44"/>
        <v>0</v>
      </c>
      <c r="V347" s="499"/>
      <c r="W347" s="185">
        <f>IF(O347="nio",0,IF(O347&gt;0,VLOOKUP(G347,'3-Productie normen'!$A$10:$I$23,VLOOKUP(O347,'3-Productie normen'!R:S,2,FALSE),FALSE)))</f>
        <v>0</v>
      </c>
      <c r="X347" s="185">
        <f t="shared" si="45"/>
        <v>0</v>
      </c>
      <c r="Y347" s="185">
        <f t="shared" si="46"/>
        <v>0</v>
      </c>
      <c r="Z347" s="186">
        <f>VLOOKUP(G347,'3-Productie normen'!A:O,11,FALSE)</f>
        <v>0</v>
      </c>
      <c r="AA347" s="186"/>
      <c r="AC347" s="144">
        <f t="shared" si="47"/>
        <v>0</v>
      </c>
    </row>
    <row r="348" spans="1:29" ht="14.1" customHeight="1">
      <c r="A348" s="160">
        <f t="shared" si="48"/>
        <v>348</v>
      </c>
      <c r="B348" s="180" t="s">
        <v>213</v>
      </c>
      <c r="C348" s="533" t="s">
        <v>473</v>
      </c>
      <c r="D348" s="535" t="s">
        <v>447</v>
      </c>
      <c r="E348" s="193"/>
      <c r="F348" s="194" t="s">
        <v>427</v>
      </c>
      <c r="G348" s="193" t="s">
        <v>323</v>
      </c>
      <c r="H348" s="193" t="s">
        <v>520</v>
      </c>
      <c r="I348" s="538">
        <v>10.9</v>
      </c>
      <c r="J348" s="464">
        <v>1</v>
      </c>
      <c r="K348" s="464">
        <v>1</v>
      </c>
      <c r="L348" s="464">
        <v>1</v>
      </c>
      <c r="M348" s="464">
        <v>1</v>
      </c>
      <c r="N348" s="544">
        <f t="shared" si="49"/>
        <v>128</v>
      </c>
      <c r="O348" s="534">
        <v>128</v>
      </c>
      <c r="P348" s="534"/>
      <c r="Q348" s="534"/>
      <c r="R348" s="534"/>
      <c r="S348" s="184" t="e">
        <f t="shared" si="42"/>
        <v>#DIV/0!</v>
      </c>
      <c r="T348" s="184">
        <f t="shared" si="43"/>
        <v>0</v>
      </c>
      <c r="U348" s="184">
        <f t="shared" si="44"/>
        <v>0</v>
      </c>
      <c r="V348" s="499"/>
      <c r="W348" s="185">
        <f>IF(O348="nio",0,IF(O348&gt;0,VLOOKUP(G348,'3-Productie normen'!$A$10:$I$23,VLOOKUP(O348,'3-Productie normen'!R:S,2,FALSE),FALSE)))</f>
        <v>0</v>
      </c>
      <c r="X348" s="185">
        <f t="shared" si="45"/>
        <v>0</v>
      </c>
      <c r="Y348" s="185">
        <f t="shared" si="46"/>
        <v>0</v>
      </c>
      <c r="Z348" s="186" t="str">
        <f>VLOOKUP(G348,'3-Productie normen'!A:O,11,FALSE)</f>
        <v>V</v>
      </c>
      <c r="AA348" s="186"/>
      <c r="AC348" s="144">
        <f t="shared" si="47"/>
        <v>1395.2</v>
      </c>
    </row>
    <row r="349" spans="1:29" ht="14.1" customHeight="1">
      <c r="A349" s="160">
        <f t="shared" si="48"/>
        <v>349</v>
      </c>
      <c r="B349" s="180" t="s">
        <v>213</v>
      </c>
      <c r="C349" s="533" t="s">
        <v>473</v>
      </c>
      <c r="D349" s="535" t="s">
        <v>447</v>
      </c>
      <c r="E349" s="193"/>
      <c r="F349" s="194" t="s">
        <v>386</v>
      </c>
      <c r="G349" s="193" t="s">
        <v>323</v>
      </c>
      <c r="H349" s="193" t="s">
        <v>520</v>
      </c>
      <c r="I349" s="538">
        <v>9.1</v>
      </c>
      <c r="J349" s="464">
        <v>1</v>
      </c>
      <c r="K349" s="464">
        <v>1</v>
      </c>
      <c r="L349" s="464">
        <v>1</v>
      </c>
      <c r="M349" s="464">
        <v>1</v>
      </c>
      <c r="N349" s="544">
        <f t="shared" si="49"/>
        <v>128</v>
      </c>
      <c r="O349" s="534">
        <v>128</v>
      </c>
      <c r="P349" s="534"/>
      <c r="Q349" s="534"/>
      <c r="R349" s="534"/>
      <c r="S349" s="184" t="e">
        <f t="shared" si="42"/>
        <v>#DIV/0!</v>
      </c>
      <c r="T349" s="184">
        <f t="shared" si="43"/>
        <v>0</v>
      </c>
      <c r="U349" s="184">
        <f t="shared" si="44"/>
        <v>0</v>
      </c>
      <c r="V349" s="499"/>
      <c r="W349" s="185">
        <f>IF(O349="nio",0,IF(O349&gt;0,VLOOKUP(G349,'3-Productie normen'!$A$10:$I$23,VLOOKUP(O349,'3-Productie normen'!R:S,2,FALSE),FALSE)))</f>
        <v>0</v>
      </c>
      <c r="X349" s="185">
        <f t="shared" si="45"/>
        <v>0</v>
      </c>
      <c r="Y349" s="185">
        <f t="shared" si="46"/>
        <v>0</v>
      </c>
      <c r="Z349" s="186" t="str">
        <f>VLOOKUP(G349,'3-Productie normen'!A:O,11,FALSE)</f>
        <v>V</v>
      </c>
      <c r="AA349" s="186"/>
      <c r="AC349" s="144">
        <f t="shared" si="47"/>
        <v>1164.8</v>
      </c>
    </row>
    <row r="350" spans="1:29" ht="14.1" customHeight="1">
      <c r="A350" s="160">
        <f t="shared" si="48"/>
        <v>350</v>
      </c>
      <c r="B350" s="180" t="s">
        <v>213</v>
      </c>
      <c r="C350" s="533"/>
      <c r="D350" s="535" t="s">
        <v>447</v>
      </c>
      <c r="E350" s="193"/>
      <c r="F350" s="194" t="s">
        <v>265</v>
      </c>
      <c r="G350" s="193" t="s">
        <v>462</v>
      </c>
      <c r="H350" s="193"/>
      <c r="I350" s="538">
        <v>91</v>
      </c>
      <c r="J350" s="464">
        <v>1</v>
      </c>
      <c r="K350" s="464">
        <v>1</v>
      </c>
      <c r="L350" s="464">
        <v>1</v>
      </c>
      <c r="M350" s="464">
        <v>1</v>
      </c>
      <c r="N350" s="544" t="str">
        <f t="shared" si="49"/>
        <v>NIO</v>
      </c>
      <c r="O350" s="534" t="s">
        <v>463</v>
      </c>
      <c r="P350" s="534"/>
      <c r="Q350" s="534"/>
      <c r="R350" s="534"/>
      <c r="S350" s="184">
        <f t="shared" si="42"/>
        <v>0</v>
      </c>
      <c r="T350" s="184">
        <f t="shared" si="43"/>
        <v>0</v>
      </c>
      <c r="U350" s="184">
        <f t="shared" si="44"/>
        <v>0</v>
      </c>
      <c r="V350" s="499"/>
      <c r="W350" s="185">
        <f>IF(O350="nio",0,IF(O350&gt;0,VLOOKUP(G350,'3-Productie normen'!$A$10:$I$23,VLOOKUP(O350,'3-Productie normen'!R:S,2,FALSE),FALSE)))</f>
        <v>0</v>
      </c>
      <c r="X350" s="185">
        <f t="shared" si="45"/>
        <v>0</v>
      </c>
      <c r="Y350" s="185">
        <f t="shared" si="46"/>
        <v>0</v>
      </c>
      <c r="Z350" s="186">
        <f>VLOOKUP(G350,'3-Productie normen'!A:O,11,FALSE)</f>
        <v>0</v>
      </c>
      <c r="AA350" s="186"/>
      <c r="AC350" s="144">
        <f t="shared" si="47"/>
        <v>0</v>
      </c>
    </row>
    <row r="351" spans="1:29" ht="14.1" customHeight="1">
      <c r="A351" s="160">
        <f t="shared" si="48"/>
        <v>351</v>
      </c>
      <c r="B351" s="180" t="s">
        <v>213</v>
      </c>
      <c r="C351" s="533"/>
      <c r="D351" s="535" t="s">
        <v>447</v>
      </c>
      <c r="E351" s="193"/>
      <c r="F351" s="194" t="s">
        <v>265</v>
      </c>
      <c r="G351" s="193" t="s">
        <v>462</v>
      </c>
      <c r="H351" s="193"/>
      <c r="I351" s="538">
        <v>91</v>
      </c>
      <c r="J351" s="464">
        <v>1</v>
      </c>
      <c r="K351" s="464">
        <v>1</v>
      </c>
      <c r="L351" s="464">
        <v>1</v>
      </c>
      <c r="M351" s="464">
        <v>1</v>
      </c>
      <c r="N351" s="544" t="str">
        <f t="shared" si="49"/>
        <v>NIO</v>
      </c>
      <c r="O351" s="534" t="s">
        <v>463</v>
      </c>
      <c r="P351" s="534"/>
      <c r="Q351" s="534"/>
      <c r="R351" s="534"/>
      <c r="S351" s="184">
        <f t="shared" si="42"/>
        <v>0</v>
      </c>
      <c r="T351" s="184">
        <f t="shared" si="43"/>
        <v>0</v>
      </c>
      <c r="U351" s="184">
        <f t="shared" si="44"/>
        <v>0</v>
      </c>
      <c r="V351" s="499"/>
      <c r="W351" s="185">
        <f>IF(O351="nio",0,IF(O351&gt;0,VLOOKUP(G351,'3-Productie normen'!$A$10:$I$23,VLOOKUP(O351,'3-Productie normen'!R:S,2,FALSE),FALSE)))</f>
        <v>0</v>
      </c>
      <c r="X351" s="185">
        <f t="shared" si="45"/>
        <v>0</v>
      </c>
      <c r="Y351" s="185">
        <f t="shared" si="46"/>
        <v>0</v>
      </c>
      <c r="Z351" s="186">
        <f>VLOOKUP(G351,'3-Productie normen'!A:O,11,FALSE)</f>
        <v>0</v>
      </c>
      <c r="AA351" s="186"/>
      <c r="AC351" s="144">
        <f t="shared" si="47"/>
        <v>0</v>
      </c>
    </row>
    <row r="352" spans="1:29" ht="14.1" customHeight="1">
      <c r="A352" s="160">
        <f t="shared" si="48"/>
        <v>352</v>
      </c>
      <c r="B352" s="180" t="s">
        <v>213</v>
      </c>
      <c r="C352" s="533" t="s">
        <v>473</v>
      </c>
      <c r="D352" s="535" t="s">
        <v>447</v>
      </c>
      <c r="E352" s="193"/>
      <c r="F352" s="194" t="s">
        <v>388</v>
      </c>
      <c r="G352" s="193" t="s">
        <v>323</v>
      </c>
      <c r="H352" s="193" t="s">
        <v>520</v>
      </c>
      <c r="I352" s="538">
        <v>9.1</v>
      </c>
      <c r="J352" s="464">
        <v>1</v>
      </c>
      <c r="K352" s="464">
        <v>1</v>
      </c>
      <c r="L352" s="464">
        <v>1</v>
      </c>
      <c r="M352" s="464">
        <v>1</v>
      </c>
      <c r="N352" s="544">
        <f t="shared" si="49"/>
        <v>128</v>
      </c>
      <c r="O352" s="534">
        <v>128</v>
      </c>
      <c r="P352" s="534"/>
      <c r="Q352" s="534"/>
      <c r="R352" s="534"/>
      <c r="S352" s="184" t="e">
        <f t="shared" si="42"/>
        <v>#DIV/0!</v>
      </c>
      <c r="T352" s="184">
        <f t="shared" si="43"/>
        <v>0</v>
      </c>
      <c r="U352" s="184">
        <f t="shared" si="44"/>
        <v>0</v>
      </c>
      <c r="V352" s="499"/>
      <c r="W352" s="185">
        <f>IF(O352="nio",0,IF(O352&gt;0,VLOOKUP(G352,'3-Productie normen'!$A$10:$I$23,VLOOKUP(O352,'3-Productie normen'!R:S,2,FALSE),FALSE)))</f>
        <v>0</v>
      </c>
      <c r="X352" s="185">
        <f t="shared" si="45"/>
        <v>0</v>
      </c>
      <c r="Y352" s="185">
        <f t="shared" si="46"/>
        <v>0</v>
      </c>
      <c r="Z352" s="186" t="str">
        <f>VLOOKUP(G352,'3-Productie normen'!A:O,11,FALSE)</f>
        <v>V</v>
      </c>
      <c r="AA352" s="186"/>
      <c r="AC352" s="144">
        <f t="shared" si="47"/>
        <v>1164.8</v>
      </c>
    </row>
    <row r="353" spans="1:30" ht="14.1" customHeight="1">
      <c r="A353" s="160">
        <f t="shared" si="48"/>
        <v>353</v>
      </c>
      <c r="B353" s="180" t="s">
        <v>213</v>
      </c>
      <c r="C353" s="533" t="s">
        <v>473</v>
      </c>
      <c r="D353" s="535" t="s">
        <v>447</v>
      </c>
      <c r="E353" s="193"/>
      <c r="F353" s="194" t="s">
        <v>436</v>
      </c>
      <c r="G353" s="194" t="s">
        <v>436</v>
      </c>
      <c r="H353" s="193" t="s">
        <v>516</v>
      </c>
      <c r="I353" s="538">
        <v>22</v>
      </c>
      <c r="J353" s="464">
        <v>1</v>
      </c>
      <c r="K353" s="464">
        <v>1</v>
      </c>
      <c r="L353" s="464">
        <v>1</v>
      </c>
      <c r="M353" s="464">
        <v>1</v>
      </c>
      <c r="N353" s="544">
        <f t="shared" si="49"/>
        <v>104</v>
      </c>
      <c r="O353" s="534">
        <v>104</v>
      </c>
      <c r="P353" s="534"/>
      <c r="Q353" s="534"/>
      <c r="R353" s="534"/>
      <c r="S353" s="184" t="e">
        <f t="shared" si="42"/>
        <v>#DIV/0!</v>
      </c>
      <c r="T353" s="184">
        <f t="shared" si="43"/>
        <v>0</v>
      </c>
      <c r="U353" s="184">
        <f t="shared" si="44"/>
        <v>0</v>
      </c>
      <c r="V353" s="499"/>
      <c r="W353" s="185">
        <f>IF(O353="nio",0,IF(O353&gt;0,VLOOKUP(G353,'3-Productie normen'!$A$10:$I$23,VLOOKUP(O353,'3-Productie normen'!R:S,2,FALSE),FALSE)))</f>
        <v>0</v>
      </c>
      <c r="X353" s="185">
        <f t="shared" si="45"/>
        <v>0</v>
      </c>
      <c r="Y353" s="185">
        <f t="shared" si="46"/>
        <v>0</v>
      </c>
      <c r="Z353" s="186" t="str">
        <f>VLOOKUP(G353,'3-Productie normen'!A:O,11,FALSE)</f>
        <v>B</v>
      </c>
      <c r="AA353" s="186"/>
      <c r="AC353" s="144">
        <f t="shared" si="47"/>
        <v>2288</v>
      </c>
    </row>
    <row r="354" spans="1:30" ht="14.1" customHeight="1">
      <c r="A354" s="160">
        <f t="shared" si="48"/>
        <v>354</v>
      </c>
      <c r="B354" s="180" t="s">
        <v>213</v>
      </c>
      <c r="C354" s="533" t="s">
        <v>473</v>
      </c>
      <c r="D354" s="535" t="s">
        <v>447</v>
      </c>
      <c r="E354" s="193"/>
      <c r="F354" s="194" t="s">
        <v>449</v>
      </c>
      <c r="G354" s="194" t="s">
        <v>459</v>
      </c>
      <c r="H354" s="193" t="s">
        <v>517</v>
      </c>
      <c r="I354" s="538">
        <v>155.4</v>
      </c>
      <c r="J354" s="464">
        <v>1</v>
      </c>
      <c r="K354" s="464">
        <v>1</v>
      </c>
      <c r="L354" s="464">
        <v>1</v>
      </c>
      <c r="M354" s="464">
        <v>1</v>
      </c>
      <c r="N354" s="544">
        <f t="shared" si="49"/>
        <v>128</v>
      </c>
      <c r="O354" s="534">
        <v>128</v>
      </c>
      <c r="P354" s="534"/>
      <c r="Q354" s="534"/>
      <c r="R354" s="534"/>
      <c r="S354" s="184" t="e">
        <f t="shared" si="42"/>
        <v>#DIV/0!</v>
      </c>
      <c r="T354" s="184">
        <f t="shared" si="43"/>
        <v>0</v>
      </c>
      <c r="U354" s="184">
        <f t="shared" si="44"/>
        <v>0</v>
      </c>
      <c r="V354" s="499"/>
      <c r="W354" s="185">
        <f>IF(O354="nio",0,IF(O354&gt;0,VLOOKUP(G354,'3-Productie normen'!$A$10:$I$23,VLOOKUP(O354,'3-Productie normen'!R:S,2,FALSE),FALSE)))</f>
        <v>0</v>
      </c>
      <c r="X354" s="185">
        <f t="shared" si="45"/>
        <v>0</v>
      </c>
      <c r="Y354" s="185">
        <f t="shared" si="46"/>
        <v>0</v>
      </c>
      <c r="Z354" s="186" t="str">
        <f>VLOOKUP(G354,'3-Productie normen'!A:O,11,FALSE)</f>
        <v xml:space="preserve">V </v>
      </c>
      <c r="AA354" s="186"/>
      <c r="AC354" s="144">
        <f t="shared" si="47"/>
        <v>19891.2</v>
      </c>
    </row>
    <row r="355" spans="1:30" ht="14.1" customHeight="1">
      <c r="A355" s="160">
        <f t="shared" si="48"/>
        <v>355</v>
      </c>
      <c r="B355" s="180" t="s">
        <v>213</v>
      </c>
      <c r="C355" s="533" t="s">
        <v>473</v>
      </c>
      <c r="D355" s="535" t="s">
        <v>447</v>
      </c>
      <c r="E355" s="193"/>
      <c r="F355" s="194" t="s">
        <v>450</v>
      </c>
      <c r="G355" s="194" t="s">
        <v>168</v>
      </c>
      <c r="H355" s="193" t="s">
        <v>516</v>
      </c>
      <c r="I355" s="538">
        <v>4</v>
      </c>
      <c r="J355" s="464">
        <v>1</v>
      </c>
      <c r="K355" s="464">
        <v>1</v>
      </c>
      <c r="L355" s="464">
        <v>1</v>
      </c>
      <c r="M355" s="464">
        <v>1</v>
      </c>
      <c r="N355" s="544">
        <f t="shared" si="49"/>
        <v>128</v>
      </c>
      <c r="O355" s="534">
        <v>128</v>
      </c>
      <c r="P355" s="534"/>
      <c r="Q355" s="534"/>
      <c r="R355" s="534"/>
      <c r="S355" s="184" t="e">
        <f t="shared" si="42"/>
        <v>#DIV/0!</v>
      </c>
      <c r="T355" s="184">
        <f t="shared" si="43"/>
        <v>0</v>
      </c>
      <c r="U355" s="184">
        <f t="shared" si="44"/>
        <v>0</v>
      </c>
      <c r="V355" s="499"/>
      <c r="W355" s="185">
        <f>IF(O355="nio",0,IF(O355&gt;0,VLOOKUP(G355,'3-Productie normen'!$A$10:$I$23,VLOOKUP(O355,'3-Productie normen'!R:S,2,FALSE),FALSE)))</f>
        <v>0</v>
      </c>
      <c r="X355" s="185">
        <f t="shared" si="45"/>
        <v>0</v>
      </c>
      <c r="Y355" s="185">
        <f t="shared" si="46"/>
        <v>0</v>
      </c>
      <c r="Z355" s="186" t="str">
        <f>VLOOKUP(G355,'3-Productie normen'!A:O,11,FALSE)</f>
        <v>B</v>
      </c>
      <c r="AA355" s="186"/>
      <c r="AC355" s="144">
        <f t="shared" si="47"/>
        <v>512</v>
      </c>
    </row>
    <row r="356" spans="1:30" ht="14.1" customHeight="1">
      <c r="A356" s="160">
        <f t="shared" si="48"/>
        <v>356</v>
      </c>
      <c r="B356" s="180" t="s">
        <v>213</v>
      </c>
      <c r="C356" s="533" t="s">
        <v>473</v>
      </c>
      <c r="D356" s="535" t="s">
        <v>447</v>
      </c>
      <c r="E356" s="193"/>
      <c r="F356" s="194" t="s">
        <v>450</v>
      </c>
      <c r="G356" s="194" t="s">
        <v>168</v>
      </c>
      <c r="H356" s="193" t="s">
        <v>516</v>
      </c>
      <c r="I356" s="538">
        <v>4</v>
      </c>
      <c r="J356" s="464">
        <v>1</v>
      </c>
      <c r="K356" s="464">
        <v>1</v>
      </c>
      <c r="L356" s="464">
        <v>1</v>
      </c>
      <c r="M356" s="464">
        <v>1</v>
      </c>
      <c r="N356" s="544">
        <f t="shared" si="49"/>
        <v>128</v>
      </c>
      <c r="O356" s="534">
        <v>128</v>
      </c>
      <c r="P356" s="534"/>
      <c r="Q356" s="534"/>
      <c r="R356" s="534"/>
      <c r="S356" s="184" t="e">
        <f t="shared" si="42"/>
        <v>#DIV/0!</v>
      </c>
      <c r="T356" s="184">
        <f t="shared" si="43"/>
        <v>0</v>
      </c>
      <c r="U356" s="184">
        <f t="shared" si="44"/>
        <v>0</v>
      </c>
      <c r="V356" s="499"/>
      <c r="W356" s="185">
        <f>IF(O356="nio",0,IF(O356&gt;0,VLOOKUP(G356,'3-Productie normen'!$A$10:$I$23,VLOOKUP(O356,'3-Productie normen'!R:S,2,FALSE),FALSE)))</f>
        <v>0</v>
      </c>
      <c r="X356" s="185">
        <f t="shared" si="45"/>
        <v>0</v>
      </c>
      <c r="Y356" s="185">
        <f t="shared" si="46"/>
        <v>0</v>
      </c>
      <c r="Z356" s="186" t="str">
        <f>VLOOKUP(G356,'3-Productie normen'!A:O,11,FALSE)</f>
        <v>B</v>
      </c>
      <c r="AA356" s="186"/>
      <c r="AC356" s="144">
        <f t="shared" si="47"/>
        <v>512</v>
      </c>
    </row>
    <row r="357" spans="1:30" ht="14.1" customHeight="1">
      <c r="A357" s="160">
        <f t="shared" si="48"/>
        <v>357</v>
      </c>
      <c r="B357" s="180" t="s">
        <v>213</v>
      </c>
      <c r="C357" s="533" t="s">
        <v>473</v>
      </c>
      <c r="D357" s="535" t="s">
        <v>447</v>
      </c>
      <c r="E357" s="193"/>
      <c r="F357" s="194" t="s">
        <v>237</v>
      </c>
      <c r="G357" s="193" t="s">
        <v>323</v>
      </c>
      <c r="H357" s="193" t="s">
        <v>520</v>
      </c>
      <c r="I357" s="538">
        <v>9.3000000000000007</v>
      </c>
      <c r="J357" s="464">
        <v>1</v>
      </c>
      <c r="K357" s="464">
        <v>1</v>
      </c>
      <c r="L357" s="464">
        <v>1</v>
      </c>
      <c r="M357" s="464">
        <v>1</v>
      </c>
      <c r="N357" s="544">
        <f t="shared" si="49"/>
        <v>128</v>
      </c>
      <c r="O357" s="534">
        <v>128</v>
      </c>
      <c r="P357" s="534"/>
      <c r="Q357" s="534"/>
      <c r="R357" s="534"/>
      <c r="S357" s="184" t="e">
        <f t="shared" si="42"/>
        <v>#DIV/0!</v>
      </c>
      <c r="T357" s="184">
        <f t="shared" si="43"/>
        <v>0</v>
      </c>
      <c r="U357" s="184">
        <f t="shared" si="44"/>
        <v>0</v>
      </c>
      <c r="V357" s="499"/>
      <c r="W357" s="185">
        <f>IF(O357="nio",0,IF(O357&gt;0,VLOOKUP(G357,'3-Productie normen'!$A$10:$I$23,VLOOKUP(O357,'3-Productie normen'!R:S,2,FALSE),FALSE)))</f>
        <v>0</v>
      </c>
      <c r="X357" s="185">
        <f t="shared" si="45"/>
        <v>0</v>
      </c>
      <c r="Y357" s="185">
        <f t="shared" si="46"/>
        <v>0</v>
      </c>
      <c r="Z357" s="186" t="str">
        <f>VLOOKUP(G357,'3-Productie normen'!A:O,11,FALSE)</f>
        <v>V</v>
      </c>
      <c r="AA357" s="186"/>
      <c r="AC357" s="144">
        <f t="shared" si="47"/>
        <v>1190.4000000000001</v>
      </c>
    </row>
    <row r="358" spans="1:30" ht="14.1" customHeight="1">
      <c r="A358" s="160">
        <f t="shared" si="48"/>
        <v>358</v>
      </c>
      <c r="B358" s="180" t="s">
        <v>213</v>
      </c>
      <c r="C358" s="533"/>
      <c r="D358" s="535" t="s">
        <v>448</v>
      </c>
      <c r="E358" s="193"/>
      <c r="F358" s="194" t="s">
        <v>265</v>
      </c>
      <c r="G358" s="193" t="s">
        <v>462</v>
      </c>
      <c r="H358" s="193"/>
      <c r="I358" s="538">
        <v>29.5</v>
      </c>
      <c r="J358" s="464">
        <v>1</v>
      </c>
      <c r="K358" s="464">
        <v>1</v>
      </c>
      <c r="L358" s="464">
        <v>1</v>
      </c>
      <c r="M358" s="464">
        <v>1</v>
      </c>
      <c r="N358" s="544" t="str">
        <f t="shared" si="49"/>
        <v>NIO</v>
      </c>
      <c r="O358" s="534" t="s">
        <v>463</v>
      </c>
      <c r="P358" s="534"/>
      <c r="Q358" s="534"/>
      <c r="R358" s="534"/>
      <c r="S358" s="184">
        <f t="shared" si="42"/>
        <v>0</v>
      </c>
      <c r="T358" s="184">
        <f t="shared" si="43"/>
        <v>0</v>
      </c>
      <c r="U358" s="184">
        <f t="shared" si="44"/>
        <v>0</v>
      </c>
      <c r="V358" s="499"/>
      <c r="W358" s="185">
        <f>IF(O358="nio",0,IF(O358&gt;0,VLOOKUP(G358,'3-Productie normen'!$A$10:$I$23,VLOOKUP(O358,'3-Productie normen'!R:S,2,FALSE),FALSE)))</f>
        <v>0</v>
      </c>
      <c r="X358" s="185">
        <f t="shared" si="45"/>
        <v>0</v>
      </c>
      <c r="Y358" s="185">
        <f t="shared" si="46"/>
        <v>0</v>
      </c>
      <c r="Z358" s="186">
        <f>VLOOKUP(G358,'3-Productie normen'!A:O,11,FALSE)</f>
        <v>0</v>
      </c>
      <c r="AA358" s="186"/>
      <c r="AC358" s="144">
        <f t="shared" si="47"/>
        <v>0</v>
      </c>
    </row>
    <row r="359" spans="1:30" ht="14.1" customHeight="1">
      <c r="A359" s="160">
        <f t="shared" si="48"/>
        <v>359</v>
      </c>
      <c r="B359" s="180" t="s">
        <v>213</v>
      </c>
      <c r="C359" s="533"/>
      <c r="D359" s="535" t="s">
        <v>448</v>
      </c>
      <c r="E359" s="193"/>
      <c r="F359" s="194" t="s">
        <v>451</v>
      </c>
      <c r="G359" s="193" t="s">
        <v>462</v>
      </c>
      <c r="H359" s="193"/>
      <c r="I359" s="538">
        <v>34.299999999999997</v>
      </c>
      <c r="J359" s="464">
        <v>1</v>
      </c>
      <c r="K359" s="464">
        <v>1</v>
      </c>
      <c r="L359" s="464">
        <v>1</v>
      </c>
      <c r="M359" s="464">
        <v>1</v>
      </c>
      <c r="N359" s="544" t="str">
        <f t="shared" si="49"/>
        <v>NIO</v>
      </c>
      <c r="O359" s="534" t="s">
        <v>463</v>
      </c>
      <c r="P359" s="534"/>
      <c r="Q359" s="534"/>
      <c r="R359" s="534"/>
      <c r="S359" s="184">
        <f t="shared" si="42"/>
        <v>0</v>
      </c>
      <c r="T359" s="184">
        <f t="shared" si="43"/>
        <v>0</v>
      </c>
      <c r="U359" s="184">
        <f t="shared" si="44"/>
        <v>0</v>
      </c>
      <c r="V359" s="499"/>
      <c r="W359" s="185">
        <f>IF(O359="nio",0,IF(O359&gt;0,VLOOKUP(G359,'3-Productie normen'!$A$10:$I$23,VLOOKUP(O359,'3-Productie normen'!R:S,2,FALSE),FALSE)))</f>
        <v>0</v>
      </c>
      <c r="X359" s="185">
        <f t="shared" si="45"/>
        <v>0</v>
      </c>
      <c r="Y359" s="185">
        <f t="shared" si="46"/>
        <v>0</v>
      </c>
      <c r="Z359" s="186">
        <f>VLOOKUP(G359,'3-Productie normen'!A:O,11,FALSE)</f>
        <v>0</v>
      </c>
      <c r="AA359" s="186"/>
      <c r="AC359" s="144">
        <f t="shared" si="47"/>
        <v>0</v>
      </c>
    </row>
    <row r="360" spans="1:30" ht="14.1" customHeight="1">
      <c r="A360" s="160">
        <f t="shared" si="48"/>
        <v>360</v>
      </c>
      <c r="B360" s="180" t="s">
        <v>213</v>
      </c>
      <c r="C360" s="533" t="s">
        <v>473</v>
      </c>
      <c r="D360" s="535" t="s">
        <v>448</v>
      </c>
      <c r="E360" s="193"/>
      <c r="F360" s="194" t="s">
        <v>427</v>
      </c>
      <c r="G360" s="193" t="s">
        <v>323</v>
      </c>
      <c r="H360" s="193" t="s">
        <v>520</v>
      </c>
      <c r="I360" s="538">
        <v>10.9</v>
      </c>
      <c r="J360" s="464">
        <v>1</v>
      </c>
      <c r="K360" s="464">
        <v>1</v>
      </c>
      <c r="L360" s="464">
        <v>1</v>
      </c>
      <c r="M360" s="464">
        <v>1</v>
      </c>
      <c r="N360" s="544">
        <f t="shared" si="49"/>
        <v>128</v>
      </c>
      <c r="O360" s="534">
        <v>128</v>
      </c>
      <c r="P360" s="534"/>
      <c r="Q360" s="534"/>
      <c r="R360" s="534"/>
      <c r="S360" s="184" t="e">
        <f t="shared" si="42"/>
        <v>#DIV/0!</v>
      </c>
      <c r="T360" s="184">
        <f t="shared" si="43"/>
        <v>0</v>
      </c>
      <c r="U360" s="184">
        <f t="shared" si="44"/>
        <v>0</v>
      </c>
      <c r="V360" s="499"/>
      <c r="W360" s="185">
        <f>IF(O360="nio",0,IF(O360&gt;0,VLOOKUP(G360,'3-Productie normen'!$A$10:$I$23,VLOOKUP(O360,'3-Productie normen'!R:S,2,FALSE),FALSE)))</f>
        <v>0</v>
      </c>
      <c r="X360" s="185">
        <f t="shared" si="45"/>
        <v>0</v>
      </c>
      <c r="Y360" s="185">
        <f t="shared" si="46"/>
        <v>0</v>
      </c>
      <c r="Z360" s="186" t="str">
        <f>VLOOKUP(G360,'3-Productie normen'!A:O,11,FALSE)</f>
        <v>V</v>
      </c>
      <c r="AA360" s="186"/>
      <c r="AC360" s="144">
        <f t="shared" si="47"/>
        <v>1395.2</v>
      </c>
    </row>
    <row r="361" spans="1:30" ht="14.1" customHeight="1">
      <c r="A361" s="160">
        <f t="shared" si="48"/>
        <v>361</v>
      </c>
      <c r="B361" s="180" t="s">
        <v>213</v>
      </c>
      <c r="C361" s="533"/>
      <c r="D361" s="535" t="s">
        <v>448</v>
      </c>
      <c r="E361" s="193"/>
      <c r="F361" s="194" t="s">
        <v>265</v>
      </c>
      <c r="G361" s="193" t="s">
        <v>462</v>
      </c>
      <c r="H361" s="193"/>
      <c r="I361" s="538">
        <v>90.5</v>
      </c>
      <c r="J361" s="464">
        <v>1</v>
      </c>
      <c r="K361" s="464">
        <v>1</v>
      </c>
      <c r="L361" s="464">
        <v>1</v>
      </c>
      <c r="M361" s="464">
        <v>1</v>
      </c>
      <c r="N361" s="544" t="str">
        <f t="shared" si="49"/>
        <v>NIO</v>
      </c>
      <c r="O361" s="534" t="s">
        <v>463</v>
      </c>
      <c r="P361" s="534"/>
      <c r="Q361" s="534"/>
      <c r="R361" s="534"/>
      <c r="S361" s="184">
        <f t="shared" si="42"/>
        <v>0</v>
      </c>
      <c r="T361" s="184">
        <f t="shared" si="43"/>
        <v>0</v>
      </c>
      <c r="U361" s="184">
        <f t="shared" si="44"/>
        <v>0</v>
      </c>
      <c r="V361" s="499"/>
      <c r="W361" s="185">
        <f>IF(O361="nio",0,IF(O361&gt;0,VLOOKUP(G361,'3-Productie normen'!$A$10:$I$23,VLOOKUP(O361,'3-Productie normen'!R:S,2,FALSE),FALSE)))</f>
        <v>0</v>
      </c>
      <c r="X361" s="185">
        <f t="shared" si="45"/>
        <v>0</v>
      </c>
      <c r="Y361" s="185">
        <f t="shared" si="46"/>
        <v>0</v>
      </c>
      <c r="Z361" s="186">
        <f>VLOOKUP(G361,'3-Productie normen'!A:O,11,FALSE)</f>
        <v>0</v>
      </c>
      <c r="AA361" s="186"/>
      <c r="AC361" s="144">
        <f t="shared" si="47"/>
        <v>0</v>
      </c>
    </row>
    <row r="362" spans="1:30" ht="14.1" customHeight="1">
      <c r="A362" s="160">
        <f t="shared" si="48"/>
        <v>362</v>
      </c>
      <c r="B362" s="180" t="s">
        <v>213</v>
      </c>
      <c r="C362" s="533"/>
      <c r="D362" s="535" t="s">
        <v>448</v>
      </c>
      <c r="E362" s="193"/>
      <c r="F362" s="194" t="s">
        <v>265</v>
      </c>
      <c r="G362" s="193" t="s">
        <v>462</v>
      </c>
      <c r="H362" s="193"/>
      <c r="I362" s="538">
        <v>29.5</v>
      </c>
      <c r="J362" s="464">
        <v>1</v>
      </c>
      <c r="K362" s="464">
        <v>1</v>
      </c>
      <c r="L362" s="464">
        <v>1</v>
      </c>
      <c r="M362" s="464">
        <v>1</v>
      </c>
      <c r="N362" s="544" t="str">
        <f t="shared" si="49"/>
        <v>NIO</v>
      </c>
      <c r="O362" s="534" t="s">
        <v>463</v>
      </c>
      <c r="P362" s="534"/>
      <c r="Q362" s="534"/>
      <c r="R362" s="534"/>
      <c r="S362" s="184">
        <f t="shared" si="42"/>
        <v>0</v>
      </c>
      <c r="T362" s="184">
        <f t="shared" si="43"/>
        <v>0</v>
      </c>
      <c r="U362" s="184">
        <f t="shared" si="44"/>
        <v>0</v>
      </c>
      <c r="V362" s="499"/>
      <c r="W362" s="185">
        <f>IF(O362="nio",0,IF(O362&gt;0,VLOOKUP(G362,'3-Productie normen'!$A$10:$I$23,VLOOKUP(O362,'3-Productie normen'!R:S,2,FALSE),FALSE)))</f>
        <v>0</v>
      </c>
      <c r="X362" s="185">
        <f t="shared" si="45"/>
        <v>0</v>
      </c>
      <c r="Y362" s="185">
        <f t="shared" si="46"/>
        <v>0</v>
      </c>
      <c r="Z362" s="186">
        <f>VLOOKUP(G362,'3-Productie normen'!A:O,11,FALSE)</f>
        <v>0</v>
      </c>
      <c r="AA362" s="186"/>
      <c r="AC362" s="144">
        <f t="shared" si="47"/>
        <v>0</v>
      </c>
    </row>
    <row r="363" spans="1:30" ht="14.1" customHeight="1">
      <c r="A363" s="160">
        <f t="shared" si="48"/>
        <v>363</v>
      </c>
      <c r="B363" s="180" t="s">
        <v>213</v>
      </c>
      <c r="C363" s="533"/>
      <c r="D363" s="535" t="s">
        <v>448</v>
      </c>
      <c r="E363" s="193"/>
      <c r="F363" s="194" t="s">
        <v>454</v>
      </c>
      <c r="G363" s="193" t="s">
        <v>462</v>
      </c>
      <c r="H363" s="193"/>
      <c r="I363" s="538">
        <v>41.1</v>
      </c>
      <c r="J363" s="464">
        <v>1</v>
      </c>
      <c r="K363" s="464">
        <v>1</v>
      </c>
      <c r="L363" s="464">
        <v>1</v>
      </c>
      <c r="M363" s="464">
        <v>1</v>
      </c>
      <c r="N363" s="544" t="str">
        <f t="shared" si="49"/>
        <v>NIO</v>
      </c>
      <c r="O363" s="534" t="s">
        <v>463</v>
      </c>
      <c r="P363" s="534"/>
      <c r="Q363" s="534"/>
      <c r="R363" s="534"/>
      <c r="S363" s="184">
        <f t="shared" si="42"/>
        <v>0</v>
      </c>
      <c r="T363" s="184">
        <f t="shared" si="43"/>
        <v>0</v>
      </c>
      <c r="U363" s="184">
        <f t="shared" si="44"/>
        <v>0</v>
      </c>
      <c r="V363" s="499"/>
      <c r="W363" s="185">
        <f>IF(O363="nio",0,IF(O363&gt;0,VLOOKUP(G363,'3-Productie normen'!$A$10:$I$23,VLOOKUP(O363,'3-Productie normen'!R:S,2,FALSE),FALSE)))</f>
        <v>0</v>
      </c>
      <c r="X363" s="185">
        <f t="shared" si="45"/>
        <v>0</v>
      </c>
      <c r="Y363" s="185">
        <f t="shared" si="46"/>
        <v>0</v>
      </c>
      <c r="Z363" s="186">
        <f>VLOOKUP(G363,'3-Productie normen'!A:O,11,FALSE)</f>
        <v>0</v>
      </c>
      <c r="AA363" s="186"/>
      <c r="AC363" s="144">
        <f t="shared" si="47"/>
        <v>0</v>
      </c>
    </row>
    <row r="364" spans="1:30" ht="14.1" customHeight="1">
      <c r="B364" s="197"/>
      <c r="C364" s="197"/>
      <c r="D364" s="198"/>
      <c r="E364" s="199"/>
      <c r="F364" s="200"/>
      <c r="G364" s="200"/>
      <c r="H364" s="201"/>
      <c r="I364" s="202"/>
      <c r="J364" s="433"/>
      <c r="K364" s="433"/>
      <c r="L364" s="433"/>
      <c r="M364" s="433"/>
      <c r="N364" s="541"/>
      <c r="O364" s="203"/>
      <c r="P364" s="203"/>
      <c r="Q364" s="203"/>
      <c r="R364" s="203"/>
      <c r="S364" s="204"/>
      <c r="T364" s="205"/>
      <c r="U364" s="205"/>
      <c r="V364" s="500"/>
      <c r="W364" s="205"/>
      <c r="X364" s="213"/>
      <c r="Y364" s="213"/>
      <c r="Z364" s="214"/>
      <c r="AA364" s="214"/>
      <c r="AB364" s="214"/>
      <c r="AC364" s="214"/>
      <c r="AD364" s="214"/>
    </row>
    <row r="365" spans="1:30" ht="14.1" customHeight="1">
      <c r="B365" s="206"/>
      <c r="C365" s="206"/>
      <c r="D365" s="207"/>
      <c r="E365" s="208"/>
      <c r="F365" s="209"/>
      <c r="G365" s="209"/>
      <c r="H365" s="9"/>
      <c r="I365" s="210"/>
      <c r="J365" s="434"/>
      <c r="K365" s="434"/>
      <c r="L365" s="434"/>
      <c r="M365" s="434"/>
      <c r="N365" s="542"/>
      <c r="O365" s="211"/>
      <c r="P365" s="211"/>
      <c r="Q365" s="211"/>
      <c r="R365" s="211"/>
      <c r="S365" s="212"/>
      <c r="T365" s="213"/>
      <c r="U365" s="213"/>
      <c r="V365" s="213"/>
      <c r="W365" s="213"/>
      <c r="X365" s="213"/>
      <c r="Y365" s="213"/>
      <c r="Z365" s="214"/>
      <c r="AA365" s="214"/>
      <c r="AB365" s="214"/>
      <c r="AC365" s="214"/>
      <c r="AD365" s="214"/>
    </row>
    <row r="366" spans="1:30" ht="14.1" customHeight="1">
      <c r="B366" s="206"/>
      <c r="C366" s="206"/>
      <c r="D366" s="207"/>
      <c r="E366" s="208"/>
      <c r="F366" s="209"/>
      <c r="G366" s="209"/>
      <c r="H366" s="9"/>
      <c r="I366" s="210"/>
      <c r="J366" s="434"/>
      <c r="K366" s="434"/>
      <c r="L366" s="434"/>
      <c r="M366" s="434"/>
      <c r="N366" s="542"/>
      <c r="O366" s="211"/>
      <c r="P366" s="211"/>
      <c r="Q366" s="211"/>
      <c r="R366" s="211"/>
      <c r="S366" s="212"/>
      <c r="T366" s="213"/>
      <c r="U366" s="213"/>
      <c r="V366" s="213"/>
      <c r="W366" s="213"/>
      <c r="X366" s="213"/>
      <c r="Y366" s="213"/>
      <c r="Z366" s="214"/>
      <c r="AA366" s="214"/>
      <c r="AB366" s="214"/>
      <c r="AC366" s="214"/>
      <c r="AD366" s="214"/>
    </row>
    <row r="367" spans="1:30" ht="14.1" customHeight="1">
      <c r="B367" s="206"/>
      <c r="C367" s="206"/>
      <c r="D367" s="207"/>
      <c r="E367" s="208"/>
      <c r="F367" s="209"/>
      <c r="G367" s="209"/>
      <c r="H367" s="9"/>
      <c r="I367" s="210"/>
      <c r="J367" s="434"/>
      <c r="K367" s="434"/>
      <c r="L367" s="434"/>
      <c r="M367" s="434"/>
      <c r="N367" s="542"/>
      <c r="O367" s="211"/>
      <c r="P367" s="211"/>
      <c r="Q367" s="211"/>
      <c r="R367" s="211"/>
      <c r="S367" s="212"/>
      <c r="T367" s="213"/>
      <c r="U367" s="213"/>
      <c r="V367" s="213"/>
      <c r="W367" s="213"/>
      <c r="X367" s="213"/>
      <c r="Y367" s="213"/>
      <c r="Z367" s="214"/>
      <c r="AA367" s="214"/>
      <c r="AB367" s="214"/>
      <c r="AC367" s="214"/>
      <c r="AD367" s="214"/>
    </row>
    <row r="368" spans="1:30" ht="14.1" customHeight="1">
      <c r="B368" s="206"/>
      <c r="C368" s="206"/>
      <c r="D368" s="207"/>
      <c r="E368" s="208"/>
      <c r="F368" s="209"/>
      <c r="G368" s="209"/>
      <c r="H368" s="9"/>
      <c r="I368" s="210"/>
      <c r="J368" s="434"/>
      <c r="K368" s="434"/>
      <c r="L368" s="434"/>
      <c r="M368" s="434"/>
      <c r="N368" s="542"/>
      <c r="O368" s="211"/>
      <c r="P368" s="211"/>
      <c r="Q368" s="211"/>
      <c r="R368" s="211"/>
      <c r="S368" s="212"/>
      <c r="T368" s="213"/>
      <c r="U368" s="213"/>
      <c r="V368" s="213"/>
      <c r="W368" s="213"/>
      <c r="X368" s="213"/>
      <c r="Y368" s="213"/>
      <c r="Z368" s="214"/>
      <c r="AA368" s="214"/>
      <c r="AB368" s="214"/>
      <c r="AC368" s="214"/>
      <c r="AD368" s="214"/>
    </row>
    <row r="369" spans="2:27" ht="14.1" customHeight="1">
      <c r="B369" s="206"/>
      <c r="C369" s="206"/>
      <c r="D369" s="207"/>
      <c r="E369" s="208"/>
      <c r="F369" s="209"/>
      <c r="G369" s="209"/>
      <c r="H369" s="9"/>
      <c r="I369" s="210"/>
      <c r="J369" s="434"/>
      <c r="K369" s="434"/>
      <c r="L369" s="434"/>
      <c r="M369" s="434"/>
      <c r="N369" s="542"/>
      <c r="O369" s="211"/>
      <c r="P369" s="211"/>
      <c r="Q369" s="211"/>
      <c r="R369" s="211"/>
      <c r="S369" s="212"/>
      <c r="T369" s="213"/>
      <c r="U369" s="213"/>
      <c r="V369" s="213"/>
      <c r="W369" s="213"/>
      <c r="X369" s="213"/>
      <c r="Y369" s="213"/>
      <c r="Z369" s="214"/>
      <c r="AA369" s="214"/>
    </row>
    <row r="370" spans="2:27" ht="14.1" customHeight="1">
      <c r="B370" s="206"/>
      <c r="C370" s="206"/>
      <c r="D370" s="207"/>
      <c r="E370" s="208"/>
      <c r="F370" s="209"/>
      <c r="G370" s="209"/>
      <c r="H370" s="9"/>
      <c r="I370" s="210"/>
      <c r="J370" s="434"/>
      <c r="K370" s="434"/>
      <c r="L370" s="434"/>
      <c r="M370" s="434"/>
      <c r="N370" s="542"/>
      <c r="O370" s="211"/>
      <c r="P370" s="211"/>
      <c r="Q370" s="211"/>
      <c r="R370" s="211"/>
      <c r="S370" s="212"/>
      <c r="T370" s="213"/>
      <c r="U370" s="213"/>
      <c r="V370" s="213"/>
      <c r="W370" s="213"/>
      <c r="X370" s="213"/>
      <c r="Y370" s="213"/>
      <c r="Z370" s="214"/>
      <c r="AA370" s="214"/>
    </row>
    <row r="371" spans="2:27" ht="14.1" customHeight="1">
      <c r="B371" s="206"/>
      <c r="C371" s="206"/>
      <c r="D371" s="207"/>
      <c r="E371" s="208"/>
      <c r="F371" s="209"/>
      <c r="G371" s="209"/>
      <c r="H371" s="9"/>
      <c r="I371" s="210"/>
      <c r="J371" s="434"/>
      <c r="K371" s="434"/>
      <c r="L371" s="434"/>
      <c r="M371" s="434"/>
      <c r="N371" s="542"/>
      <c r="O371" s="211"/>
      <c r="P371" s="211"/>
      <c r="Q371" s="211"/>
      <c r="R371" s="211"/>
      <c r="S371" s="212"/>
      <c r="T371" s="213"/>
      <c r="U371" s="213"/>
      <c r="V371" s="213"/>
      <c r="W371" s="213"/>
      <c r="X371" s="213"/>
      <c r="Y371" s="213"/>
      <c r="Z371" s="214"/>
      <c r="AA371" s="214"/>
    </row>
    <row r="372" spans="2:27" ht="14.1" customHeight="1">
      <c r="B372" s="206"/>
      <c r="C372" s="206"/>
      <c r="D372" s="207"/>
      <c r="E372" s="208"/>
      <c r="F372" s="209"/>
      <c r="G372" s="209"/>
      <c r="H372" s="9"/>
      <c r="I372" s="210"/>
      <c r="J372" s="434"/>
      <c r="K372" s="434"/>
      <c r="L372" s="434"/>
      <c r="M372" s="434"/>
      <c r="N372" s="542"/>
      <c r="O372" s="211"/>
      <c r="P372" s="211"/>
      <c r="Q372" s="211"/>
      <c r="R372" s="211"/>
      <c r="S372" s="212"/>
      <c r="T372" s="213"/>
      <c r="U372" s="213"/>
      <c r="V372" s="213"/>
      <c r="W372" s="213"/>
      <c r="X372" s="213"/>
      <c r="Y372" s="213"/>
      <c r="Z372" s="214"/>
      <c r="AA372" s="214"/>
    </row>
    <row r="373" spans="2:27" ht="14.1" customHeight="1">
      <c r="B373" s="206"/>
      <c r="C373" s="206"/>
      <c r="D373" s="207"/>
      <c r="E373" s="208"/>
      <c r="F373" s="209"/>
      <c r="G373" s="209"/>
      <c r="H373" s="9"/>
      <c r="I373" s="210"/>
      <c r="J373" s="434"/>
      <c r="K373" s="434"/>
      <c r="L373" s="434"/>
      <c r="M373" s="434"/>
      <c r="N373" s="542"/>
      <c r="O373" s="211"/>
      <c r="P373" s="211"/>
      <c r="Q373" s="211"/>
      <c r="R373" s="211"/>
      <c r="S373" s="212"/>
      <c r="T373" s="213"/>
      <c r="U373" s="213"/>
      <c r="V373" s="213"/>
      <c r="W373" s="213"/>
      <c r="X373" s="213"/>
      <c r="Y373" s="213"/>
      <c r="Z373" s="214"/>
      <c r="AA373" s="214"/>
    </row>
    <row r="374" spans="2:27" ht="14.1" customHeight="1">
      <c r="B374" s="206"/>
      <c r="C374" s="206"/>
      <c r="D374" s="207"/>
      <c r="E374" s="208"/>
      <c r="F374" s="209"/>
      <c r="G374" s="209"/>
      <c r="H374" s="9"/>
      <c r="I374" s="210"/>
      <c r="J374" s="434"/>
      <c r="K374" s="434"/>
      <c r="L374" s="434"/>
      <c r="M374" s="434"/>
      <c r="N374" s="542"/>
      <c r="O374" s="211"/>
      <c r="P374" s="211"/>
      <c r="Q374" s="211"/>
      <c r="R374" s="211"/>
      <c r="S374" s="212"/>
      <c r="T374" s="213"/>
      <c r="U374" s="213"/>
      <c r="V374" s="213"/>
      <c r="W374" s="213"/>
      <c r="X374" s="213"/>
      <c r="Y374" s="213"/>
      <c r="Z374" s="214"/>
      <c r="AA374" s="214"/>
    </row>
    <row r="375" spans="2:27" ht="14.1" customHeight="1">
      <c r="B375" s="206"/>
      <c r="C375" s="206"/>
      <c r="D375" s="207"/>
      <c r="E375" s="208"/>
      <c r="F375" s="209"/>
      <c r="G375" s="209"/>
      <c r="H375" s="9"/>
      <c r="I375" s="210"/>
      <c r="J375" s="434"/>
      <c r="K375" s="434"/>
      <c r="L375" s="434"/>
      <c r="M375" s="434"/>
      <c r="N375" s="542"/>
      <c r="O375" s="211"/>
      <c r="P375" s="211"/>
      <c r="Q375" s="211"/>
      <c r="R375" s="211"/>
      <c r="S375" s="212"/>
      <c r="T375" s="213"/>
      <c r="U375" s="213"/>
      <c r="V375" s="213"/>
      <c r="W375" s="213"/>
      <c r="X375" s="213"/>
      <c r="Y375" s="213"/>
      <c r="Z375" s="214"/>
      <c r="AA375" s="214"/>
    </row>
    <row r="376" spans="2:27" ht="14.1" customHeight="1">
      <c r="B376" s="206"/>
      <c r="C376" s="206"/>
      <c r="D376" s="207"/>
      <c r="E376" s="208"/>
      <c r="F376" s="209"/>
      <c r="G376" s="209"/>
      <c r="H376" s="9"/>
      <c r="I376" s="210"/>
      <c r="J376" s="434"/>
      <c r="K376" s="434"/>
      <c r="L376" s="434"/>
      <c r="M376" s="434"/>
      <c r="N376" s="542"/>
      <c r="O376" s="211"/>
      <c r="P376" s="211"/>
      <c r="Q376" s="211"/>
      <c r="R376" s="211"/>
      <c r="S376" s="212"/>
      <c r="T376" s="213"/>
      <c r="U376" s="213"/>
      <c r="V376" s="213"/>
      <c r="W376" s="213"/>
      <c r="X376" s="213"/>
      <c r="Y376" s="213"/>
      <c r="Z376" s="214"/>
      <c r="AA376" s="214"/>
    </row>
    <row r="377" spans="2:27" ht="14.1" customHeight="1">
      <c r="B377" s="206"/>
      <c r="C377" s="206"/>
      <c r="D377" s="207"/>
      <c r="E377" s="208"/>
      <c r="F377" s="209"/>
      <c r="G377" s="209"/>
      <c r="H377" s="9"/>
      <c r="I377" s="210"/>
      <c r="J377" s="434"/>
      <c r="K377" s="434"/>
      <c r="L377" s="434"/>
      <c r="M377" s="434"/>
      <c r="N377" s="542"/>
      <c r="O377" s="211"/>
      <c r="P377" s="211"/>
      <c r="Q377" s="211"/>
      <c r="R377" s="211"/>
      <c r="S377" s="212"/>
      <c r="T377" s="213"/>
      <c r="U377" s="213"/>
      <c r="V377" s="213"/>
      <c r="W377" s="213"/>
      <c r="X377" s="213"/>
      <c r="Y377" s="213"/>
      <c r="Z377" s="214"/>
      <c r="AA377" s="214"/>
    </row>
    <row r="378" spans="2:27" ht="14.1" customHeight="1">
      <c r="B378" s="206"/>
      <c r="C378" s="206"/>
      <c r="D378" s="207"/>
      <c r="E378" s="208"/>
      <c r="F378" s="209"/>
      <c r="G378" s="209"/>
      <c r="H378" s="9"/>
      <c r="I378" s="210"/>
      <c r="J378" s="434"/>
      <c r="K378" s="434"/>
      <c r="L378" s="434"/>
      <c r="M378" s="434"/>
      <c r="N378" s="542"/>
      <c r="O378" s="211"/>
      <c r="P378" s="211"/>
      <c r="Q378" s="211"/>
      <c r="R378" s="211"/>
      <c r="S378" s="212"/>
      <c r="T378" s="213"/>
      <c r="U378" s="213"/>
      <c r="V378" s="213"/>
      <c r="W378" s="213"/>
      <c r="X378" s="213"/>
      <c r="Y378" s="213"/>
      <c r="Z378" s="214"/>
      <c r="AA378" s="214"/>
    </row>
    <row r="379" spans="2:27" ht="14.1" customHeight="1">
      <c r="B379" s="206"/>
      <c r="C379" s="206"/>
      <c r="D379" s="207"/>
      <c r="E379" s="208"/>
      <c r="F379" s="209"/>
      <c r="G379" s="209"/>
      <c r="H379" s="9"/>
      <c r="I379" s="210"/>
      <c r="J379" s="434"/>
      <c r="K379" s="434"/>
      <c r="L379" s="434"/>
      <c r="M379" s="434"/>
      <c r="N379" s="542"/>
      <c r="O379" s="211"/>
      <c r="P379" s="211"/>
      <c r="Q379" s="211"/>
      <c r="R379" s="211"/>
      <c r="S379" s="212"/>
      <c r="T379" s="213"/>
      <c r="U379" s="213"/>
      <c r="V379" s="213"/>
      <c r="W379" s="213"/>
      <c r="X379" s="213"/>
      <c r="Y379" s="213"/>
      <c r="Z379" s="214"/>
      <c r="AA379" s="214"/>
    </row>
    <row r="380" spans="2:27" ht="14.1" customHeight="1">
      <c r="B380" s="206"/>
      <c r="C380" s="206"/>
      <c r="D380" s="207"/>
      <c r="E380" s="208"/>
      <c r="F380" s="209"/>
      <c r="G380" s="209"/>
      <c r="H380" s="9"/>
      <c r="I380" s="210"/>
      <c r="J380" s="434"/>
      <c r="K380" s="434"/>
      <c r="L380" s="434"/>
      <c r="M380" s="434"/>
      <c r="N380" s="542"/>
      <c r="O380" s="211"/>
      <c r="P380" s="211"/>
      <c r="Q380" s="211"/>
      <c r="R380" s="211"/>
      <c r="S380" s="212"/>
      <c r="T380" s="213"/>
      <c r="U380" s="213"/>
      <c r="V380" s="213"/>
      <c r="W380" s="213"/>
      <c r="X380" s="213"/>
      <c r="Y380" s="213"/>
      <c r="Z380" s="214"/>
      <c r="AA380" s="214"/>
    </row>
    <row r="381" spans="2:27" ht="14.1" customHeight="1">
      <c r="B381" s="206"/>
      <c r="C381" s="206"/>
      <c r="D381" s="207"/>
      <c r="E381" s="208"/>
      <c r="F381" s="209"/>
      <c r="G381" s="209"/>
      <c r="H381" s="9"/>
      <c r="I381" s="210"/>
      <c r="J381" s="434"/>
      <c r="K381" s="434"/>
      <c r="L381" s="434"/>
      <c r="M381" s="434"/>
      <c r="N381" s="542"/>
      <c r="O381" s="211"/>
      <c r="P381" s="211"/>
      <c r="Q381" s="211"/>
      <c r="R381" s="211"/>
      <c r="S381" s="212"/>
      <c r="T381" s="213"/>
      <c r="U381" s="213"/>
      <c r="V381" s="213"/>
      <c r="W381" s="213"/>
      <c r="X381" s="213"/>
      <c r="Y381" s="213"/>
      <c r="Z381" s="214"/>
      <c r="AA381" s="214"/>
    </row>
    <row r="382" spans="2:27" ht="14.1" customHeight="1">
      <c r="B382" s="206"/>
      <c r="C382" s="206"/>
      <c r="D382" s="207"/>
      <c r="E382" s="208"/>
      <c r="F382" s="209"/>
      <c r="G382" s="209"/>
      <c r="H382" s="9"/>
      <c r="I382" s="210"/>
      <c r="J382" s="434"/>
      <c r="K382" s="434"/>
      <c r="L382" s="434"/>
      <c r="M382" s="434"/>
      <c r="N382" s="542"/>
      <c r="O382" s="211"/>
      <c r="P382" s="211"/>
      <c r="Q382" s="211"/>
      <c r="R382" s="211"/>
      <c r="S382" s="212"/>
      <c r="T382" s="213"/>
      <c r="U382" s="213"/>
      <c r="V382" s="213"/>
      <c r="W382" s="213"/>
      <c r="X382" s="213"/>
      <c r="Y382" s="213"/>
      <c r="Z382" s="214"/>
      <c r="AA382" s="214"/>
    </row>
    <row r="383" spans="2:27" ht="14.1" customHeight="1">
      <c r="B383" s="206"/>
      <c r="C383" s="206"/>
      <c r="D383" s="207"/>
      <c r="E383" s="208"/>
      <c r="F383" s="209"/>
      <c r="G383" s="209"/>
      <c r="H383" s="9"/>
      <c r="I383" s="210"/>
      <c r="J383" s="434"/>
      <c r="K383" s="434"/>
      <c r="L383" s="434"/>
      <c r="M383" s="434"/>
      <c r="N383" s="542"/>
      <c r="O383" s="211"/>
      <c r="P383" s="211"/>
      <c r="Q383" s="211"/>
      <c r="R383" s="211"/>
      <c r="S383" s="212"/>
      <c r="T383" s="213"/>
      <c r="U383" s="213"/>
      <c r="V383" s="213"/>
      <c r="W383" s="213"/>
      <c r="X383" s="213"/>
      <c r="Y383" s="213"/>
      <c r="Z383" s="214"/>
      <c r="AA383" s="214"/>
    </row>
    <row r="384" spans="2:27" ht="14.1" customHeight="1">
      <c r="B384" s="206"/>
      <c r="C384" s="206"/>
      <c r="D384" s="207"/>
      <c r="E384" s="208"/>
      <c r="F384" s="209"/>
      <c r="G384" s="209"/>
      <c r="H384" s="9"/>
      <c r="I384" s="210"/>
      <c r="J384" s="434"/>
      <c r="K384" s="434"/>
      <c r="L384" s="434"/>
      <c r="M384" s="434"/>
      <c r="N384" s="542"/>
      <c r="O384" s="211"/>
      <c r="P384" s="211"/>
      <c r="Q384" s="211"/>
      <c r="R384" s="211"/>
      <c r="S384" s="212"/>
      <c r="T384" s="213"/>
      <c r="U384" s="213"/>
      <c r="V384" s="213"/>
      <c r="W384" s="213"/>
      <c r="X384" s="213"/>
      <c r="Y384" s="213"/>
      <c r="Z384" s="214"/>
      <c r="AA384" s="214"/>
    </row>
    <row r="385" spans="2:27" ht="14.1" customHeight="1">
      <c r="B385" s="206"/>
      <c r="C385" s="206"/>
      <c r="D385" s="207"/>
      <c r="E385" s="208"/>
      <c r="F385" s="209"/>
      <c r="G385" s="209"/>
      <c r="H385" s="9"/>
      <c r="I385" s="210"/>
      <c r="J385" s="434"/>
      <c r="K385" s="434"/>
      <c r="L385" s="434"/>
      <c r="M385" s="434"/>
      <c r="N385" s="542"/>
      <c r="O385" s="211"/>
      <c r="P385" s="211"/>
      <c r="Q385" s="211"/>
      <c r="R385" s="211"/>
      <c r="S385" s="212"/>
      <c r="T385" s="213"/>
      <c r="U385" s="213"/>
      <c r="V385" s="213"/>
      <c r="W385" s="213"/>
      <c r="X385" s="213"/>
      <c r="Y385" s="213"/>
      <c r="Z385" s="214"/>
      <c r="AA385" s="214"/>
    </row>
    <row r="386" spans="2:27" ht="14.1" customHeight="1">
      <c r="B386" s="206"/>
      <c r="C386" s="206"/>
      <c r="D386" s="207"/>
      <c r="E386" s="208"/>
      <c r="F386" s="209"/>
      <c r="G386" s="209"/>
      <c r="H386" s="9"/>
      <c r="I386" s="210"/>
      <c r="J386" s="434"/>
      <c r="K386" s="434"/>
      <c r="L386" s="434"/>
      <c r="M386" s="434"/>
      <c r="N386" s="542"/>
      <c r="O386" s="211"/>
      <c r="P386" s="211"/>
      <c r="Q386" s="211"/>
      <c r="R386" s="211"/>
      <c r="S386" s="212"/>
      <c r="T386" s="213"/>
      <c r="U386" s="213"/>
      <c r="V386" s="213"/>
      <c r="W386" s="213"/>
      <c r="X386" s="213"/>
      <c r="Y386" s="213"/>
      <c r="Z386" s="214"/>
      <c r="AA386" s="214"/>
    </row>
    <row r="387" spans="2:27" ht="14.1" customHeight="1">
      <c r="B387" s="206"/>
      <c r="C387" s="206"/>
      <c r="D387" s="207"/>
      <c r="E387" s="208"/>
      <c r="F387" s="209"/>
      <c r="G387" s="209"/>
      <c r="H387" s="9"/>
      <c r="I387" s="210"/>
      <c r="J387" s="434"/>
      <c r="K387" s="434"/>
      <c r="L387" s="434"/>
      <c r="M387" s="434"/>
      <c r="N387" s="542"/>
      <c r="O387" s="211"/>
      <c r="P387" s="211"/>
      <c r="Q387" s="211"/>
      <c r="R387" s="211"/>
      <c r="S387" s="212"/>
      <c r="T387" s="213"/>
      <c r="U387" s="213"/>
      <c r="V387" s="213"/>
      <c r="W387" s="213"/>
      <c r="X387" s="213"/>
      <c r="Y387" s="213"/>
      <c r="Z387" s="214"/>
      <c r="AA387" s="214"/>
    </row>
    <row r="388" spans="2:27" ht="14.1" customHeight="1">
      <c r="B388" s="206"/>
      <c r="C388" s="206"/>
      <c r="D388" s="207"/>
      <c r="E388" s="208"/>
      <c r="F388" s="209"/>
      <c r="G388" s="209"/>
      <c r="H388" s="9"/>
      <c r="I388" s="210"/>
      <c r="J388" s="434"/>
      <c r="K388" s="434"/>
      <c r="L388" s="434"/>
      <c r="M388" s="434"/>
      <c r="N388" s="542"/>
      <c r="O388" s="211"/>
      <c r="P388" s="211"/>
      <c r="Q388" s="211"/>
      <c r="R388" s="211"/>
      <c r="S388" s="212"/>
      <c r="T388" s="213"/>
      <c r="U388" s="213"/>
      <c r="V388" s="213"/>
      <c r="W388" s="213"/>
      <c r="X388" s="213"/>
      <c r="Y388" s="213"/>
      <c r="Z388" s="214"/>
      <c r="AA388" s="214"/>
    </row>
    <row r="389" spans="2:27" ht="14.1" customHeight="1">
      <c r="B389" s="206"/>
      <c r="C389" s="206"/>
      <c r="D389" s="207"/>
      <c r="E389" s="208"/>
      <c r="F389" s="209"/>
      <c r="G389" s="209"/>
      <c r="H389" s="9"/>
      <c r="I389" s="210"/>
      <c r="J389" s="434"/>
      <c r="K389" s="434"/>
      <c r="L389" s="434"/>
      <c r="M389" s="434"/>
      <c r="N389" s="542"/>
      <c r="O389" s="211"/>
      <c r="P389" s="211"/>
      <c r="Q389" s="211"/>
      <c r="R389" s="211"/>
      <c r="S389" s="212"/>
      <c r="T389" s="213"/>
      <c r="U389" s="213"/>
      <c r="V389" s="213"/>
      <c r="W389" s="213"/>
      <c r="X389" s="213"/>
      <c r="Y389" s="213"/>
      <c r="Z389" s="214"/>
      <c r="AA389" s="214"/>
    </row>
    <row r="390" spans="2:27" ht="14.1" customHeight="1">
      <c r="B390" s="206"/>
      <c r="C390" s="206"/>
      <c r="D390" s="207"/>
      <c r="E390" s="208"/>
      <c r="F390" s="209"/>
      <c r="G390" s="209"/>
      <c r="H390" s="9"/>
      <c r="I390" s="210"/>
      <c r="J390" s="434"/>
      <c r="K390" s="434"/>
      <c r="L390" s="434"/>
      <c r="M390" s="434"/>
      <c r="N390" s="542"/>
      <c r="O390" s="211"/>
      <c r="P390" s="211"/>
      <c r="Q390" s="211"/>
      <c r="R390" s="211"/>
      <c r="S390" s="212"/>
      <c r="T390" s="213"/>
      <c r="U390" s="213"/>
      <c r="V390" s="213"/>
      <c r="W390" s="213"/>
      <c r="X390" s="213"/>
      <c r="Y390" s="213"/>
      <c r="Z390" s="214"/>
      <c r="AA390" s="214"/>
    </row>
    <row r="391" spans="2:27" ht="14.1" customHeight="1">
      <c r="B391" s="206"/>
      <c r="C391" s="206"/>
      <c r="D391" s="207"/>
      <c r="E391" s="208"/>
      <c r="F391" s="209"/>
      <c r="G391" s="209"/>
      <c r="H391" s="9"/>
      <c r="I391" s="210"/>
      <c r="J391" s="434"/>
      <c r="K391" s="434"/>
      <c r="L391" s="434"/>
      <c r="M391" s="434"/>
      <c r="N391" s="542"/>
      <c r="O391" s="211"/>
      <c r="P391" s="211"/>
      <c r="Q391" s="211"/>
      <c r="R391" s="211"/>
      <c r="S391" s="212"/>
      <c r="T391" s="213"/>
      <c r="U391" s="213"/>
      <c r="V391" s="213"/>
      <c r="W391" s="213"/>
      <c r="X391" s="213"/>
      <c r="Y391" s="213"/>
      <c r="Z391" s="214"/>
      <c r="AA391" s="214"/>
    </row>
    <row r="392" spans="2:27" ht="14.1" customHeight="1">
      <c r="B392" s="206"/>
      <c r="C392" s="206"/>
      <c r="D392" s="207"/>
      <c r="E392" s="208"/>
      <c r="F392" s="209"/>
      <c r="G392" s="209"/>
      <c r="H392" s="9"/>
      <c r="I392" s="210"/>
      <c r="J392" s="434"/>
      <c r="K392" s="434"/>
      <c r="L392" s="434"/>
      <c r="M392" s="434"/>
      <c r="N392" s="542"/>
      <c r="O392" s="211"/>
      <c r="P392" s="211"/>
      <c r="Q392" s="211"/>
      <c r="R392" s="211"/>
      <c r="S392" s="212"/>
      <c r="T392" s="213"/>
      <c r="U392" s="213"/>
      <c r="V392" s="213"/>
      <c r="W392" s="213"/>
      <c r="X392" s="213"/>
      <c r="Y392" s="213"/>
      <c r="Z392" s="214"/>
      <c r="AA392" s="214"/>
    </row>
    <row r="393" spans="2:27" ht="14.1" customHeight="1">
      <c r="B393" s="206"/>
      <c r="C393" s="206"/>
      <c r="D393" s="207"/>
      <c r="E393" s="208"/>
      <c r="F393" s="209"/>
      <c r="G393" s="209"/>
      <c r="H393" s="9"/>
      <c r="I393" s="210"/>
      <c r="J393" s="434"/>
      <c r="K393" s="434"/>
      <c r="L393" s="434"/>
      <c r="M393" s="434"/>
      <c r="N393" s="542"/>
      <c r="O393" s="211"/>
      <c r="P393" s="211"/>
      <c r="Q393" s="211"/>
      <c r="R393" s="211"/>
      <c r="S393" s="212"/>
      <c r="T393" s="213"/>
      <c r="U393" s="213"/>
      <c r="V393" s="213"/>
      <c r="W393" s="213"/>
      <c r="X393" s="213"/>
      <c r="Y393" s="213"/>
      <c r="Z393" s="214"/>
      <c r="AA393" s="214"/>
    </row>
    <row r="394" spans="2:27" ht="14.1" customHeight="1">
      <c r="B394" s="206"/>
      <c r="C394" s="206"/>
      <c r="D394" s="207"/>
      <c r="E394" s="208"/>
      <c r="F394" s="209"/>
      <c r="G394" s="209"/>
      <c r="H394" s="9"/>
      <c r="I394" s="210"/>
      <c r="J394" s="434"/>
      <c r="K394" s="434"/>
      <c r="L394" s="434"/>
      <c r="M394" s="434"/>
      <c r="N394" s="542"/>
      <c r="O394" s="211"/>
      <c r="P394" s="211"/>
      <c r="Q394" s="211"/>
      <c r="R394" s="211"/>
      <c r="S394" s="212"/>
      <c r="T394" s="213"/>
      <c r="U394" s="213"/>
      <c r="V394" s="213"/>
      <c r="W394" s="213"/>
      <c r="X394" s="213"/>
      <c r="Y394" s="213"/>
      <c r="Z394" s="214"/>
      <c r="AA394" s="214"/>
    </row>
    <row r="395" spans="2:27" ht="14.1" customHeight="1">
      <c r="B395" s="206"/>
      <c r="C395" s="206"/>
      <c r="D395" s="207"/>
      <c r="E395" s="208"/>
      <c r="F395" s="209"/>
      <c r="G395" s="209"/>
      <c r="H395" s="9"/>
      <c r="I395" s="210"/>
      <c r="J395" s="434"/>
      <c r="K395" s="434"/>
      <c r="L395" s="434"/>
      <c r="M395" s="434"/>
      <c r="N395" s="542"/>
      <c r="O395" s="211"/>
      <c r="P395" s="211"/>
      <c r="Q395" s="211"/>
      <c r="R395" s="211"/>
      <c r="S395" s="212"/>
      <c r="T395" s="213"/>
      <c r="U395" s="213"/>
      <c r="V395" s="213"/>
      <c r="W395" s="213"/>
      <c r="X395" s="213"/>
      <c r="Y395" s="213"/>
      <c r="Z395" s="214"/>
      <c r="AA395" s="214"/>
    </row>
    <row r="396" spans="2:27" ht="14.1" customHeight="1">
      <c r="B396" s="206"/>
      <c r="C396" s="206"/>
      <c r="D396" s="207"/>
      <c r="E396" s="208"/>
      <c r="F396" s="209"/>
      <c r="G396" s="209"/>
      <c r="H396" s="9"/>
      <c r="I396" s="210"/>
      <c r="J396" s="434"/>
      <c r="K396" s="434"/>
      <c r="L396" s="434"/>
      <c r="M396" s="434"/>
      <c r="N396" s="542"/>
      <c r="O396" s="211"/>
      <c r="P396" s="211"/>
      <c r="Q396" s="211"/>
      <c r="R396" s="211"/>
      <c r="S396" s="212"/>
      <c r="T396" s="213"/>
      <c r="U396" s="213"/>
      <c r="V396" s="213"/>
      <c r="W396" s="213"/>
      <c r="X396" s="213"/>
      <c r="Y396" s="213"/>
      <c r="Z396" s="214"/>
      <c r="AA396" s="214"/>
    </row>
    <row r="397" spans="2:27" ht="14.1" customHeight="1">
      <c r="B397" s="206"/>
      <c r="C397" s="206"/>
      <c r="D397" s="207"/>
      <c r="E397" s="208"/>
      <c r="F397" s="209"/>
      <c r="G397" s="209"/>
      <c r="H397" s="9"/>
      <c r="I397" s="210"/>
      <c r="J397" s="434"/>
      <c r="K397" s="434"/>
      <c r="L397" s="434"/>
      <c r="M397" s="434"/>
      <c r="N397" s="542"/>
      <c r="O397" s="211"/>
      <c r="P397" s="211"/>
      <c r="Q397" s="211"/>
      <c r="R397" s="211"/>
      <c r="S397" s="212"/>
      <c r="T397" s="213"/>
      <c r="U397" s="213"/>
      <c r="V397" s="213"/>
      <c r="W397" s="213"/>
      <c r="X397" s="213"/>
      <c r="Y397" s="213"/>
      <c r="Z397" s="214"/>
      <c r="AA397" s="214"/>
    </row>
    <row r="398" spans="2:27" ht="14.1" customHeight="1">
      <c r="B398" s="206"/>
      <c r="C398" s="206"/>
      <c r="D398" s="207"/>
      <c r="E398" s="208"/>
      <c r="F398" s="209"/>
      <c r="G398" s="209"/>
      <c r="H398" s="9"/>
      <c r="I398" s="210"/>
      <c r="J398" s="434"/>
      <c r="K398" s="434"/>
      <c r="L398" s="434"/>
      <c r="M398" s="434"/>
      <c r="N398" s="542"/>
      <c r="O398" s="211"/>
      <c r="P398" s="211"/>
      <c r="Q398" s="211"/>
      <c r="R398" s="211"/>
      <c r="S398" s="212"/>
      <c r="T398" s="213"/>
      <c r="U398" s="213"/>
      <c r="V398" s="213"/>
      <c r="W398" s="213"/>
      <c r="X398" s="213"/>
      <c r="Y398" s="213"/>
      <c r="Z398" s="214"/>
      <c r="AA398" s="214"/>
    </row>
    <row r="399" spans="2:27" ht="14.1" customHeight="1">
      <c r="B399" s="206"/>
      <c r="C399" s="206"/>
      <c r="D399" s="207"/>
      <c r="E399" s="208"/>
      <c r="F399" s="209"/>
      <c r="G399" s="209"/>
      <c r="H399" s="9"/>
      <c r="I399" s="210"/>
      <c r="J399" s="434"/>
      <c r="K399" s="434"/>
      <c r="L399" s="434"/>
      <c r="M399" s="434"/>
      <c r="N399" s="542"/>
      <c r="O399" s="211"/>
      <c r="P399" s="211"/>
      <c r="Q399" s="211"/>
      <c r="R399" s="211"/>
      <c r="S399" s="212"/>
      <c r="T399" s="213"/>
      <c r="U399" s="213"/>
      <c r="V399" s="213"/>
      <c r="W399" s="213"/>
      <c r="X399" s="213"/>
      <c r="Y399" s="213"/>
      <c r="Z399" s="214"/>
      <c r="AA399" s="214"/>
    </row>
    <row r="400" spans="2:27" ht="14.1" customHeight="1">
      <c r="B400" s="206"/>
      <c r="C400" s="206"/>
      <c r="D400" s="207"/>
      <c r="E400" s="208"/>
      <c r="F400" s="209"/>
      <c r="G400" s="209"/>
      <c r="H400" s="9"/>
      <c r="I400" s="210"/>
      <c r="J400" s="434"/>
      <c r="K400" s="434"/>
      <c r="L400" s="434"/>
      <c r="M400" s="434"/>
      <c r="N400" s="542"/>
      <c r="O400" s="211"/>
      <c r="P400" s="211"/>
      <c r="Q400" s="211"/>
      <c r="R400" s="211"/>
      <c r="S400" s="212"/>
      <c r="T400" s="213"/>
      <c r="U400" s="213"/>
      <c r="V400" s="213"/>
      <c r="W400" s="213"/>
      <c r="X400" s="213"/>
      <c r="Y400" s="213"/>
      <c r="Z400" s="214"/>
      <c r="AA400" s="214"/>
    </row>
    <row r="401" spans="2:27" ht="14.1" customHeight="1">
      <c r="B401" s="206"/>
      <c r="C401" s="206"/>
      <c r="D401" s="207"/>
      <c r="E401" s="208"/>
      <c r="F401" s="209"/>
      <c r="G401" s="209"/>
      <c r="H401" s="9"/>
      <c r="I401" s="210"/>
      <c r="J401" s="434"/>
      <c r="K401" s="434"/>
      <c r="L401" s="434"/>
      <c r="M401" s="434"/>
      <c r="N401" s="542"/>
      <c r="O401" s="211"/>
      <c r="P401" s="211"/>
      <c r="Q401" s="211"/>
      <c r="R401" s="211"/>
      <c r="S401" s="212"/>
      <c r="T401" s="213"/>
      <c r="U401" s="213"/>
      <c r="V401" s="213"/>
      <c r="W401" s="213"/>
      <c r="X401" s="213"/>
      <c r="Y401" s="213"/>
      <c r="Z401" s="214"/>
      <c r="AA401" s="214"/>
    </row>
    <row r="402" spans="2:27" ht="14.1" customHeight="1">
      <c r="B402" s="206"/>
      <c r="C402" s="206"/>
      <c r="D402" s="207"/>
      <c r="E402" s="208"/>
      <c r="F402" s="209"/>
      <c r="G402" s="209"/>
      <c r="H402" s="9"/>
      <c r="I402" s="210"/>
      <c r="J402" s="434"/>
      <c r="K402" s="434"/>
      <c r="L402" s="434"/>
      <c r="M402" s="434"/>
      <c r="N402" s="542"/>
      <c r="O402" s="211"/>
      <c r="P402" s="211"/>
      <c r="Q402" s="211"/>
      <c r="R402" s="211"/>
      <c r="S402" s="212"/>
      <c r="T402" s="213"/>
      <c r="U402" s="213"/>
      <c r="V402" s="213"/>
      <c r="W402" s="213"/>
      <c r="X402" s="213"/>
      <c r="Y402" s="213"/>
      <c r="Z402" s="214"/>
      <c r="AA402" s="214"/>
    </row>
    <row r="403" spans="2:27" ht="14.1" customHeight="1">
      <c r="B403" s="206"/>
      <c r="C403" s="206"/>
      <c r="D403" s="207"/>
      <c r="E403" s="208"/>
      <c r="F403" s="209"/>
      <c r="G403" s="209"/>
      <c r="H403" s="9"/>
      <c r="I403" s="210"/>
      <c r="J403" s="434"/>
      <c r="K403" s="434"/>
      <c r="L403" s="434"/>
      <c r="M403" s="434"/>
      <c r="N403" s="542"/>
      <c r="O403" s="211"/>
      <c r="P403" s="211"/>
      <c r="Q403" s="211"/>
      <c r="R403" s="211"/>
      <c r="S403" s="212"/>
      <c r="T403" s="213"/>
      <c r="U403" s="213"/>
      <c r="V403" s="213"/>
      <c r="W403" s="213"/>
      <c r="X403" s="213"/>
      <c r="Y403" s="213"/>
      <c r="Z403" s="214"/>
      <c r="AA403" s="214"/>
    </row>
    <row r="404" spans="2:27" ht="14.1" customHeight="1">
      <c r="B404" s="206"/>
      <c r="C404" s="206"/>
      <c r="D404" s="207"/>
      <c r="E404" s="208"/>
      <c r="F404" s="209"/>
      <c r="G404" s="209"/>
      <c r="H404" s="9"/>
      <c r="I404" s="210"/>
      <c r="J404" s="434"/>
      <c r="K404" s="434"/>
      <c r="L404" s="434"/>
      <c r="M404" s="434"/>
      <c r="N404" s="542"/>
      <c r="O404" s="211"/>
      <c r="P404" s="211"/>
      <c r="Q404" s="211"/>
      <c r="R404" s="211"/>
      <c r="S404" s="212"/>
      <c r="T404" s="213"/>
      <c r="U404" s="213"/>
      <c r="V404" s="213"/>
      <c r="W404" s="213"/>
      <c r="X404" s="213"/>
      <c r="Y404" s="213"/>
      <c r="Z404" s="214"/>
      <c r="AA404" s="214"/>
    </row>
    <row r="405" spans="2:27" ht="14.1" customHeight="1">
      <c r="B405" s="206"/>
      <c r="C405" s="206"/>
      <c r="D405" s="207"/>
      <c r="E405" s="208"/>
      <c r="F405" s="209"/>
      <c r="G405" s="209"/>
      <c r="H405" s="9"/>
      <c r="I405" s="210"/>
      <c r="J405" s="434"/>
      <c r="K405" s="434"/>
      <c r="L405" s="434"/>
      <c r="M405" s="434"/>
      <c r="N405" s="542"/>
      <c r="O405" s="211"/>
      <c r="P405" s="211"/>
      <c r="Q405" s="211"/>
      <c r="R405" s="211"/>
      <c r="S405" s="212"/>
      <c r="T405" s="213"/>
      <c r="U405" s="213"/>
      <c r="V405" s="213"/>
      <c r="W405" s="213"/>
      <c r="X405" s="213"/>
      <c r="Y405" s="213"/>
      <c r="Z405" s="214"/>
      <c r="AA405" s="214"/>
    </row>
    <row r="406" spans="2:27" ht="14.1" customHeight="1">
      <c r="B406" s="206"/>
      <c r="C406" s="206"/>
      <c r="D406" s="207"/>
      <c r="E406" s="208"/>
      <c r="F406" s="209"/>
      <c r="G406" s="209"/>
      <c r="H406" s="9"/>
      <c r="I406" s="210"/>
      <c r="J406" s="434"/>
      <c r="K406" s="434"/>
      <c r="L406" s="434"/>
      <c r="M406" s="434"/>
      <c r="N406" s="542"/>
      <c r="O406" s="211"/>
      <c r="P406" s="211"/>
      <c r="Q406" s="211"/>
      <c r="R406" s="211"/>
      <c r="S406" s="212"/>
      <c r="T406" s="213"/>
      <c r="U406" s="213"/>
      <c r="V406" s="213"/>
      <c r="W406" s="213"/>
      <c r="X406" s="213"/>
      <c r="Y406" s="213"/>
      <c r="Z406" s="214"/>
      <c r="AA406" s="214"/>
    </row>
    <row r="407" spans="2:27" ht="14.1" customHeight="1">
      <c r="B407" s="206"/>
      <c r="C407" s="206"/>
      <c r="D407" s="207"/>
      <c r="E407" s="208"/>
      <c r="F407" s="209"/>
      <c r="G407" s="209"/>
      <c r="H407" s="9"/>
      <c r="I407" s="210"/>
      <c r="J407" s="434"/>
      <c r="K407" s="434"/>
      <c r="L407" s="434"/>
      <c r="M407" s="434"/>
      <c r="N407" s="542"/>
      <c r="O407" s="211"/>
      <c r="P407" s="211"/>
      <c r="Q407" s="211"/>
      <c r="R407" s="211"/>
      <c r="S407" s="212"/>
      <c r="T407" s="213"/>
      <c r="U407" s="213"/>
      <c r="V407" s="213"/>
      <c r="W407" s="213"/>
      <c r="X407" s="213"/>
      <c r="Y407" s="213"/>
      <c r="Z407" s="214"/>
      <c r="AA407" s="214"/>
    </row>
    <row r="408" spans="2:27" ht="14.1" customHeight="1">
      <c r="B408" s="206"/>
      <c r="C408" s="206"/>
      <c r="D408" s="207"/>
      <c r="E408" s="208"/>
      <c r="F408" s="209"/>
      <c r="G408" s="209"/>
      <c r="H408" s="9"/>
      <c r="I408" s="210"/>
      <c r="J408" s="434"/>
      <c r="K408" s="434"/>
      <c r="L408" s="434"/>
      <c r="M408" s="434"/>
      <c r="N408" s="542"/>
      <c r="O408" s="211"/>
      <c r="P408" s="211"/>
      <c r="Q408" s="211"/>
      <c r="R408" s="211"/>
      <c r="S408" s="212"/>
      <c r="T408" s="213"/>
      <c r="U408" s="213"/>
      <c r="V408" s="213"/>
      <c r="W408" s="213"/>
      <c r="X408" s="213"/>
      <c r="Y408" s="213"/>
      <c r="Z408" s="214"/>
      <c r="AA408" s="214"/>
    </row>
    <row r="409" spans="2:27" ht="14.1" customHeight="1">
      <c r="B409" s="206"/>
      <c r="C409" s="206"/>
      <c r="D409" s="207"/>
      <c r="E409" s="208"/>
      <c r="F409" s="209"/>
      <c r="G409" s="209"/>
      <c r="H409" s="9"/>
      <c r="I409" s="210"/>
      <c r="J409" s="434"/>
      <c r="K409" s="434"/>
      <c r="L409" s="434"/>
      <c r="M409" s="434"/>
      <c r="N409" s="542"/>
      <c r="O409" s="211"/>
      <c r="P409" s="211"/>
      <c r="Q409" s="211"/>
      <c r="R409" s="211"/>
      <c r="S409" s="212"/>
      <c r="T409" s="213"/>
      <c r="U409" s="213"/>
      <c r="V409" s="213"/>
      <c r="W409" s="213"/>
      <c r="X409" s="213"/>
      <c r="Y409" s="213"/>
      <c r="Z409" s="214"/>
      <c r="AA409" s="214"/>
    </row>
    <row r="410" spans="2:27" ht="14.1" customHeight="1">
      <c r="B410" s="206"/>
      <c r="C410" s="206"/>
      <c r="D410" s="207"/>
      <c r="E410" s="208"/>
      <c r="F410" s="209"/>
      <c r="G410" s="209"/>
      <c r="H410" s="9"/>
      <c r="I410" s="210"/>
      <c r="J410" s="434"/>
      <c r="K410" s="434"/>
      <c r="L410" s="434"/>
      <c r="M410" s="434"/>
      <c r="N410" s="542"/>
      <c r="O410" s="211"/>
      <c r="P410" s="211"/>
      <c r="Q410" s="211"/>
      <c r="R410" s="211"/>
      <c r="S410" s="212"/>
      <c r="T410" s="213"/>
      <c r="U410" s="213"/>
      <c r="V410" s="213"/>
      <c r="W410" s="213"/>
      <c r="X410" s="213"/>
      <c r="Y410" s="213"/>
      <c r="Z410" s="214"/>
      <c r="AA410" s="214"/>
    </row>
    <row r="411" spans="2:27" ht="14.1" customHeight="1">
      <c r="B411" s="206"/>
      <c r="C411" s="206"/>
      <c r="D411" s="207"/>
      <c r="E411" s="208"/>
      <c r="F411" s="209"/>
      <c r="G411" s="209"/>
      <c r="H411" s="9"/>
      <c r="I411" s="210"/>
      <c r="J411" s="434"/>
      <c r="K411" s="434"/>
      <c r="L411" s="434"/>
      <c r="M411" s="434"/>
      <c r="N411" s="542"/>
      <c r="O411" s="211"/>
      <c r="P411" s="211"/>
      <c r="Q411" s="211"/>
      <c r="R411" s="211"/>
      <c r="S411" s="212"/>
      <c r="T411" s="213"/>
      <c r="U411" s="213"/>
      <c r="V411" s="213"/>
      <c r="W411" s="213"/>
      <c r="X411" s="213"/>
      <c r="Y411" s="213"/>
      <c r="Z411" s="214"/>
      <c r="AA411" s="214"/>
    </row>
    <row r="412" spans="2:27" ht="14.1" customHeight="1">
      <c r="B412" s="206"/>
      <c r="C412" s="206"/>
      <c r="D412" s="207"/>
      <c r="E412" s="208"/>
      <c r="F412" s="209"/>
      <c r="G412" s="209"/>
      <c r="H412" s="9"/>
      <c r="I412" s="210"/>
      <c r="J412" s="434"/>
      <c r="K412" s="434"/>
      <c r="L412" s="434"/>
      <c r="M412" s="434"/>
      <c r="N412" s="542"/>
      <c r="O412" s="211"/>
      <c r="P412" s="211"/>
      <c r="Q412" s="211"/>
      <c r="R412" s="211"/>
      <c r="S412" s="212"/>
      <c r="T412" s="213"/>
      <c r="U412" s="213"/>
      <c r="V412" s="213"/>
      <c r="W412" s="213"/>
      <c r="X412" s="213"/>
      <c r="Y412" s="213"/>
      <c r="Z412" s="214"/>
      <c r="AA412" s="214"/>
    </row>
    <row r="413" spans="2:27" ht="14.1" customHeight="1">
      <c r="B413" s="206"/>
      <c r="C413" s="206"/>
      <c r="D413" s="207"/>
      <c r="E413" s="208"/>
      <c r="F413" s="209"/>
      <c r="G413" s="209"/>
      <c r="H413" s="9"/>
      <c r="I413" s="210"/>
      <c r="J413" s="434"/>
      <c r="K413" s="434"/>
      <c r="L413" s="434"/>
      <c r="M413" s="434"/>
      <c r="N413" s="542"/>
      <c r="O413" s="211"/>
      <c r="P413" s="211"/>
      <c r="Q413" s="211"/>
      <c r="R413" s="211"/>
      <c r="S413" s="212"/>
      <c r="T413" s="213"/>
      <c r="U413" s="213"/>
      <c r="V413" s="213"/>
      <c r="W413" s="213"/>
      <c r="X413" s="213"/>
      <c r="Y413" s="213"/>
      <c r="Z413" s="214"/>
      <c r="AA413" s="214"/>
    </row>
    <row r="414" spans="2:27" ht="14.1" customHeight="1">
      <c r="B414" s="206"/>
      <c r="C414" s="206"/>
      <c r="D414" s="207"/>
      <c r="E414" s="208"/>
      <c r="F414" s="209"/>
      <c r="G414" s="209"/>
      <c r="H414" s="9"/>
      <c r="I414" s="210"/>
      <c r="J414" s="434"/>
      <c r="K414" s="434"/>
      <c r="L414" s="434"/>
      <c r="M414" s="434"/>
      <c r="N414" s="542"/>
      <c r="O414" s="211"/>
      <c r="P414" s="211"/>
      <c r="Q414" s="211"/>
      <c r="R414" s="211"/>
      <c r="S414" s="212"/>
      <c r="T414" s="213"/>
      <c r="U414" s="213"/>
      <c r="V414" s="213"/>
      <c r="W414" s="213"/>
      <c r="X414" s="213"/>
      <c r="Y414" s="213"/>
      <c r="Z414" s="214"/>
      <c r="AA414" s="214"/>
    </row>
    <row r="415" spans="2:27" ht="14.1" customHeight="1">
      <c r="B415" s="206"/>
      <c r="C415" s="206"/>
      <c r="D415" s="207"/>
      <c r="E415" s="208"/>
      <c r="F415" s="209"/>
      <c r="G415" s="209"/>
      <c r="H415" s="9"/>
      <c r="I415" s="210"/>
      <c r="J415" s="434"/>
      <c r="K415" s="434"/>
      <c r="L415" s="434"/>
      <c r="M415" s="434"/>
      <c r="N415" s="542"/>
      <c r="O415" s="211"/>
      <c r="P415" s="211"/>
      <c r="Q415" s="211"/>
      <c r="R415" s="211"/>
      <c r="S415" s="212"/>
      <c r="T415" s="213"/>
      <c r="U415" s="213"/>
      <c r="V415" s="213"/>
      <c r="W415" s="213"/>
      <c r="X415" s="213"/>
      <c r="Y415" s="213"/>
      <c r="Z415" s="214"/>
      <c r="AA415" s="214"/>
    </row>
    <row r="416" spans="2:27" ht="14.1" customHeight="1">
      <c r="B416" s="206"/>
      <c r="C416" s="206"/>
      <c r="D416" s="207"/>
      <c r="E416" s="208"/>
      <c r="F416" s="209"/>
      <c r="G416" s="209"/>
      <c r="H416" s="9"/>
      <c r="I416" s="210"/>
      <c r="J416" s="434"/>
      <c r="K416" s="434"/>
      <c r="L416" s="434"/>
      <c r="M416" s="434"/>
      <c r="N416" s="542"/>
      <c r="O416" s="211"/>
      <c r="P416" s="211"/>
      <c r="Q416" s="211"/>
      <c r="R416" s="211"/>
      <c r="S416" s="212"/>
      <c r="T416" s="213"/>
      <c r="U416" s="213"/>
      <c r="V416" s="213"/>
      <c r="W416" s="213"/>
      <c r="X416" s="213"/>
      <c r="Y416" s="213"/>
      <c r="Z416" s="214"/>
      <c r="AA416" s="214"/>
    </row>
    <row r="417" spans="2:27" ht="14.1" customHeight="1">
      <c r="B417" s="206"/>
      <c r="C417" s="206"/>
      <c r="D417" s="207"/>
      <c r="E417" s="208"/>
      <c r="F417" s="209"/>
      <c r="G417" s="209"/>
      <c r="H417" s="9"/>
      <c r="I417" s="210"/>
      <c r="J417" s="434"/>
      <c r="K417" s="434"/>
      <c r="L417" s="434"/>
      <c r="M417" s="434"/>
      <c r="N417" s="542"/>
      <c r="O417" s="211"/>
      <c r="P417" s="211"/>
      <c r="Q417" s="211"/>
      <c r="R417" s="211"/>
      <c r="S417" s="212"/>
      <c r="T417" s="213"/>
      <c r="U417" s="213"/>
      <c r="V417" s="213"/>
      <c r="W417" s="213"/>
      <c r="X417" s="213"/>
      <c r="Y417" s="213"/>
      <c r="Z417" s="214"/>
      <c r="AA417" s="214"/>
    </row>
    <row r="418" spans="2:27" ht="14.1" customHeight="1">
      <c r="B418" s="206"/>
      <c r="C418" s="206"/>
      <c r="D418" s="207"/>
      <c r="E418" s="208"/>
      <c r="F418" s="209"/>
      <c r="G418" s="209"/>
      <c r="H418" s="9"/>
      <c r="I418" s="210"/>
      <c r="J418" s="434"/>
      <c r="K418" s="434"/>
      <c r="L418" s="434"/>
      <c r="M418" s="434"/>
      <c r="N418" s="542"/>
      <c r="O418" s="211"/>
      <c r="P418" s="211"/>
      <c r="Q418" s="211"/>
      <c r="R418" s="211"/>
      <c r="S418" s="212"/>
      <c r="T418" s="213"/>
      <c r="U418" s="213"/>
      <c r="V418" s="213"/>
      <c r="W418" s="213"/>
      <c r="X418" s="213"/>
      <c r="Y418" s="213"/>
      <c r="Z418" s="214"/>
      <c r="AA418" s="214"/>
    </row>
    <row r="419" spans="2:27" ht="14.1" customHeight="1">
      <c r="B419" s="206"/>
      <c r="C419" s="206"/>
      <c r="D419" s="207"/>
      <c r="E419" s="208"/>
      <c r="F419" s="209"/>
      <c r="G419" s="209"/>
      <c r="H419" s="9"/>
      <c r="I419" s="210"/>
      <c r="J419" s="434"/>
      <c r="K419" s="434"/>
      <c r="L419" s="434"/>
      <c r="M419" s="434"/>
      <c r="N419" s="542"/>
      <c r="O419" s="211"/>
      <c r="P419" s="211"/>
      <c r="Q419" s="211"/>
      <c r="R419" s="211"/>
      <c r="S419" s="212"/>
      <c r="T419" s="213"/>
      <c r="U419" s="213"/>
      <c r="V419" s="213"/>
      <c r="W419" s="213"/>
      <c r="X419" s="213"/>
      <c r="Y419" s="213"/>
      <c r="Z419" s="214"/>
      <c r="AA419" s="214"/>
    </row>
    <row r="420" spans="2:27" ht="14.1" customHeight="1">
      <c r="B420" s="206"/>
      <c r="C420" s="206"/>
      <c r="D420" s="207"/>
      <c r="E420" s="208"/>
      <c r="F420" s="209"/>
      <c r="G420" s="209"/>
      <c r="H420" s="9"/>
      <c r="I420" s="210"/>
      <c r="J420" s="434"/>
      <c r="K420" s="434"/>
      <c r="L420" s="434"/>
      <c r="M420" s="434"/>
      <c r="N420" s="542"/>
      <c r="O420" s="211"/>
      <c r="P420" s="211"/>
      <c r="Q420" s="211"/>
      <c r="R420" s="211"/>
      <c r="S420" s="212"/>
      <c r="T420" s="213"/>
      <c r="U420" s="213"/>
      <c r="V420" s="213"/>
      <c r="W420" s="213"/>
      <c r="X420" s="213"/>
      <c r="Y420" s="213"/>
      <c r="Z420" s="214"/>
      <c r="AA420" s="214"/>
    </row>
    <row r="421" spans="2:27" ht="14.1" customHeight="1">
      <c r="B421" s="206"/>
      <c r="C421" s="206"/>
      <c r="D421" s="207"/>
      <c r="E421" s="208"/>
      <c r="F421" s="209"/>
      <c r="G421" s="209"/>
      <c r="H421" s="9"/>
      <c r="I421" s="210"/>
      <c r="J421" s="434"/>
      <c r="K421" s="434"/>
      <c r="L421" s="434"/>
      <c r="M421" s="434"/>
      <c r="N421" s="542"/>
      <c r="O421" s="211"/>
      <c r="P421" s="211"/>
      <c r="Q421" s="211"/>
      <c r="R421" s="211"/>
      <c r="S421" s="212"/>
      <c r="T421" s="213"/>
      <c r="U421" s="213"/>
      <c r="V421" s="213"/>
      <c r="W421" s="213"/>
      <c r="X421" s="213"/>
      <c r="Y421" s="213"/>
      <c r="Z421" s="214"/>
      <c r="AA421" s="214"/>
    </row>
    <row r="422" spans="2:27" ht="14.1" customHeight="1">
      <c r="B422" s="206"/>
      <c r="C422" s="206"/>
      <c r="D422" s="207"/>
      <c r="E422" s="208"/>
      <c r="F422" s="209"/>
      <c r="G422" s="209"/>
      <c r="H422" s="9"/>
      <c r="I422" s="210"/>
      <c r="J422" s="434"/>
      <c r="K422" s="434"/>
      <c r="L422" s="434"/>
      <c r="M422" s="434"/>
      <c r="N422" s="542"/>
      <c r="O422" s="211"/>
      <c r="P422" s="211"/>
      <c r="Q422" s="211"/>
      <c r="R422" s="211"/>
      <c r="S422" s="212"/>
      <c r="T422" s="213"/>
      <c r="U422" s="213"/>
      <c r="V422" s="213"/>
      <c r="W422" s="213"/>
      <c r="X422" s="213"/>
      <c r="Y422" s="213"/>
      <c r="Z422" s="214"/>
      <c r="AA422" s="214"/>
    </row>
    <row r="423" spans="2:27" ht="14.1" customHeight="1">
      <c r="B423" s="206"/>
      <c r="C423" s="206"/>
      <c r="D423" s="207"/>
      <c r="E423" s="208"/>
      <c r="F423" s="209"/>
      <c r="G423" s="209"/>
      <c r="H423" s="9"/>
      <c r="I423" s="210"/>
      <c r="J423" s="434"/>
      <c r="K423" s="434"/>
      <c r="L423" s="434"/>
      <c r="M423" s="434"/>
      <c r="N423" s="542"/>
      <c r="O423" s="211"/>
      <c r="P423" s="211"/>
      <c r="Q423" s="211"/>
      <c r="R423" s="211"/>
      <c r="S423" s="212"/>
      <c r="T423" s="213"/>
      <c r="U423" s="213"/>
      <c r="V423" s="213"/>
      <c r="W423" s="213"/>
      <c r="X423" s="213"/>
      <c r="Y423" s="213"/>
      <c r="Z423" s="214"/>
      <c r="AA423" s="214"/>
    </row>
    <row r="424" spans="2:27" ht="14.1" customHeight="1">
      <c r="B424" s="206"/>
      <c r="C424" s="206"/>
      <c r="D424" s="207"/>
      <c r="E424" s="208"/>
      <c r="F424" s="209"/>
      <c r="G424" s="209"/>
      <c r="H424" s="9"/>
      <c r="I424" s="210"/>
      <c r="J424" s="434"/>
      <c r="K424" s="434"/>
      <c r="L424" s="434"/>
      <c r="M424" s="434"/>
      <c r="N424" s="542"/>
      <c r="O424" s="211"/>
      <c r="P424" s="211"/>
      <c r="Q424" s="211"/>
      <c r="R424" s="211"/>
      <c r="S424" s="212"/>
      <c r="T424" s="213"/>
      <c r="U424" s="213"/>
      <c r="V424" s="213"/>
      <c r="W424" s="213"/>
      <c r="X424" s="213"/>
      <c r="Y424" s="213"/>
      <c r="Z424" s="214"/>
      <c r="AA424" s="214"/>
    </row>
    <row r="425" spans="2:27" ht="14.1" customHeight="1">
      <c r="B425" s="206"/>
      <c r="C425" s="206"/>
      <c r="D425" s="207"/>
      <c r="E425" s="208"/>
      <c r="F425" s="209"/>
      <c r="G425" s="209"/>
      <c r="H425" s="9"/>
      <c r="I425" s="210"/>
      <c r="J425" s="434"/>
      <c r="K425" s="434"/>
      <c r="L425" s="434"/>
      <c r="M425" s="434"/>
      <c r="N425" s="542"/>
      <c r="O425" s="211"/>
      <c r="P425" s="211"/>
      <c r="Q425" s="211"/>
      <c r="R425" s="211"/>
      <c r="S425" s="212"/>
      <c r="T425" s="213"/>
      <c r="U425" s="213"/>
      <c r="V425" s="213"/>
      <c r="W425" s="213"/>
      <c r="X425" s="213"/>
      <c r="Y425" s="213"/>
      <c r="Z425" s="214"/>
      <c r="AA425" s="214"/>
    </row>
    <row r="426" spans="2:27" ht="14.1" customHeight="1">
      <c r="B426" s="206"/>
      <c r="C426" s="206"/>
      <c r="D426" s="207"/>
      <c r="E426" s="208"/>
      <c r="F426" s="209"/>
      <c r="G426" s="209"/>
      <c r="H426" s="9"/>
      <c r="I426" s="210"/>
      <c r="J426" s="434"/>
      <c r="K426" s="434"/>
      <c r="L426" s="434"/>
      <c r="M426" s="434"/>
      <c r="N426" s="542"/>
      <c r="O426" s="211"/>
      <c r="P426" s="211"/>
      <c r="Q426" s="211"/>
      <c r="R426" s="211"/>
      <c r="S426" s="212"/>
      <c r="T426" s="213"/>
      <c r="U426" s="213"/>
      <c r="V426" s="213"/>
      <c r="W426" s="213"/>
      <c r="X426" s="213"/>
      <c r="Y426" s="213"/>
      <c r="Z426" s="214"/>
      <c r="AA426" s="214"/>
    </row>
    <row r="427" spans="2:27" ht="14.1" customHeight="1">
      <c r="B427" s="206"/>
      <c r="C427" s="206"/>
      <c r="D427" s="207"/>
      <c r="E427" s="208"/>
      <c r="F427" s="209"/>
      <c r="G427" s="209"/>
      <c r="H427" s="9"/>
      <c r="I427" s="210"/>
      <c r="J427" s="434"/>
      <c r="K427" s="434"/>
      <c r="L427" s="434"/>
      <c r="M427" s="434"/>
      <c r="N427" s="542"/>
      <c r="O427" s="211"/>
      <c r="P427" s="211"/>
      <c r="Q427" s="211"/>
      <c r="R427" s="211"/>
      <c r="S427" s="212"/>
      <c r="T427" s="213"/>
      <c r="U427" s="213"/>
      <c r="V427" s="213"/>
      <c r="W427" s="213"/>
      <c r="X427" s="213"/>
      <c r="Y427" s="213"/>
      <c r="Z427" s="214"/>
      <c r="AA427" s="214"/>
    </row>
    <row r="428" spans="2:27" ht="14.1" customHeight="1">
      <c r="B428" s="206"/>
      <c r="C428" s="206"/>
      <c r="D428" s="207"/>
      <c r="E428" s="208"/>
      <c r="F428" s="209"/>
      <c r="G428" s="209"/>
      <c r="H428" s="9"/>
      <c r="I428" s="210"/>
      <c r="J428" s="434"/>
      <c r="K428" s="434"/>
      <c r="L428" s="434"/>
      <c r="M428" s="434"/>
      <c r="N428" s="542"/>
      <c r="O428" s="211"/>
      <c r="P428" s="211"/>
      <c r="Q428" s="211"/>
      <c r="R428" s="211"/>
      <c r="S428" s="212"/>
      <c r="T428" s="213"/>
      <c r="U428" s="213"/>
      <c r="V428" s="213"/>
      <c r="W428" s="213"/>
      <c r="X428" s="213"/>
      <c r="Y428" s="213"/>
      <c r="Z428" s="214"/>
      <c r="AA428" s="214"/>
    </row>
    <row r="429" spans="2:27" ht="14.1" customHeight="1">
      <c r="B429" s="206"/>
      <c r="C429" s="206"/>
      <c r="D429" s="207"/>
      <c r="E429" s="208"/>
      <c r="F429" s="209"/>
      <c r="G429" s="209"/>
      <c r="H429" s="9"/>
      <c r="I429" s="210"/>
      <c r="J429" s="434"/>
      <c r="K429" s="434"/>
      <c r="L429" s="434"/>
      <c r="M429" s="434"/>
      <c r="N429" s="542"/>
      <c r="O429" s="211"/>
      <c r="P429" s="211"/>
      <c r="Q429" s="211"/>
      <c r="R429" s="211"/>
      <c r="S429" s="212"/>
      <c r="T429" s="213"/>
      <c r="U429" s="213"/>
      <c r="V429" s="213"/>
      <c r="W429" s="213"/>
      <c r="X429" s="213"/>
      <c r="Y429" s="213"/>
      <c r="Z429" s="214"/>
      <c r="AA429" s="214"/>
    </row>
    <row r="430" spans="2:27" ht="14.1" customHeight="1">
      <c r="B430" s="206"/>
      <c r="C430" s="206"/>
      <c r="D430" s="207"/>
      <c r="E430" s="208"/>
      <c r="F430" s="209"/>
      <c r="G430" s="209"/>
      <c r="H430" s="9"/>
      <c r="I430" s="210"/>
      <c r="J430" s="434"/>
      <c r="K430" s="434"/>
      <c r="L430" s="434"/>
      <c r="M430" s="434"/>
      <c r="N430" s="542"/>
      <c r="O430" s="211"/>
      <c r="P430" s="211"/>
      <c r="Q430" s="211"/>
      <c r="R430" s="211"/>
      <c r="S430" s="212"/>
      <c r="T430" s="213"/>
      <c r="U430" s="213"/>
      <c r="V430" s="213"/>
      <c r="W430" s="213"/>
      <c r="X430" s="213"/>
      <c r="Y430" s="213"/>
      <c r="Z430" s="214"/>
      <c r="AA430" s="214"/>
    </row>
    <row r="431" spans="2:27" ht="14.1" customHeight="1">
      <c r="B431" s="206"/>
      <c r="C431" s="206"/>
      <c r="D431" s="207"/>
      <c r="E431" s="208"/>
      <c r="F431" s="209"/>
      <c r="G431" s="209"/>
      <c r="H431" s="9"/>
      <c r="I431" s="210"/>
      <c r="J431" s="434"/>
      <c r="K431" s="434"/>
      <c r="L431" s="434"/>
      <c r="M431" s="434"/>
      <c r="N431" s="542"/>
      <c r="O431" s="211"/>
      <c r="P431" s="211"/>
      <c r="Q431" s="211"/>
      <c r="R431" s="211"/>
      <c r="S431" s="212"/>
      <c r="T431" s="213"/>
      <c r="U431" s="213"/>
      <c r="V431" s="213"/>
      <c r="W431" s="213"/>
      <c r="X431" s="213"/>
      <c r="Y431" s="213"/>
      <c r="Z431" s="214"/>
      <c r="AA431" s="214"/>
    </row>
    <row r="432" spans="2:27" ht="14.1" customHeight="1">
      <c r="B432" s="206"/>
      <c r="C432" s="206"/>
      <c r="D432" s="207"/>
      <c r="E432" s="208"/>
      <c r="F432" s="209"/>
      <c r="G432" s="209"/>
      <c r="H432" s="9"/>
      <c r="I432" s="210"/>
      <c r="J432" s="434"/>
      <c r="K432" s="434"/>
      <c r="L432" s="434"/>
      <c r="M432" s="434"/>
      <c r="N432" s="542"/>
      <c r="O432" s="211"/>
      <c r="P432" s="211"/>
      <c r="Q432" s="211"/>
      <c r="R432" s="211"/>
      <c r="S432" s="212"/>
      <c r="T432" s="213"/>
      <c r="U432" s="213"/>
      <c r="V432" s="213"/>
      <c r="W432" s="213"/>
      <c r="X432" s="213"/>
      <c r="Y432" s="213"/>
      <c r="Z432" s="214"/>
      <c r="AA432" s="214"/>
    </row>
    <row r="433" spans="2:27" ht="14.1" customHeight="1">
      <c r="B433" s="206"/>
      <c r="C433" s="206"/>
      <c r="D433" s="207"/>
      <c r="E433" s="208"/>
      <c r="F433" s="209"/>
      <c r="G433" s="209"/>
      <c r="H433" s="9"/>
      <c r="I433" s="210"/>
      <c r="J433" s="434"/>
      <c r="K433" s="434"/>
      <c r="L433" s="434"/>
      <c r="M433" s="434"/>
      <c r="N433" s="542"/>
      <c r="O433" s="211"/>
      <c r="P433" s="211"/>
      <c r="Q433" s="211"/>
      <c r="R433" s="211"/>
      <c r="S433" s="212"/>
      <c r="T433" s="213"/>
      <c r="U433" s="213"/>
      <c r="V433" s="213"/>
      <c r="W433" s="213"/>
      <c r="X433" s="213"/>
      <c r="Y433" s="213"/>
      <c r="Z433" s="214"/>
      <c r="AA433" s="214"/>
    </row>
    <row r="434" spans="2:27" ht="14.1" customHeight="1">
      <c r="B434" s="206"/>
      <c r="C434" s="206"/>
      <c r="D434" s="207"/>
      <c r="E434" s="208"/>
      <c r="F434" s="209"/>
      <c r="G434" s="209"/>
      <c r="H434" s="9"/>
      <c r="I434" s="210"/>
      <c r="J434" s="434"/>
      <c r="K434" s="434"/>
      <c r="L434" s="434"/>
      <c r="M434" s="434"/>
      <c r="N434" s="542"/>
      <c r="O434" s="211"/>
      <c r="P434" s="211"/>
      <c r="Q434" s="211"/>
      <c r="R434" s="211"/>
      <c r="S434" s="212"/>
      <c r="T434" s="213"/>
      <c r="U434" s="213"/>
      <c r="V434" s="213"/>
      <c r="W434" s="213"/>
      <c r="X434" s="213"/>
      <c r="Y434" s="213"/>
      <c r="Z434" s="214"/>
      <c r="AA434" s="214"/>
    </row>
    <row r="435" spans="2:27" ht="14.1" customHeight="1">
      <c r="B435" s="206"/>
      <c r="C435" s="206"/>
      <c r="D435" s="207"/>
      <c r="E435" s="208"/>
      <c r="F435" s="209"/>
      <c r="G435" s="209"/>
      <c r="H435" s="9"/>
      <c r="I435" s="210"/>
      <c r="J435" s="434"/>
      <c r="K435" s="434"/>
      <c r="L435" s="434"/>
      <c r="M435" s="434"/>
      <c r="N435" s="542"/>
      <c r="O435" s="211"/>
      <c r="P435" s="211"/>
      <c r="Q435" s="211"/>
      <c r="R435" s="211"/>
      <c r="S435" s="212"/>
      <c r="T435" s="213"/>
      <c r="U435" s="213"/>
      <c r="V435" s="213"/>
      <c r="W435" s="213"/>
      <c r="X435" s="213"/>
      <c r="Y435" s="213"/>
      <c r="Z435" s="214"/>
      <c r="AA435" s="214"/>
    </row>
    <row r="436" spans="2:27" ht="14.1" customHeight="1">
      <c r="B436" s="206"/>
      <c r="C436" s="206"/>
      <c r="D436" s="207"/>
      <c r="E436" s="208"/>
      <c r="F436" s="209"/>
      <c r="G436" s="209"/>
      <c r="H436" s="9"/>
      <c r="I436" s="210"/>
      <c r="J436" s="434"/>
      <c r="K436" s="434"/>
      <c r="L436" s="434"/>
      <c r="M436" s="434"/>
      <c r="N436" s="542"/>
      <c r="O436" s="211"/>
      <c r="P436" s="211"/>
      <c r="Q436" s="211"/>
      <c r="R436" s="211"/>
      <c r="S436" s="212"/>
      <c r="T436" s="213"/>
      <c r="U436" s="213"/>
      <c r="V436" s="213"/>
      <c r="W436" s="213"/>
      <c r="X436" s="213"/>
      <c r="Y436" s="213"/>
      <c r="Z436" s="214"/>
      <c r="AA436" s="214"/>
    </row>
    <row r="437" spans="2:27" ht="14.1" customHeight="1">
      <c r="B437" s="206"/>
      <c r="C437" s="206"/>
      <c r="D437" s="207"/>
      <c r="E437" s="208"/>
      <c r="F437" s="209"/>
      <c r="G437" s="209"/>
      <c r="H437" s="9"/>
      <c r="I437" s="210"/>
      <c r="J437" s="434"/>
      <c r="K437" s="434"/>
      <c r="L437" s="434"/>
      <c r="M437" s="434"/>
      <c r="N437" s="542"/>
      <c r="O437" s="211"/>
      <c r="P437" s="211"/>
      <c r="Q437" s="211"/>
      <c r="R437" s="211"/>
      <c r="S437" s="212"/>
      <c r="T437" s="213"/>
      <c r="U437" s="213"/>
      <c r="V437" s="213"/>
      <c r="W437" s="213"/>
      <c r="X437" s="213"/>
      <c r="Y437" s="213"/>
      <c r="Z437" s="214"/>
      <c r="AA437" s="214"/>
    </row>
    <row r="438" spans="2:27" ht="14.1" customHeight="1">
      <c r="B438" s="206"/>
      <c r="C438" s="206"/>
      <c r="D438" s="207"/>
      <c r="E438" s="208"/>
      <c r="F438" s="209"/>
      <c r="G438" s="209"/>
      <c r="H438" s="9"/>
      <c r="I438" s="210"/>
      <c r="J438" s="434"/>
      <c r="K438" s="434"/>
      <c r="L438" s="434"/>
      <c r="M438" s="434"/>
      <c r="N438" s="542"/>
      <c r="O438" s="211"/>
      <c r="P438" s="211"/>
      <c r="Q438" s="211"/>
      <c r="R438" s="211"/>
      <c r="S438" s="212"/>
      <c r="T438" s="213"/>
      <c r="U438" s="213"/>
      <c r="V438" s="213"/>
      <c r="W438" s="213"/>
      <c r="X438" s="213"/>
      <c r="Y438" s="213"/>
      <c r="Z438" s="214"/>
      <c r="AA438" s="214"/>
    </row>
    <row r="439" spans="2:27" ht="14.1" customHeight="1">
      <c r="B439" s="206"/>
      <c r="C439" s="206"/>
      <c r="D439" s="207"/>
      <c r="E439" s="208"/>
      <c r="F439" s="209"/>
      <c r="G439" s="209"/>
      <c r="H439" s="9"/>
      <c r="I439" s="210"/>
      <c r="J439" s="434"/>
      <c r="K439" s="434"/>
      <c r="L439" s="434"/>
      <c r="M439" s="434"/>
      <c r="N439" s="542"/>
      <c r="O439" s="211"/>
      <c r="P439" s="211"/>
      <c r="Q439" s="211"/>
      <c r="R439" s="211"/>
      <c r="S439" s="212"/>
      <c r="T439" s="213"/>
      <c r="U439" s="213"/>
      <c r="V439" s="213"/>
      <c r="W439" s="213"/>
      <c r="X439" s="213"/>
      <c r="Y439" s="213"/>
      <c r="Z439" s="214"/>
      <c r="AA439" s="214"/>
    </row>
    <row r="440" spans="2:27" ht="14.1" customHeight="1">
      <c r="B440" s="206"/>
      <c r="C440" s="206"/>
      <c r="D440" s="207"/>
      <c r="E440" s="208"/>
      <c r="F440" s="209"/>
      <c r="G440" s="209"/>
      <c r="H440" s="9"/>
      <c r="I440" s="210"/>
      <c r="J440" s="434"/>
      <c r="K440" s="434"/>
      <c r="L440" s="434"/>
      <c r="M440" s="434"/>
      <c r="N440" s="542"/>
      <c r="O440" s="211"/>
      <c r="P440" s="211"/>
      <c r="Q440" s="211"/>
      <c r="R440" s="211"/>
      <c r="S440" s="212"/>
      <c r="T440" s="213"/>
      <c r="U440" s="213"/>
      <c r="V440" s="213"/>
      <c r="W440" s="213"/>
      <c r="X440" s="213"/>
      <c r="Y440" s="213"/>
      <c r="Z440" s="214"/>
      <c r="AA440" s="214"/>
    </row>
    <row r="441" spans="2:27" ht="14.1" customHeight="1">
      <c r="B441" s="206"/>
      <c r="C441" s="206"/>
      <c r="D441" s="207"/>
      <c r="E441" s="208"/>
      <c r="F441" s="209"/>
      <c r="G441" s="209"/>
      <c r="H441" s="9"/>
      <c r="I441" s="210"/>
      <c r="J441" s="434"/>
      <c r="K441" s="434"/>
      <c r="L441" s="434"/>
      <c r="M441" s="434"/>
      <c r="N441" s="542"/>
      <c r="O441" s="211"/>
      <c r="P441" s="211"/>
      <c r="Q441" s="211"/>
      <c r="R441" s="211"/>
      <c r="S441" s="212"/>
      <c r="T441" s="213"/>
      <c r="U441" s="213"/>
      <c r="V441" s="213"/>
      <c r="W441" s="213"/>
      <c r="X441" s="213"/>
      <c r="Y441" s="213"/>
      <c r="Z441" s="214"/>
      <c r="AA441" s="214"/>
    </row>
    <row r="442" spans="2:27" ht="14.1" customHeight="1">
      <c r="B442" s="206"/>
      <c r="C442" s="206"/>
      <c r="D442" s="207"/>
      <c r="E442" s="208"/>
      <c r="F442" s="209"/>
      <c r="G442" s="209"/>
      <c r="H442" s="9"/>
      <c r="I442" s="210"/>
      <c r="J442" s="434"/>
      <c r="K442" s="434"/>
      <c r="L442" s="434"/>
      <c r="M442" s="434"/>
      <c r="N442" s="542"/>
      <c r="O442" s="211"/>
      <c r="P442" s="211"/>
      <c r="Q442" s="211"/>
      <c r="R442" s="211"/>
      <c r="S442" s="212"/>
      <c r="T442" s="213"/>
      <c r="U442" s="213"/>
      <c r="V442" s="213"/>
      <c r="W442" s="213"/>
      <c r="X442" s="213"/>
      <c r="Y442" s="213"/>
      <c r="Z442" s="214"/>
      <c r="AA442" s="214"/>
    </row>
    <row r="443" spans="2:27" ht="14.1" customHeight="1">
      <c r="B443" s="206"/>
      <c r="C443" s="206"/>
      <c r="D443" s="207"/>
      <c r="E443" s="208"/>
      <c r="F443" s="209"/>
      <c r="G443" s="209"/>
      <c r="H443" s="9"/>
      <c r="I443" s="210"/>
      <c r="J443" s="434"/>
      <c r="K443" s="434"/>
      <c r="L443" s="434"/>
      <c r="M443" s="434"/>
      <c r="N443" s="542"/>
      <c r="O443" s="211"/>
      <c r="P443" s="211"/>
      <c r="Q443" s="211"/>
      <c r="R443" s="211"/>
      <c r="S443" s="212"/>
      <c r="T443" s="213"/>
      <c r="U443" s="213"/>
      <c r="V443" s="213"/>
      <c r="W443" s="213"/>
      <c r="X443" s="213"/>
      <c r="Y443" s="213"/>
      <c r="Z443" s="214"/>
      <c r="AA443" s="214"/>
    </row>
    <row r="444" spans="2:27" ht="14.1" customHeight="1">
      <c r="B444" s="206"/>
      <c r="C444" s="206"/>
      <c r="D444" s="207"/>
      <c r="E444" s="208"/>
      <c r="F444" s="209"/>
      <c r="G444" s="209"/>
      <c r="H444" s="9"/>
      <c r="I444" s="210"/>
      <c r="J444" s="434"/>
      <c r="K444" s="434"/>
      <c r="L444" s="434"/>
      <c r="M444" s="434"/>
      <c r="N444" s="542"/>
      <c r="O444" s="211"/>
      <c r="P444" s="211"/>
      <c r="Q444" s="211"/>
      <c r="R444" s="211"/>
      <c r="S444" s="212"/>
      <c r="T444" s="213"/>
      <c r="U444" s="213"/>
      <c r="V444" s="213"/>
      <c r="W444" s="213"/>
      <c r="X444" s="213"/>
      <c r="Y444" s="213"/>
      <c r="Z444" s="214"/>
      <c r="AA444" s="214"/>
    </row>
    <row r="445" spans="2:27" ht="14.1" customHeight="1">
      <c r="B445" s="206"/>
      <c r="C445" s="206"/>
      <c r="D445" s="207"/>
      <c r="E445" s="208"/>
      <c r="F445" s="209"/>
      <c r="G445" s="209"/>
      <c r="H445" s="9"/>
      <c r="I445" s="210"/>
      <c r="J445" s="434"/>
      <c r="K445" s="434"/>
      <c r="L445" s="434"/>
      <c r="M445" s="434"/>
      <c r="N445" s="542"/>
      <c r="O445" s="211"/>
      <c r="P445" s="211"/>
      <c r="Q445" s="211"/>
      <c r="R445" s="211"/>
      <c r="S445" s="212"/>
      <c r="T445" s="213"/>
      <c r="U445" s="213"/>
      <c r="V445" s="213"/>
      <c r="W445" s="213"/>
      <c r="X445" s="213"/>
      <c r="Y445" s="213"/>
      <c r="Z445" s="214"/>
      <c r="AA445" s="214"/>
    </row>
    <row r="446" spans="2:27" ht="14.1" customHeight="1">
      <c r="B446" s="206"/>
      <c r="C446" s="206"/>
      <c r="D446" s="207"/>
      <c r="E446" s="208"/>
      <c r="F446" s="209"/>
      <c r="G446" s="209"/>
      <c r="H446" s="9"/>
      <c r="I446" s="210"/>
      <c r="J446" s="434"/>
      <c r="K446" s="434"/>
      <c r="L446" s="434"/>
      <c r="M446" s="434"/>
      <c r="N446" s="542"/>
      <c r="O446" s="211"/>
      <c r="P446" s="211"/>
      <c r="Q446" s="211"/>
      <c r="R446" s="211"/>
      <c r="S446" s="212"/>
      <c r="T446" s="213"/>
      <c r="U446" s="213"/>
      <c r="V446" s="213"/>
      <c r="W446" s="213"/>
      <c r="X446" s="213"/>
      <c r="Y446" s="213"/>
      <c r="Z446" s="214"/>
      <c r="AA446" s="214"/>
    </row>
    <row r="447" spans="2:27" ht="14.1" customHeight="1">
      <c r="B447" s="206"/>
      <c r="C447" s="206"/>
      <c r="D447" s="207"/>
      <c r="E447" s="208"/>
      <c r="F447" s="209"/>
      <c r="G447" s="209"/>
      <c r="H447" s="9"/>
      <c r="I447" s="210"/>
      <c r="J447" s="434"/>
      <c r="K447" s="434"/>
      <c r="L447" s="434"/>
      <c r="M447" s="434"/>
      <c r="N447" s="542"/>
      <c r="O447" s="211"/>
      <c r="P447" s="211"/>
      <c r="Q447" s="211"/>
      <c r="R447" s="211"/>
      <c r="S447" s="212"/>
      <c r="T447" s="213"/>
      <c r="U447" s="213"/>
      <c r="V447" s="213"/>
      <c r="W447" s="213"/>
      <c r="X447" s="213"/>
      <c r="Y447" s="213"/>
      <c r="Z447" s="214"/>
      <c r="AA447" s="214"/>
    </row>
    <row r="448" spans="2:27" ht="14.1" customHeight="1">
      <c r="B448" s="206"/>
      <c r="C448" s="206"/>
      <c r="D448" s="207"/>
      <c r="E448" s="208"/>
      <c r="F448" s="209"/>
      <c r="G448" s="209"/>
      <c r="H448" s="9"/>
      <c r="I448" s="210"/>
      <c r="J448" s="434"/>
      <c r="K448" s="434"/>
      <c r="L448" s="434"/>
      <c r="M448" s="434"/>
      <c r="N448" s="542"/>
      <c r="O448" s="211"/>
      <c r="P448" s="211"/>
      <c r="Q448" s="211"/>
      <c r="R448" s="211"/>
      <c r="S448" s="212"/>
      <c r="T448" s="213"/>
      <c r="U448" s="213"/>
      <c r="V448" s="213"/>
      <c r="W448" s="213"/>
      <c r="X448" s="213"/>
      <c r="Y448" s="213"/>
      <c r="Z448" s="214"/>
      <c r="AA448" s="214"/>
    </row>
    <row r="449" spans="2:27" ht="14.1" customHeight="1">
      <c r="B449" s="206"/>
      <c r="C449" s="206"/>
      <c r="D449" s="207"/>
      <c r="E449" s="208"/>
      <c r="F449" s="209"/>
      <c r="G449" s="209"/>
      <c r="H449" s="9"/>
      <c r="I449" s="210"/>
      <c r="J449" s="434"/>
      <c r="K449" s="434"/>
      <c r="L449" s="434"/>
      <c r="M449" s="434"/>
      <c r="N449" s="542"/>
      <c r="O449" s="211"/>
      <c r="P449" s="211"/>
      <c r="Q449" s="211"/>
      <c r="R449" s="211"/>
      <c r="S449" s="212"/>
      <c r="T449" s="213"/>
      <c r="U449" s="213"/>
      <c r="V449" s="213"/>
      <c r="W449" s="213"/>
      <c r="X449" s="213"/>
      <c r="Y449" s="213"/>
      <c r="Z449" s="214"/>
      <c r="AA449" s="214"/>
    </row>
    <row r="450" spans="2:27" ht="14.1" customHeight="1">
      <c r="B450" s="206"/>
      <c r="C450" s="206"/>
      <c r="D450" s="207"/>
      <c r="E450" s="208"/>
      <c r="F450" s="209"/>
      <c r="G450" s="209"/>
      <c r="H450" s="9"/>
      <c r="I450" s="210"/>
      <c r="J450" s="434"/>
      <c r="K450" s="434"/>
      <c r="L450" s="434"/>
      <c r="M450" s="434"/>
      <c r="N450" s="542"/>
      <c r="O450" s="211"/>
      <c r="P450" s="211"/>
      <c r="Q450" s="211"/>
      <c r="R450" s="211"/>
      <c r="S450" s="212"/>
      <c r="T450" s="213"/>
      <c r="U450" s="213"/>
      <c r="V450" s="213"/>
      <c r="W450" s="213"/>
      <c r="X450" s="213"/>
      <c r="Y450" s="213"/>
      <c r="Z450" s="214"/>
      <c r="AA450" s="214"/>
    </row>
    <row r="451" spans="2:27" ht="14.1" customHeight="1">
      <c r="B451" s="206"/>
      <c r="C451" s="206"/>
      <c r="D451" s="207"/>
      <c r="E451" s="208"/>
      <c r="F451" s="209"/>
      <c r="G451" s="209"/>
      <c r="H451" s="9"/>
      <c r="I451" s="210"/>
      <c r="J451" s="434"/>
      <c r="K451" s="434"/>
      <c r="L451" s="434"/>
      <c r="M451" s="434"/>
      <c r="N451" s="542"/>
      <c r="O451" s="211"/>
      <c r="P451" s="211"/>
      <c r="Q451" s="211"/>
      <c r="R451" s="211"/>
      <c r="S451" s="212"/>
      <c r="T451" s="213"/>
      <c r="U451" s="213"/>
      <c r="V451" s="213"/>
      <c r="W451" s="213"/>
      <c r="X451" s="213"/>
      <c r="Y451" s="213"/>
      <c r="Z451" s="214"/>
      <c r="AA451" s="214"/>
    </row>
    <row r="452" spans="2:27" ht="14.1" customHeight="1">
      <c r="B452" s="206"/>
      <c r="C452" s="206"/>
      <c r="D452" s="207"/>
      <c r="E452" s="208"/>
      <c r="F452" s="209"/>
      <c r="G452" s="209"/>
      <c r="H452" s="9"/>
      <c r="I452" s="210"/>
      <c r="J452" s="434"/>
      <c r="K452" s="434"/>
      <c r="L452" s="434"/>
      <c r="M452" s="434"/>
      <c r="N452" s="542"/>
      <c r="O452" s="211"/>
      <c r="P452" s="211"/>
      <c r="Q452" s="211"/>
      <c r="R452" s="211"/>
      <c r="S452" s="212"/>
      <c r="T452" s="213"/>
      <c r="U452" s="213"/>
      <c r="V452" s="213"/>
      <c r="W452" s="213"/>
      <c r="X452" s="213"/>
      <c r="Y452" s="213"/>
      <c r="Z452" s="214"/>
      <c r="AA452" s="214"/>
    </row>
    <row r="453" spans="2:27" ht="14.1" customHeight="1">
      <c r="B453" s="206"/>
      <c r="C453" s="206"/>
      <c r="D453" s="207"/>
      <c r="E453" s="208"/>
      <c r="F453" s="209"/>
      <c r="G453" s="209"/>
      <c r="H453" s="9"/>
      <c r="I453" s="210"/>
      <c r="J453" s="434"/>
      <c r="K453" s="434"/>
      <c r="L453" s="434"/>
      <c r="M453" s="434"/>
      <c r="N453" s="542"/>
      <c r="O453" s="211"/>
      <c r="P453" s="211"/>
      <c r="Q453" s="211"/>
      <c r="R453" s="211"/>
      <c r="S453" s="212"/>
      <c r="T453" s="213"/>
      <c r="U453" s="213"/>
      <c r="V453" s="213"/>
      <c r="W453" s="213"/>
      <c r="X453" s="213"/>
      <c r="Y453" s="213"/>
      <c r="Z453" s="214"/>
      <c r="AA453" s="214"/>
    </row>
    <row r="454" spans="2:27" ht="14.1" customHeight="1">
      <c r="B454" s="206"/>
      <c r="C454" s="206"/>
      <c r="D454" s="207"/>
      <c r="E454" s="208"/>
      <c r="F454" s="209"/>
      <c r="G454" s="209"/>
      <c r="H454" s="9"/>
      <c r="I454" s="210"/>
      <c r="J454" s="434"/>
      <c r="K454" s="434"/>
      <c r="L454" s="434"/>
      <c r="M454" s="434"/>
      <c r="N454" s="542"/>
      <c r="O454" s="211"/>
      <c r="P454" s="211"/>
      <c r="Q454" s="211"/>
      <c r="R454" s="211"/>
      <c r="S454" s="212"/>
      <c r="T454" s="213"/>
      <c r="U454" s="213"/>
      <c r="V454" s="213"/>
      <c r="W454" s="213"/>
      <c r="X454" s="213"/>
      <c r="Y454" s="213"/>
      <c r="Z454" s="214"/>
      <c r="AA454" s="214"/>
    </row>
    <row r="455" spans="2:27" ht="14.1" customHeight="1">
      <c r="B455" s="206"/>
      <c r="C455" s="206"/>
      <c r="D455" s="207"/>
      <c r="E455" s="208"/>
      <c r="F455" s="209"/>
      <c r="G455" s="209"/>
      <c r="H455" s="9"/>
      <c r="I455" s="210"/>
      <c r="J455" s="434"/>
      <c r="K455" s="434"/>
      <c r="L455" s="434"/>
      <c r="M455" s="434"/>
      <c r="N455" s="542"/>
      <c r="O455" s="211"/>
      <c r="P455" s="211"/>
      <c r="Q455" s="211"/>
      <c r="R455" s="211"/>
      <c r="S455" s="212"/>
      <c r="T455" s="213"/>
      <c r="U455" s="213"/>
      <c r="V455" s="213"/>
      <c r="W455" s="213"/>
      <c r="X455" s="213"/>
      <c r="Y455" s="213"/>
      <c r="Z455" s="214"/>
      <c r="AA455" s="214"/>
    </row>
    <row r="456" spans="2:27" ht="14.1" customHeight="1">
      <c r="B456" s="206"/>
      <c r="C456" s="206"/>
      <c r="D456" s="207"/>
      <c r="E456" s="208"/>
      <c r="F456" s="209"/>
      <c r="G456" s="209"/>
      <c r="H456" s="9"/>
      <c r="I456" s="210"/>
      <c r="J456" s="434"/>
      <c r="K456" s="434"/>
      <c r="L456" s="434"/>
      <c r="M456" s="434"/>
      <c r="N456" s="542"/>
      <c r="O456" s="211"/>
      <c r="P456" s="211"/>
      <c r="Q456" s="211"/>
      <c r="R456" s="211"/>
      <c r="S456" s="212"/>
      <c r="T456" s="213"/>
      <c r="U456" s="213"/>
      <c r="V456" s="213"/>
      <c r="W456" s="213"/>
      <c r="X456" s="213"/>
      <c r="Y456" s="213"/>
      <c r="Z456" s="214"/>
      <c r="AA456" s="214"/>
    </row>
    <row r="457" spans="2:27" ht="14.1" customHeight="1">
      <c r="B457" s="206"/>
      <c r="C457" s="206"/>
      <c r="D457" s="207"/>
      <c r="E457" s="208"/>
      <c r="F457" s="209"/>
      <c r="G457" s="209"/>
      <c r="H457" s="9"/>
      <c r="I457" s="210"/>
      <c r="J457" s="434"/>
      <c r="K457" s="434"/>
      <c r="L457" s="434"/>
      <c r="M457" s="434"/>
      <c r="N457" s="542"/>
      <c r="O457" s="211"/>
      <c r="P457" s="211"/>
      <c r="Q457" s="211"/>
      <c r="R457" s="211"/>
      <c r="S457" s="212"/>
      <c r="T457" s="213"/>
      <c r="U457" s="213"/>
      <c r="V457" s="213"/>
      <c r="W457" s="213"/>
      <c r="X457" s="213"/>
      <c r="Y457" s="213"/>
      <c r="Z457" s="214"/>
      <c r="AA457" s="214"/>
    </row>
    <row r="458" spans="2:27" ht="14.1" customHeight="1">
      <c r="B458" s="206"/>
      <c r="C458" s="206"/>
      <c r="D458" s="207"/>
      <c r="E458" s="208"/>
      <c r="F458" s="209"/>
      <c r="G458" s="209"/>
      <c r="H458" s="9"/>
      <c r="I458" s="210"/>
      <c r="J458" s="434"/>
      <c r="K458" s="434"/>
      <c r="L458" s="434"/>
      <c r="M458" s="434"/>
      <c r="N458" s="542"/>
      <c r="O458" s="211"/>
      <c r="P458" s="211"/>
      <c r="Q458" s="211"/>
      <c r="R458" s="211"/>
      <c r="S458" s="212"/>
      <c r="T458" s="213"/>
      <c r="U458" s="213"/>
      <c r="V458" s="213"/>
      <c r="W458" s="213"/>
      <c r="X458" s="213"/>
      <c r="Y458" s="213"/>
      <c r="Z458" s="214"/>
      <c r="AA458" s="214"/>
    </row>
    <row r="459" spans="2:27" ht="14.1" customHeight="1">
      <c r="B459" s="206"/>
      <c r="C459" s="206"/>
      <c r="D459" s="207"/>
      <c r="E459" s="208"/>
      <c r="F459" s="209"/>
      <c r="G459" s="209"/>
      <c r="H459" s="9"/>
      <c r="I459" s="210"/>
      <c r="J459" s="434"/>
      <c r="K459" s="434"/>
      <c r="L459" s="434"/>
      <c r="M459" s="434"/>
      <c r="N459" s="542"/>
      <c r="O459" s="211"/>
      <c r="P459" s="211"/>
      <c r="Q459" s="211"/>
      <c r="R459" s="211"/>
      <c r="S459" s="212"/>
      <c r="T459" s="213"/>
      <c r="U459" s="213"/>
      <c r="V459" s="213"/>
      <c r="W459" s="213"/>
      <c r="X459" s="213"/>
      <c r="Y459" s="213"/>
      <c r="Z459" s="214"/>
      <c r="AA459" s="214"/>
    </row>
    <row r="460" spans="2:27" ht="14.1" customHeight="1">
      <c r="B460" s="206"/>
      <c r="C460" s="206"/>
      <c r="D460" s="207"/>
      <c r="E460" s="208"/>
      <c r="F460" s="209"/>
      <c r="G460" s="209"/>
      <c r="H460" s="9"/>
      <c r="I460" s="210"/>
      <c r="J460" s="434"/>
      <c r="K460" s="434"/>
      <c r="L460" s="434"/>
      <c r="M460" s="434"/>
      <c r="N460" s="542"/>
      <c r="O460" s="211"/>
      <c r="P460" s="211"/>
      <c r="Q460" s="211"/>
      <c r="R460" s="211"/>
      <c r="S460" s="212"/>
      <c r="T460" s="213"/>
      <c r="U460" s="213"/>
      <c r="V460" s="213"/>
      <c r="W460" s="213"/>
      <c r="X460" s="213"/>
      <c r="Y460" s="213"/>
      <c r="Z460" s="214"/>
      <c r="AA460" s="214"/>
    </row>
    <row r="461" spans="2:27" ht="14.1" customHeight="1">
      <c r="B461" s="206"/>
      <c r="C461" s="206"/>
      <c r="D461" s="207"/>
      <c r="E461" s="208"/>
      <c r="F461" s="209"/>
      <c r="G461" s="209"/>
      <c r="H461" s="9"/>
      <c r="I461" s="210"/>
      <c r="J461" s="434"/>
      <c r="K461" s="434"/>
      <c r="L461" s="434"/>
      <c r="M461" s="434"/>
      <c r="N461" s="542"/>
      <c r="O461" s="211"/>
      <c r="P461" s="211"/>
      <c r="Q461" s="211"/>
      <c r="R461" s="211"/>
      <c r="S461" s="212"/>
      <c r="T461" s="213"/>
      <c r="U461" s="213"/>
      <c r="V461" s="213"/>
      <c r="W461" s="213"/>
      <c r="X461" s="213"/>
      <c r="Y461" s="213"/>
      <c r="Z461" s="214"/>
      <c r="AA461" s="214"/>
    </row>
    <row r="462" spans="2:27" ht="14.1" customHeight="1">
      <c r="B462" s="206"/>
      <c r="C462" s="206"/>
      <c r="D462" s="207"/>
      <c r="E462" s="208"/>
      <c r="F462" s="209"/>
      <c r="G462" s="209"/>
      <c r="H462" s="9"/>
      <c r="I462" s="210"/>
      <c r="J462" s="434"/>
      <c r="K462" s="434"/>
      <c r="L462" s="434"/>
      <c r="M462" s="434"/>
      <c r="N462" s="542"/>
      <c r="O462" s="211"/>
      <c r="P462" s="211"/>
      <c r="Q462" s="211"/>
      <c r="R462" s="211"/>
      <c r="S462" s="212"/>
      <c r="T462" s="213"/>
      <c r="U462" s="213"/>
      <c r="V462" s="213"/>
      <c r="W462" s="213"/>
      <c r="X462" s="213"/>
      <c r="Y462" s="213"/>
      <c r="Z462" s="214"/>
      <c r="AA462" s="214"/>
    </row>
    <row r="463" spans="2:27" ht="14.1" customHeight="1">
      <c r="B463" s="206"/>
      <c r="C463" s="206"/>
      <c r="D463" s="207"/>
      <c r="E463" s="208"/>
      <c r="F463" s="209"/>
      <c r="G463" s="209"/>
      <c r="H463" s="9"/>
      <c r="I463" s="210"/>
      <c r="J463" s="434"/>
      <c r="K463" s="434"/>
      <c r="L463" s="434"/>
      <c r="M463" s="434"/>
      <c r="N463" s="542"/>
      <c r="O463" s="211"/>
      <c r="P463" s="211"/>
      <c r="Q463" s="211"/>
      <c r="R463" s="211"/>
      <c r="S463" s="212"/>
      <c r="T463" s="213"/>
      <c r="U463" s="213"/>
      <c r="V463" s="213"/>
      <c r="W463" s="213"/>
      <c r="X463" s="213"/>
      <c r="Y463" s="213"/>
      <c r="Z463" s="214"/>
      <c r="AA463" s="214"/>
    </row>
    <row r="464" spans="2:27" ht="14.1" customHeight="1">
      <c r="B464" s="206"/>
      <c r="C464" s="206"/>
      <c r="D464" s="207"/>
      <c r="E464" s="208"/>
      <c r="F464" s="209"/>
      <c r="G464" s="209"/>
      <c r="H464" s="9"/>
      <c r="I464" s="210"/>
      <c r="J464" s="434"/>
      <c r="K464" s="434"/>
      <c r="L464" s="434"/>
      <c r="M464" s="434"/>
      <c r="N464" s="542"/>
      <c r="O464" s="211"/>
      <c r="P464" s="211"/>
      <c r="Q464" s="211"/>
      <c r="R464" s="211"/>
      <c r="S464" s="212"/>
      <c r="T464" s="213"/>
      <c r="U464" s="213"/>
      <c r="V464" s="213"/>
      <c r="W464" s="213"/>
      <c r="X464" s="213"/>
      <c r="Y464" s="213"/>
      <c r="Z464" s="214"/>
      <c r="AA464" s="214"/>
    </row>
    <row r="465" spans="2:27" ht="14.1" customHeight="1">
      <c r="B465" s="206"/>
      <c r="C465" s="206"/>
      <c r="D465" s="207"/>
      <c r="E465" s="208"/>
      <c r="F465" s="209"/>
      <c r="G465" s="209"/>
      <c r="H465" s="9"/>
      <c r="I465" s="210"/>
      <c r="J465" s="434"/>
      <c r="K465" s="434"/>
      <c r="L465" s="434"/>
      <c r="M465" s="434"/>
      <c r="N465" s="542"/>
      <c r="O465" s="211"/>
      <c r="P465" s="211"/>
      <c r="Q465" s="211"/>
      <c r="R465" s="211"/>
      <c r="S465" s="212"/>
      <c r="T465" s="213"/>
      <c r="U465" s="213"/>
      <c r="V465" s="213"/>
      <c r="W465" s="213"/>
      <c r="X465" s="213"/>
      <c r="Y465" s="213"/>
      <c r="Z465" s="214"/>
      <c r="AA465" s="214"/>
    </row>
    <row r="466" spans="2:27" ht="14.1" customHeight="1">
      <c r="B466" s="206"/>
      <c r="C466" s="206"/>
      <c r="D466" s="207"/>
      <c r="E466" s="208"/>
      <c r="F466" s="209"/>
      <c r="G466" s="209"/>
      <c r="H466" s="9"/>
      <c r="I466" s="210"/>
      <c r="J466" s="434"/>
      <c r="K466" s="434"/>
      <c r="L466" s="434"/>
      <c r="M466" s="434"/>
      <c r="N466" s="542"/>
      <c r="O466" s="211"/>
      <c r="P466" s="211"/>
      <c r="Q466" s="211"/>
      <c r="R466" s="211"/>
      <c r="S466" s="212"/>
      <c r="T466" s="213"/>
      <c r="U466" s="213"/>
      <c r="V466" s="213"/>
      <c r="W466" s="213"/>
      <c r="X466" s="213"/>
      <c r="Y466" s="213"/>
      <c r="Z466" s="214"/>
      <c r="AA466" s="214"/>
    </row>
    <row r="467" spans="2:27" ht="14.1" customHeight="1">
      <c r="B467" s="206"/>
      <c r="C467" s="206"/>
      <c r="D467" s="207"/>
      <c r="E467" s="208"/>
      <c r="F467" s="209"/>
      <c r="G467" s="209"/>
      <c r="H467" s="9"/>
      <c r="I467" s="210"/>
      <c r="J467" s="434"/>
      <c r="K467" s="434"/>
      <c r="L467" s="434"/>
      <c r="M467" s="434"/>
      <c r="N467" s="542"/>
      <c r="O467" s="211"/>
      <c r="P467" s="211"/>
      <c r="Q467" s="211"/>
      <c r="R467" s="211"/>
      <c r="S467" s="212"/>
      <c r="T467" s="213"/>
      <c r="U467" s="213"/>
      <c r="V467" s="213"/>
      <c r="W467" s="213"/>
      <c r="X467" s="213"/>
      <c r="Y467" s="213"/>
      <c r="Z467" s="214"/>
      <c r="AA467" s="214"/>
    </row>
    <row r="468" spans="2:27" ht="14.1" customHeight="1">
      <c r="B468" s="206"/>
      <c r="C468" s="206"/>
      <c r="D468" s="207"/>
      <c r="E468" s="208"/>
      <c r="F468" s="209"/>
      <c r="G468" s="209"/>
      <c r="H468" s="9"/>
      <c r="I468" s="210"/>
      <c r="J468" s="434"/>
      <c r="K468" s="434"/>
      <c r="L468" s="434"/>
      <c r="M468" s="434"/>
      <c r="N468" s="542"/>
      <c r="O468" s="211"/>
      <c r="P468" s="211"/>
      <c r="Q468" s="211"/>
      <c r="R468" s="211"/>
      <c r="S468" s="212"/>
      <c r="T468" s="213"/>
      <c r="U468" s="213"/>
      <c r="V468" s="213"/>
      <c r="W468" s="213"/>
      <c r="X468" s="213"/>
      <c r="Y468" s="213"/>
      <c r="Z468" s="214"/>
      <c r="AA468" s="214"/>
    </row>
    <row r="469" spans="2:27" ht="14.1" customHeight="1">
      <c r="B469" s="206"/>
      <c r="C469" s="206"/>
      <c r="D469" s="207"/>
      <c r="E469" s="208"/>
      <c r="F469" s="209"/>
      <c r="G469" s="209"/>
      <c r="H469" s="9"/>
      <c r="I469" s="210"/>
      <c r="J469" s="434"/>
      <c r="K469" s="434"/>
      <c r="L469" s="434"/>
      <c r="M469" s="434"/>
      <c r="N469" s="542"/>
      <c r="O469" s="211"/>
      <c r="P469" s="211"/>
      <c r="Q469" s="211"/>
      <c r="R469" s="211"/>
      <c r="S469" s="212"/>
      <c r="T469" s="213"/>
      <c r="U469" s="213"/>
      <c r="V469" s="213"/>
      <c r="W469" s="213"/>
      <c r="X469" s="213"/>
      <c r="Y469" s="213"/>
      <c r="Z469" s="214"/>
      <c r="AA469" s="214"/>
    </row>
    <row r="470" spans="2:27" ht="14.1" customHeight="1">
      <c r="B470" s="206"/>
      <c r="C470" s="206"/>
      <c r="D470" s="207"/>
      <c r="E470" s="208"/>
      <c r="F470" s="209"/>
      <c r="G470" s="209"/>
      <c r="H470" s="9"/>
      <c r="I470" s="210"/>
      <c r="J470" s="434"/>
      <c r="K470" s="434"/>
      <c r="L470" s="434"/>
      <c r="M470" s="434"/>
      <c r="N470" s="542"/>
      <c r="O470" s="211"/>
      <c r="P470" s="211"/>
      <c r="Q470" s="211"/>
      <c r="R470" s="211"/>
      <c r="S470" s="212"/>
      <c r="T470" s="213"/>
      <c r="U470" s="213"/>
      <c r="V470" s="213"/>
      <c r="W470" s="213"/>
      <c r="X470" s="213"/>
      <c r="Y470" s="213"/>
      <c r="Z470" s="214"/>
      <c r="AA470" s="214"/>
    </row>
    <row r="471" spans="2:27" ht="14.1" customHeight="1">
      <c r="B471" s="206"/>
      <c r="C471" s="206"/>
      <c r="D471" s="207"/>
      <c r="E471" s="208"/>
      <c r="F471" s="209"/>
      <c r="G471" s="209"/>
      <c r="H471" s="9"/>
      <c r="I471" s="210"/>
      <c r="J471" s="434"/>
      <c r="K471" s="434"/>
      <c r="L471" s="434"/>
      <c r="M471" s="434"/>
      <c r="N471" s="542"/>
      <c r="O471" s="211"/>
      <c r="P471" s="211"/>
      <c r="Q471" s="211"/>
      <c r="R471" s="211"/>
      <c r="S471" s="212"/>
      <c r="T471" s="213"/>
      <c r="U471" s="213"/>
      <c r="V471" s="213"/>
      <c r="W471" s="213"/>
      <c r="X471" s="213"/>
      <c r="Y471" s="213"/>
      <c r="Z471" s="214"/>
      <c r="AA471" s="214"/>
    </row>
    <row r="472" spans="2:27" ht="14.1" customHeight="1">
      <c r="B472" s="206"/>
      <c r="C472" s="206"/>
      <c r="D472" s="207"/>
      <c r="E472" s="208"/>
      <c r="F472" s="209"/>
      <c r="G472" s="209"/>
      <c r="H472" s="9"/>
      <c r="I472" s="210"/>
      <c r="J472" s="434"/>
      <c r="K472" s="434"/>
      <c r="L472" s="434"/>
      <c r="M472" s="434"/>
      <c r="N472" s="542"/>
      <c r="O472" s="211"/>
      <c r="P472" s="211"/>
      <c r="Q472" s="211"/>
      <c r="R472" s="211"/>
      <c r="S472" s="212"/>
      <c r="T472" s="213"/>
      <c r="U472" s="213"/>
      <c r="V472" s="213"/>
      <c r="W472" s="213"/>
      <c r="X472" s="213"/>
      <c r="Y472" s="213"/>
      <c r="Z472" s="214"/>
      <c r="AA472" s="214"/>
    </row>
    <row r="473" spans="2:27" ht="14.1" customHeight="1">
      <c r="B473" s="206"/>
      <c r="C473" s="206"/>
      <c r="D473" s="207"/>
      <c r="E473" s="208"/>
      <c r="F473" s="209"/>
      <c r="G473" s="209"/>
      <c r="H473" s="9"/>
      <c r="I473" s="210"/>
      <c r="J473" s="434"/>
      <c r="K473" s="434"/>
      <c r="L473" s="434"/>
      <c r="M473" s="434"/>
      <c r="N473" s="542"/>
      <c r="O473" s="211"/>
      <c r="P473" s="211"/>
      <c r="Q473" s="211"/>
      <c r="R473" s="211"/>
      <c r="S473" s="212"/>
      <c r="T473" s="213"/>
      <c r="U473" s="213"/>
      <c r="V473" s="213"/>
      <c r="W473" s="213"/>
      <c r="X473" s="213"/>
      <c r="Y473" s="213"/>
      <c r="Z473" s="214"/>
      <c r="AA473" s="214"/>
    </row>
    <row r="474" spans="2:27" ht="14.1" customHeight="1">
      <c r="B474" s="206"/>
      <c r="C474" s="206"/>
      <c r="D474" s="207"/>
      <c r="E474" s="208"/>
      <c r="F474" s="209"/>
      <c r="G474" s="209"/>
      <c r="H474" s="9"/>
      <c r="I474" s="210"/>
      <c r="J474" s="434"/>
      <c r="K474" s="434"/>
      <c r="L474" s="434"/>
      <c r="M474" s="434"/>
      <c r="N474" s="542"/>
      <c r="O474" s="211"/>
      <c r="P474" s="211"/>
      <c r="Q474" s="211"/>
      <c r="R474" s="211"/>
      <c r="S474" s="212"/>
      <c r="T474" s="213"/>
      <c r="U474" s="213"/>
      <c r="V474" s="213"/>
      <c r="W474" s="213"/>
      <c r="X474" s="213"/>
      <c r="Y474" s="213"/>
      <c r="Z474" s="214"/>
      <c r="AA474" s="214"/>
    </row>
    <row r="475" spans="2:27" ht="14.1" customHeight="1">
      <c r="B475" s="206"/>
      <c r="C475" s="206"/>
      <c r="D475" s="207"/>
      <c r="E475" s="208"/>
      <c r="F475" s="209"/>
      <c r="G475" s="209"/>
      <c r="H475" s="9"/>
      <c r="I475" s="210"/>
      <c r="J475" s="434"/>
      <c r="K475" s="434"/>
      <c r="L475" s="434"/>
      <c r="M475" s="434"/>
      <c r="N475" s="542"/>
      <c r="O475" s="211"/>
      <c r="P475" s="211"/>
      <c r="Q475" s="211"/>
      <c r="R475" s="211"/>
      <c r="S475" s="212"/>
      <c r="T475" s="213"/>
      <c r="U475" s="213"/>
      <c r="V475" s="213"/>
      <c r="W475" s="213"/>
      <c r="X475" s="213"/>
      <c r="Y475" s="213"/>
      <c r="Z475" s="214"/>
      <c r="AA475" s="214"/>
    </row>
    <row r="476" spans="2:27" ht="14.1" customHeight="1">
      <c r="B476" s="206"/>
      <c r="C476" s="206"/>
      <c r="D476" s="207"/>
      <c r="E476" s="208"/>
      <c r="F476" s="209"/>
      <c r="G476" s="209"/>
      <c r="H476" s="9"/>
      <c r="I476" s="210"/>
      <c r="J476" s="434"/>
      <c r="K476" s="434"/>
      <c r="L476" s="434"/>
      <c r="M476" s="434"/>
      <c r="N476" s="542"/>
      <c r="O476" s="211"/>
      <c r="P476" s="211"/>
      <c r="Q476" s="211"/>
      <c r="R476" s="211"/>
      <c r="S476" s="212"/>
      <c r="T476" s="213"/>
      <c r="U476" s="213"/>
      <c r="V476" s="213"/>
      <c r="W476" s="213"/>
      <c r="X476" s="213"/>
      <c r="Y476" s="213"/>
      <c r="Z476" s="214"/>
      <c r="AA476" s="214"/>
    </row>
    <row r="477" spans="2:27" ht="14.1" customHeight="1">
      <c r="B477" s="206"/>
      <c r="C477" s="206"/>
      <c r="D477" s="207"/>
      <c r="E477" s="208"/>
      <c r="F477" s="209"/>
      <c r="G477" s="209"/>
      <c r="H477" s="9"/>
      <c r="I477" s="210"/>
      <c r="J477" s="434"/>
      <c r="K477" s="434"/>
      <c r="L477" s="434"/>
      <c r="M477" s="434"/>
      <c r="N477" s="542"/>
      <c r="O477" s="211"/>
      <c r="P477" s="211"/>
      <c r="Q477" s="211"/>
      <c r="R477" s="211"/>
      <c r="S477" s="212"/>
      <c r="T477" s="213"/>
      <c r="U477" s="213"/>
      <c r="V477" s="213"/>
      <c r="W477" s="213"/>
      <c r="X477" s="213"/>
      <c r="Y477" s="213"/>
      <c r="Z477" s="214"/>
      <c r="AA477" s="214"/>
    </row>
    <row r="478" spans="2:27" ht="14.1" customHeight="1">
      <c r="B478" s="206"/>
      <c r="C478" s="206"/>
      <c r="D478" s="207"/>
      <c r="E478" s="208"/>
      <c r="F478" s="209"/>
      <c r="G478" s="209"/>
      <c r="H478" s="9"/>
      <c r="I478" s="210"/>
      <c r="J478" s="434"/>
      <c r="K478" s="434"/>
      <c r="L478" s="434"/>
      <c r="M478" s="434"/>
      <c r="N478" s="542"/>
      <c r="O478" s="211"/>
      <c r="P478" s="211"/>
      <c r="Q478" s="211"/>
      <c r="R478" s="211"/>
      <c r="S478" s="212"/>
      <c r="T478" s="213"/>
      <c r="U478" s="213"/>
      <c r="V478" s="213"/>
      <c r="W478" s="213"/>
      <c r="X478" s="213"/>
      <c r="Y478" s="213"/>
      <c r="Z478" s="214"/>
      <c r="AA478" s="214"/>
    </row>
    <row r="479" spans="2:27" ht="14.1" customHeight="1">
      <c r="B479" s="206"/>
      <c r="C479" s="206"/>
      <c r="D479" s="207"/>
      <c r="E479" s="208"/>
      <c r="F479" s="209"/>
      <c r="G479" s="209"/>
      <c r="H479" s="9"/>
      <c r="I479" s="210"/>
      <c r="J479" s="434"/>
      <c r="K479" s="434"/>
      <c r="L479" s="434"/>
      <c r="M479" s="434"/>
      <c r="N479" s="542"/>
      <c r="O479" s="211"/>
      <c r="P479" s="211"/>
      <c r="Q479" s="211"/>
      <c r="R479" s="211"/>
      <c r="S479" s="212"/>
      <c r="T479" s="213"/>
      <c r="U479" s="213"/>
      <c r="V479" s="213"/>
      <c r="W479" s="213"/>
      <c r="X479" s="213"/>
      <c r="Y479" s="213"/>
      <c r="Z479" s="214"/>
      <c r="AA479" s="214"/>
    </row>
    <row r="480" spans="2:27" ht="14.1" customHeight="1">
      <c r="B480" s="206"/>
      <c r="C480" s="206"/>
      <c r="D480" s="207"/>
      <c r="E480" s="208"/>
      <c r="F480" s="209"/>
      <c r="G480" s="209"/>
      <c r="H480" s="9"/>
      <c r="I480" s="210"/>
      <c r="J480" s="434"/>
      <c r="K480" s="434"/>
      <c r="L480" s="434"/>
      <c r="M480" s="434"/>
      <c r="N480" s="542"/>
      <c r="O480" s="211"/>
      <c r="P480" s="211"/>
      <c r="Q480" s="211"/>
      <c r="R480" s="211"/>
      <c r="S480" s="212"/>
      <c r="T480" s="213"/>
      <c r="U480" s="213"/>
      <c r="V480" s="213"/>
      <c r="W480" s="213"/>
      <c r="X480" s="213"/>
      <c r="Y480" s="213"/>
      <c r="Z480" s="214"/>
      <c r="AA480" s="214"/>
    </row>
    <row r="481" spans="2:27" ht="14.1" customHeight="1">
      <c r="B481" s="206"/>
      <c r="C481" s="206"/>
      <c r="D481" s="207"/>
      <c r="E481" s="208"/>
      <c r="F481" s="209"/>
      <c r="G481" s="209"/>
      <c r="H481" s="9"/>
      <c r="I481" s="210"/>
      <c r="J481" s="434"/>
      <c r="K481" s="434"/>
      <c r="L481" s="434"/>
      <c r="M481" s="434"/>
      <c r="N481" s="542"/>
      <c r="O481" s="211"/>
      <c r="P481" s="211"/>
      <c r="Q481" s="211"/>
      <c r="R481" s="211"/>
      <c r="S481" s="212"/>
      <c r="T481" s="213"/>
      <c r="U481" s="213"/>
      <c r="V481" s="213"/>
      <c r="W481" s="213"/>
      <c r="X481" s="213"/>
      <c r="Y481" s="213"/>
      <c r="Z481" s="214"/>
      <c r="AA481" s="214"/>
    </row>
    <row r="482" spans="2:27" ht="14.1" customHeight="1">
      <c r="B482" s="206"/>
      <c r="C482" s="206"/>
      <c r="D482" s="207"/>
      <c r="E482" s="208"/>
      <c r="F482" s="209"/>
      <c r="G482" s="209"/>
      <c r="H482" s="9"/>
      <c r="I482" s="210"/>
      <c r="J482" s="434"/>
      <c r="K482" s="434"/>
      <c r="L482" s="434"/>
      <c r="M482" s="434"/>
      <c r="N482" s="542"/>
      <c r="O482" s="211"/>
      <c r="P482" s="211"/>
      <c r="Q482" s="211"/>
      <c r="R482" s="211"/>
      <c r="S482" s="212"/>
      <c r="T482" s="213"/>
      <c r="U482" s="213"/>
      <c r="V482" s="213"/>
      <c r="W482" s="213"/>
      <c r="X482" s="213"/>
      <c r="Y482" s="213"/>
      <c r="Z482" s="214"/>
      <c r="AA482" s="214"/>
    </row>
    <row r="483" spans="2:27" ht="14.1" customHeight="1">
      <c r="B483" s="206"/>
      <c r="C483" s="206"/>
      <c r="D483" s="207"/>
      <c r="E483" s="208"/>
      <c r="F483" s="209"/>
      <c r="G483" s="209"/>
      <c r="H483" s="9"/>
      <c r="I483" s="210"/>
      <c r="J483" s="434"/>
      <c r="K483" s="434"/>
      <c r="L483" s="434"/>
      <c r="M483" s="434"/>
      <c r="N483" s="542"/>
      <c r="O483" s="211"/>
      <c r="P483" s="211"/>
      <c r="Q483" s="211"/>
      <c r="R483" s="211"/>
      <c r="S483" s="212"/>
      <c r="T483" s="213"/>
      <c r="U483" s="213"/>
      <c r="V483" s="213"/>
      <c r="W483" s="213"/>
      <c r="X483" s="213"/>
      <c r="Y483" s="213"/>
      <c r="Z483" s="214"/>
      <c r="AA483" s="214"/>
    </row>
    <row r="484" spans="2:27" ht="14.1" customHeight="1">
      <c r="B484" s="206"/>
      <c r="C484" s="206"/>
      <c r="D484" s="207"/>
      <c r="E484" s="208"/>
      <c r="F484" s="209"/>
      <c r="G484" s="209"/>
      <c r="H484" s="9"/>
      <c r="I484" s="210"/>
      <c r="J484" s="434"/>
      <c r="K484" s="434"/>
      <c r="L484" s="434"/>
      <c r="M484" s="434"/>
      <c r="N484" s="542"/>
      <c r="O484" s="211"/>
      <c r="P484" s="211"/>
      <c r="Q484" s="211"/>
      <c r="R484" s="211"/>
      <c r="S484" s="212"/>
      <c r="T484" s="213"/>
      <c r="U484" s="213"/>
      <c r="V484" s="213"/>
      <c r="W484" s="213"/>
      <c r="X484" s="213"/>
      <c r="Y484" s="213"/>
      <c r="Z484" s="214"/>
      <c r="AA484" s="214"/>
    </row>
    <row r="485" spans="2:27" ht="14.1" customHeight="1">
      <c r="B485" s="206"/>
      <c r="C485" s="206"/>
      <c r="D485" s="207"/>
      <c r="E485" s="208"/>
      <c r="F485" s="209"/>
      <c r="G485" s="209"/>
      <c r="H485" s="9"/>
      <c r="I485" s="210"/>
      <c r="J485" s="434"/>
      <c r="K485" s="434"/>
      <c r="L485" s="434"/>
      <c r="M485" s="434"/>
      <c r="N485" s="542"/>
      <c r="O485" s="211"/>
      <c r="P485" s="211"/>
      <c r="Q485" s="211"/>
      <c r="R485" s="211"/>
      <c r="S485" s="212"/>
      <c r="T485" s="213"/>
      <c r="U485" s="213"/>
      <c r="V485" s="213"/>
      <c r="W485" s="213"/>
      <c r="X485" s="213"/>
      <c r="Y485" s="213"/>
      <c r="Z485" s="214"/>
      <c r="AA485" s="214"/>
    </row>
    <row r="486" spans="2:27" ht="14.1" customHeight="1">
      <c r="B486" s="206"/>
      <c r="C486" s="206"/>
      <c r="D486" s="207"/>
      <c r="E486" s="208"/>
      <c r="F486" s="209"/>
      <c r="G486" s="209"/>
      <c r="H486" s="9"/>
      <c r="I486" s="210"/>
      <c r="J486" s="434"/>
      <c r="K486" s="434"/>
      <c r="L486" s="434"/>
      <c r="M486" s="434"/>
      <c r="N486" s="542"/>
      <c r="O486" s="211"/>
      <c r="P486" s="211"/>
      <c r="Q486" s="211"/>
      <c r="R486" s="211"/>
      <c r="S486" s="212"/>
      <c r="T486" s="213"/>
      <c r="U486" s="213"/>
      <c r="V486" s="213"/>
      <c r="W486" s="213"/>
      <c r="X486" s="213"/>
      <c r="Y486" s="213"/>
      <c r="Z486" s="214"/>
      <c r="AA486" s="214"/>
    </row>
    <row r="487" spans="2:27" ht="14.1" customHeight="1">
      <c r="B487" s="206"/>
      <c r="C487" s="206"/>
      <c r="D487" s="207"/>
      <c r="E487" s="208"/>
      <c r="F487" s="209"/>
      <c r="G487" s="209"/>
      <c r="H487" s="9"/>
      <c r="I487" s="210"/>
      <c r="J487" s="434"/>
      <c r="K487" s="434"/>
      <c r="L487" s="434"/>
      <c r="M487" s="434"/>
      <c r="N487" s="542"/>
      <c r="O487" s="211"/>
      <c r="P487" s="211"/>
      <c r="Q487" s="211"/>
      <c r="R487" s="211"/>
      <c r="S487" s="212"/>
      <c r="T487" s="213"/>
      <c r="U487" s="213"/>
      <c r="V487" s="213"/>
      <c r="W487" s="213"/>
      <c r="X487" s="213"/>
      <c r="Y487" s="213"/>
      <c r="Z487" s="214"/>
      <c r="AA487" s="214"/>
    </row>
    <row r="488" spans="2:27" ht="14.1" customHeight="1">
      <c r="B488" s="206"/>
      <c r="C488" s="206"/>
      <c r="D488" s="207"/>
      <c r="E488" s="208"/>
      <c r="F488" s="209"/>
      <c r="G488" s="209"/>
      <c r="H488" s="9"/>
      <c r="I488" s="210"/>
      <c r="J488" s="434"/>
      <c r="K488" s="434"/>
      <c r="L488" s="434"/>
      <c r="M488" s="434"/>
      <c r="N488" s="542"/>
      <c r="O488" s="211"/>
      <c r="P488" s="211"/>
      <c r="Q488" s="211"/>
      <c r="R488" s="211"/>
      <c r="S488" s="212"/>
      <c r="T488" s="213"/>
      <c r="U488" s="213"/>
      <c r="V488" s="213"/>
      <c r="W488" s="213"/>
      <c r="X488" s="213"/>
      <c r="Y488" s="213"/>
      <c r="Z488" s="214"/>
      <c r="AA488" s="214"/>
    </row>
    <row r="489" spans="2:27" ht="14.1" customHeight="1">
      <c r="B489" s="206"/>
      <c r="C489" s="206"/>
      <c r="D489" s="207"/>
      <c r="E489" s="208"/>
      <c r="F489" s="209"/>
      <c r="G489" s="209"/>
      <c r="H489" s="9"/>
      <c r="I489" s="210"/>
      <c r="J489" s="434"/>
      <c r="K489" s="434"/>
      <c r="L489" s="434"/>
      <c r="M489" s="434"/>
      <c r="N489" s="542"/>
      <c r="O489" s="211"/>
      <c r="P489" s="211"/>
      <c r="Q489" s="211"/>
      <c r="R489" s="211"/>
      <c r="S489" s="212"/>
      <c r="T489" s="213"/>
      <c r="U489" s="213"/>
      <c r="V489" s="213"/>
      <c r="W489" s="213"/>
      <c r="X489" s="213"/>
      <c r="Y489" s="213"/>
      <c r="Z489" s="214"/>
      <c r="AA489" s="214"/>
    </row>
    <row r="490" spans="2:27" ht="14.1" customHeight="1">
      <c r="B490" s="206"/>
      <c r="C490" s="206"/>
      <c r="D490" s="207"/>
      <c r="E490" s="208"/>
      <c r="F490" s="209"/>
      <c r="G490" s="209"/>
      <c r="H490" s="9"/>
      <c r="I490" s="210"/>
      <c r="J490" s="434"/>
      <c r="K490" s="434"/>
      <c r="L490" s="434"/>
      <c r="M490" s="434"/>
      <c r="N490" s="542"/>
      <c r="O490" s="211"/>
      <c r="P490" s="211"/>
      <c r="Q490" s="211"/>
      <c r="R490" s="211"/>
      <c r="S490" s="212"/>
      <c r="T490" s="213"/>
      <c r="U490" s="213"/>
      <c r="V490" s="213"/>
      <c r="W490" s="213"/>
      <c r="X490" s="213"/>
      <c r="Y490" s="213"/>
      <c r="Z490" s="214"/>
      <c r="AA490" s="214"/>
    </row>
    <row r="491" spans="2:27" ht="14.1" customHeight="1">
      <c r="B491" s="206"/>
      <c r="C491" s="206"/>
      <c r="D491" s="207"/>
      <c r="E491" s="208"/>
      <c r="F491" s="209"/>
      <c r="G491" s="209"/>
      <c r="H491" s="9"/>
      <c r="I491" s="210"/>
      <c r="J491" s="434"/>
      <c r="K491" s="434"/>
      <c r="L491" s="434"/>
      <c r="M491" s="434"/>
      <c r="N491" s="542"/>
      <c r="O491" s="211"/>
      <c r="P491" s="211"/>
      <c r="Q491" s="211"/>
      <c r="R491" s="211"/>
      <c r="S491" s="212"/>
      <c r="T491" s="213"/>
      <c r="U491" s="213"/>
      <c r="V491" s="213"/>
      <c r="W491" s="213"/>
      <c r="X491" s="213"/>
      <c r="Y491" s="213"/>
      <c r="Z491" s="214"/>
      <c r="AA491" s="214"/>
    </row>
    <row r="492" spans="2:27" ht="14.1" customHeight="1">
      <c r="B492" s="206"/>
      <c r="C492" s="206"/>
      <c r="D492" s="207"/>
      <c r="E492" s="208"/>
      <c r="F492" s="209"/>
      <c r="G492" s="209"/>
      <c r="H492" s="9"/>
      <c r="I492" s="210"/>
      <c r="J492" s="434"/>
      <c r="K492" s="434"/>
      <c r="L492" s="434"/>
      <c r="M492" s="434"/>
      <c r="N492" s="542"/>
      <c r="O492" s="211"/>
      <c r="P492" s="211"/>
      <c r="Q492" s="211"/>
      <c r="R492" s="211"/>
      <c r="S492" s="212"/>
      <c r="T492" s="213"/>
      <c r="U492" s="213"/>
      <c r="V492" s="213"/>
      <c r="W492" s="213"/>
      <c r="X492" s="213"/>
      <c r="Y492" s="213"/>
      <c r="Z492" s="214"/>
      <c r="AA492" s="214"/>
    </row>
    <row r="493" spans="2:27" ht="14.1" customHeight="1">
      <c r="B493" s="206"/>
      <c r="C493" s="206"/>
      <c r="D493" s="207"/>
      <c r="E493" s="208"/>
      <c r="F493" s="209"/>
      <c r="G493" s="209"/>
      <c r="H493" s="9"/>
      <c r="I493" s="210"/>
      <c r="J493" s="434"/>
      <c r="K493" s="434"/>
      <c r="L493" s="434"/>
      <c r="M493" s="434"/>
      <c r="N493" s="542"/>
      <c r="O493" s="211"/>
      <c r="P493" s="211"/>
      <c r="Q493" s="211"/>
      <c r="R493" s="211"/>
      <c r="S493" s="212"/>
      <c r="T493" s="213"/>
      <c r="U493" s="213"/>
      <c r="V493" s="213"/>
      <c r="W493" s="213"/>
      <c r="X493" s="213"/>
      <c r="Y493" s="213"/>
      <c r="Z493" s="214"/>
      <c r="AA493" s="214"/>
    </row>
    <row r="494" spans="2:27" ht="14.1" customHeight="1">
      <c r="B494" s="206"/>
      <c r="C494" s="206"/>
      <c r="D494" s="207"/>
      <c r="E494" s="208"/>
      <c r="F494" s="209"/>
      <c r="G494" s="209"/>
      <c r="H494" s="9"/>
      <c r="I494" s="210"/>
      <c r="J494" s="434"/>
      <c r="K494" s="434"/>
      <c r="L494" s="434"/>
      <c r="M494" s="434"/>
      <c r="N494" s="542"/>
      <c r="O494" s="211"/>
      <c r="P494" s="211"/>
      <c r="Q494" s="211"/>
      <c r="R494" s="211"/>
      <c r="S494" s="212"/>
      <c r="T494" s="213"/>
      <c r="U494" s="213"/>
      <c r="V494" s="213"/>
      <c r="W494" s="213"/>
      <c r="X494" s="213"/>
      <c r="Y494" s="213"/>
      <c r="Z494" s="214"/>
      <c r="AA494" s="214"/>
    </row>
    <row r="495" spans="2:27" ht="14.1" customHeight="1">
      <c r="B495" s="206"/>
      <c r="C495" s="206"/>
      <c r="D495" s="207"/>
      <c r="E495" s="208"/>
      <c r="F495" s="209"/>
      <c r="G495" s="209"/>
      <c r="H495" s="9"/>
      <c r="I495" s="210"/>
      <c r="J495" s="434"/>
      <c r="K495" s="434"/>
      <c r="L495" s="434"/>
      <c r="M495" s="434"/>
      <c r="N495" s="542"/>
      <c r="O495" s="211"/>
      <c r="P495" s="211"/>
      <c r="Q495" s="211"/>
      <c r="R495" s="211"/>
      <c r="S495" s="212"/>
      <c r="T495" s="213"/>
      <c r="U495" s="213"/>
      <c r="V495" s="213"/>
      <c r="W495" s="213"/>
      <c r="X495" s="213"/>
      <c r="Y495" s="213"/>
      <c r="Z495" s="214"/>
      <c r="AA495" s="214"/>
    </row>
    <row r="496" spans="2:27" ht="14.1" customHeight="1">
      <c r="B496" s="206"/>
      <c r="C496" s="206"/>
      <c r="D496" s="207"/>
      <c r="E496" s="208"/>
      <c r="F496" s="209"/>
      <c r="G496" s="209"/>
      <c r="H496" s="9"/>
      <c r="I496" s="210"/>
      <c r="J496" s="434"/>
      <c r="K496" s="434"/>
      <c r="L496" s="434"/>
      <c r="M496" s="434"/>
      <c r="N496" s="542"/>
      <c r="O496" s="211"/>
      <c r="P496" s="211"/>
      <c r="Q496" s="211"/>
      <c r="R496" s="211"/>
      <c r="S496" s="212"/>
      <c r="T496" s="213"/>
      <c r="U496" s="213"/>
      <c r="V496" s="213"/>
      <c r="W496" s="213"/>
      <c r="X496" s="213"/>
      <c r="Y496" s="213"/>
      <c r="Z496" s="214"/>
      <c r="AA496" s="214"/>
    </row>
    <row r="497" spans="2:27" ht="14.1" customHeight="1">
      <c r="B497" s="206"/>
      <c r="C497" s="206"/>
      <c r="D497" s="207"/>
      <c r="E497" s="208"/>
      <c r="F497" s="209"/>
      <c r="G497" s="209"/>
      <c r="H497" s="9"/>
      <c r="I497" s="210"/>
      <c r="J497" s="434"/>
      <c r="K497" s="434"/>
      <c r="L497" s="434"/>
      <c r="M497" s="434"/>
      <c r="N497" s="542"/>
      <c r="O497" s="211"/>
      <c r="P497" s="211"/>
      <c r="Q497" s="211"/>
      <c r="R497" s="211"/>
      <c r="S497" s="212"/>
      <c r="T497" s="213"/>
      <c r="U497" s="213"/>
      <c r="V497" s="213"/>
      <c r="W497" s="213"/>
      <c r="X497" s="213"/>
      <c r="Y497" s="213"/>
      <c r="Z497" s="214"/>
      <c r="AA497" s="214"/>
    </row>
    <row r="498" spans="2:27" ht="14.1" customHeight="1">
      <c r="B498" s="206"/>
      <c r="C498" s="206"/>
      <c r="D498" s="207"/>
      <c r="E498" s="208"/>
      <c r="F498" s="209"/>
      <c r="G498" s="209"/>
      <c r="H498" s="9"/>
      <c r="I498" s="210"/>
      <c r="J498" s="434"/>
      <c r="K498" s="434"/>
      <c r="L498" s="434"/>
      <c r="M498" s="434"/>
      <c r="N498" s="542"/>
      <c r="O498" s="211"/>
      <c r="P498" s="211"/>
      <c r="Q498" s="211"/>
      <c r="R498" s="211"/>
      <c r="S498" s="212"/>
      <c r="T498" s="213"/>
      <c r="U498" s="213"/>
      <c r="V498" s="213"/>
      <c r="W498" s="213"/>
      <c r="X498" s="213"/>
      <c r="Y498" s="213"/>
      <c r="Z498" s="214"/>
      <c r="AA498" s="214"/>
    </row>
    <row r="499" spans="2:27" ht="14.1" customHeight="1">
      <c r="B499" s="206"/>
      <c r="C499" s="206"/>
      <c r="D499" s="207"/>
      <c r="E499" s="208"/>
      <c r="F499" s="209"/>
      <c r="G499" s="209"/>
      <c r="H499" s="9"/>
      <c r="I499" s="210"/>
      <c r="J499" s="434"/>
      <c r="K499" s="434"/>
      <c r="L499" s="434"/>
      <c r="M499" s="434"/>
      <c r="N499" s="542"/>
      <c r="O499" s="211"/>
      <c r="P499" s="211"/>
      <c r="Q499" s="211"/>
      <c r="R499" s="211"/>
      <c r="S499" s="212"/>
      <c r="T499" s="213"/>
      <c r="U499" s="213"/>
      <c r="V499" s="213"/>
      <c r="W499" s="213"/>
      <c r="X499" s="213"/>
      <c r="Y499" s="213"/>
      <c r="Z499" s="214"/>
      <c r="AA499" s="214"/>
    </row>
    <row r="500" spans="2:27" ht="14.1" customHeight="1">
      <c r="B500" s="206"/>
      <c r="C500" s="206"/>
      <c r="D500" s="207"/>
      <c r="E500" s="208"/>
      <c r="F500" s="209"/>
      <c r="G500" s="209"/>
      <c r="H500" s="9"/>
      <c r="I500" s="210"/>
      <c r="J500" s="434"/>
      <c r="K500" s="434"/>
      <c r="L500" s="434"/>
      <c r="M500" s="434"/>
      <c r="N500" s="542"/>
      <c r="O500" s="211"/>
      <c r="P500" s="211"/>
      <c r="Q500" s="211"/>
      <c r="R500" s="211"/>
      <c r="S500" s="212"/>
      <c r="T500" s="213"/>
      <c r="U500" s="213"/>
      <c r="V500" s="213"/>
      <c r="W500" s="213"/>
      <c r="X500" s="213"/>
      <c r="Y500" s="213"/>
      <c r="Z500" s="214"/>
      <c r="AA500" s="214"/>
    </row>
    <row r="501" spans="2:27" ht="14.1" customHeight="1">
      <c r="B501" s="206"/>
      <c r="C501" s="206"/>
      <c r="D501" s="207"/>
      <c r="E501" s="208"/>
      <c r="F501" s="209"/>
      <c r="G501" s="209"/>
      <c r="H501" s="9"/>
      <c r="I501" s="210"/>
      <c r="J501" s="434"/>
      <c r="K501" s="434"/>
      <c r="L501" s="434"/>
      <c r="M501" s="434"/>
      <c r="N501" s="542"/>
      <c r="O501" s="211"/>
      <c r="P501" s="211"/>
      <c r="Q501" s="211"/>
      <c r="R501" s="211"/>
      <c r="S501" s="212"/>
      <c r="T501" s="213"/>
      <c r="U501" s="213"/>
      <c r="V501" s="213"/>
      <c r="W501" s="213"/>
      <c r="X501" s="213"/>
      <c r="Y501" s="213"/>
      <c r="Z501" s="214"/>
      <c r="AA501" s="214"/>
    </row>
    <row r="502" spans="2:27" ht="14.1" customHeight="1">
      <c r="B502" s="206"/>
      <c r="C502" s="206"/>
      <c r="D502" s="207"/>
      <c r="E502" s="208"/>
      <c r="F502" s="209"/>
      <c r="G502" s="209"/>
      <c r="H502" s="9"/>
      <c r="I502" s="210"/>
      <c r="J502" s="434"/>
      <c r="K502" s="434"/>
      <c r="L502" s="434"/>
      <c r="M502" s="434"/>
      <c r="N502" s="542"/>
      <c r="O502" s="211"/>
      <c r="P502" s="211"/>
      <c r="Q502" s="211"/>
      <c r="R502" s="211"/>
      <c r="S502" s="212"/>
      <c r="T502" s="213"/>
      <c r="U502" s="213"/>
      <c r="V502" s="213"/>
      <c r="W502" s="213"/>
      <c r="X502" s="213"/>
      <c r="Y502" s="213"/>
      <c r="Z502" s="214"/>
      <c r="AA502" s="214"/>
    </row>
    <row r="503" spans="2:27" ht="14.1" customHeight="1">
      <c r="B503" s="206"/>
      <c r="C503" s="206"/>
      <c r="D503" s="207"/>
      <c r="E503" s="208"/>
      <c r="F503" s="209"/>
      <c r="G503" s="209"/>
      <c r="H503" s="9"/>
      <c r="I503" s="210"/>
      <c r="J503" s="434"/>
      <c r="K503" s="434"/>
      <c r="L503" s="434"/>
      <c r="M503" s="434"/>
      <c r="N503" s="542"/>
      <c r="O503" s="211"/>
      <c r="P503" s="211"/>
      <c r="Q503" s="211"/>
      <c r="R503" s="211"/>
      <c r="S503" s="212"/>
      <c r="T503" s="213"/>
      <c r="U503" s="213"/>
      <c r="V503" s="213"/>
      <c r="W503" s="213"/>
      <c r="X503" s="213"/>
      <c r="Y503" s="213"/>
      <c r="Z503" s="214"/>
      <c r="AA503" s="214"/>
    </row>
    <row r="504" spans="2:27" ht="14.1" customHeight="1">
      <c r="B504" s="206"/>
      <c r="C504" s="206"/>
      <c r="D504" s="207"/>
      <c r="E504" s="208"/>
      <c r="F504" s="209"/>
      <c r="G504" s="209"/>
      <c r="H504" s="9"/>
      <c r="I504" s="210"/>
      <c r="J504" s="434"/>
      <c r="K504" s="434"/>
      <c r="L504" s="434"/>
      <c r="M504" s="434"/>
      <c r="N504" s="542"/>
      <c r="O504" s="211"/>
      <c r="P504" s="211"/>
      <c r="Q504" s="211"/>
      <c r="R504" s="211"/>
      <c r="S504" s="212"/>
      <c r="T504" s="213"/>
      <c r="U504" s="213"/>
      <c r="V504" s="213"/>
      <c r="W504" s="213"/>
      <c r="X504" s="213"/>
      <c r="Y504" s="213"/>
      <c r="Z504" s="214"/>
      <c r="AA504" s="214"/>
    </row>
    <row r="505" spans="2:27" ht="14.1" customHeight="1">
      <c r="B505" s="206"/>
      <c r="C505" s="206"/>
      <c r="D505" s="207"/>
      <c r="E505" s="208"/>
      <c r="F505" s="209"/>
      <c r="G505" s="209"/>
      <c r="H505" s="9"/>
      <c r="I505" s="210"/>
      <c r="J505" s="434"/>
      <c r="K505" s="434"/>
      <c r="L505" s="434"/>
      <c r="M505" s="434"/>
      <c r="N505" s="542"/>
      <c r="O505" s="211"/>
      <c r="P505" s="211"/>
      <c r="Q505" s="211"/>
      <c r="R505" s="211"/>
      <c r="S505" s="212"/>
      <c r="T505" s="213"/>
      <c r="U505" s="213"/>
      <c r="V505" s="213"/>
      <c r="W505" s="213"/>
      <c r="X505" s="213"/>
      <c r="Y505" s="213"/>
      <c r="Z505" s="214"/>
      <c r="AA505" s="214"/>
    </row>
    <row r="506" spans="2:27" ht="14.1" customHeight="1">
      <c r="B506" s="206"/>
      <c r="C506" s="206"/>
      <c r="D506" s="207"/>
      <c r="E506" s="208"/>
      <c r="F506" s="209"/>
      <c r="G506" s="209"/>
      <c r="H506" s="9"/>
      <c r="I506" s="210"/>
      <c r="J506" s="434"/>
      <c r="K506" s="434"/>
      <c r="L506" s="434"/>
      <c r="M506" s="434"/>
      <c r="N506" s="542"/>
      <c r="O506" s="211"/>
      <c r="P506" s="211"/>
      <c r="Q506" s="211"/>
      <c r="R506" s="211"/>
      <c r="S506" s="212"/>
      <c r="T506" s="213"/>
      <c r="U506" s="213"/>
      <c r="V506" s="213"/>
      <c r="W506" s="213"/>
      <c r="X506" s="213"/>
      <c r="Y506" s="213"/>
      <c r="Z506" s="214"/>
      <c r="AA506" s="214"/>
    </row>
    <row r="507" spans="2:27" ht="14.1" customHeight="1">
      <c r="B507" s="206"/>
      <c r="C507" s="206"/>
      <c r="D507" s="207"/>
      <c r="E507" s="208"/>
      <c r="F507" s="209"/>
      <c r="G507" s="209"/>
      <c r="H507" s="9"/>
      <c r="I507" s="210"/>
      <c r="J507" s="434"/>
      <c r="K507" s="434"/>
      <c r="L507" s="434"/>
      <c r="M507" s="434"/>
      <c r="N507" s="542"/>
      <c r="O507" s="211"/>
      <c r="P507" s="211"/>
      <c r="Q507" s="211"/>
      <c r="R507" s="211"/>
      <c r="S507" s="212"/>
      <c r="T507" s="213"/>
      <c r="U507" s="213"/>
      <c r="V507" s="213"/>
      <c r="W507" s="213"/>
      <c r="X507" s="213"/>
      <c r="Y507" s="213"/>
      <c r="Z507" s="214"/>
      <c r="AA507" s="214"/>
    </row>
    <row r="508" spans="2:27" ht="14.1" customHeight="1">
      <c r="B508" s="206"/>
      <c r="C508" s="206"/>
      <c r="D508" s="207"/>
      <c r="E508" s="208"/>
      <c r="F508" s="209"/>
      <c r="G508" s="209"/>
      <c r="H508" s="9"/>
      <c r="I508" s="210"/>
      <c r="J508" s="434"/>
      <c r="K508" s="434"/>
      <c r="L508" s="434"/>
      <c r="M508" s="434"/>
      <c r="N508" s="542"/>
      <c r="O508" s="211"/>
      <c r="P508" s="211"/>
      <c r="Q508" s="211"/>
      <c r="R508" s="211"/>
      <c r="S508" s="212"/>
      <c r="T508" s="213"/>
      <c r="U508" s="213"/>
      <c r="V508" s="213"/>
      <c r="W508" s="213"/>
      <c r="X508" s="213"/>
      <c r="Y508" s="213"/>
      <c r="Z508" s="214"/>
      <c r="AA508" s="214"/>
    </row>
    <row r="509" spans="2:27" ht="14.1" customHeight="1">
      <c r="B509" s="206"/>
      <c r="C509" s="206"/>
      <c r="D509" s="207"/>
      <c r="E509" s="208"/>
      <c r="F509" s="209"/>
      <c r="G509" s="209"/>
      <c r="H509" s="9"/>
      <c r="I509" s="210"/>
      <c r="J509" s="434"/>
      <c r="K509" s="434"/>
      <c r="L509" s="434"/>
      <c r="M509" s="434"/>
      <c r="N509" s="542"/>
      <c r="O509" s="211"/>
      <c r="P509" s="211"/>
      <c r="Q509" s="211"/>
      <c r="R509" s="211"/>
      <c r="S509" s="212"/>
      <c r="T509" s="213"/>
      <c r="U509" s="213"/>
      <c r="V509" s="213"/>
      <c r="W509" s="213"/>
      <c r="X509" s="213"/>
      <c r="Y509" s="213"/>
      <c r="Z509" s="214"/>
      <c r="AA509" s="214"/>
    </row>
    <row r="510" spans="2:27" ht="14.1" customHeight="1">
      <c r="B510" s="206"/>
      <c r="C510" s="206"/>
      <c r="D510" s="207"/>
      <c r="E510" s="208"/>
      <c r="F510" s="209"/>
      <c r="G510" s="209"/>
      <c r="H510" s="9"/>
      <c r="I510" s="210"/>
      <c r="J510" s="434"/>
      <c r="K510" s="434"/>
      <c r="L510" s="434"/>
      <c r="M510" s="434"/>
      <c r="N510" s="542"/>
      <c r="O510" s="211"/>
      <c r="P510" s="211"/>
      <c r="Q510" s="211"/>
      <c r="R510" s="211"/>
      <c r="S510" s="212"/>
      <c r="T510" s="213"/>
      <c r="U510" s="213"/>
      <c r="V510" s="213"/>
      <c r="W510" s="213"/>
      <c r="X510" s="213"/>
      <c r="Y510" s="213"/>
      <c r="Z510" s="214"/>
      <c r="AA510" s="214"/>
    </row>
    <row r="511" spans="2:27" ht="14.1" customHeight="1">
      <c r="B511" s="206"/>
      <c r="C511" s="206"/>
      <c r="D511" s="207"/>
      <c r="E511" s="208"/>
      <c r="F511" s="209"/>
      <c r="G511" s="209"/>
      <c r="H511" s="9"/>
      <c r="I511" s="210"/>
      <c r="J511" s="434"/>
      <c r="K511" s="434"/>
      <c r="L511" s="434"/>
      <c r="M511" s="434"/>
      <c r="N511" s="542"/>
      <c r="O511" s="211"/>
      <c r="P511" s="211"/>
      <c r="Q511" s="211"/>
      <c r="R511" s="211"/>
      <c r="S511" s="212"/>
      <c r="T511" s="213"/>
      <c r="U511" s="213"/>
      <c r="V511" s="213"/>
      <c r="W511" s="213"/>
      <c r="X511" s="213"/>
      <c r="Y511" s="213"/>
      <c r="Z511" s="214"/>
      <c r="AA511" s="214"/>
    </row>
    <row r="512" spans="2:27" ht="14.1" customHeight="1">
      <c r="B512" s="206"/>
      <c r="C512" s="206"/>
      <c r="D512" s="207"/>
      <c r="E512" s="208"/>
      <c r="F512" s="209"/>
      <c r="G512" s="209"/>
      <c r="H512" s="9"/>
      <c r="I512" s="210"/>
      <c r="J512" s="434"/>
      <c r="K512" s="434"/>
      <c r="L512" s="434"/>
      <c r="M512" s="434"/>
      <c r="N512" s="542"/>
      <c r="O512" s="211"/>
      <c r="P512" s="211"/>
      <c r="Q512" s="211"/>
      <c r="R512" s="211"/>
      <c r="S512" s="212"/>
      <c r="T512" s="213"/>
      <c r="U512" s="213"/>
      <c r="V512" s="213"/>
      <c r="W512" s="213"/>
      <c r="X512" s="213"/>
      <c r="Y512" s="213"/>
      <c r="Z512" s="214"/>
      <c r="AA512" s="214"/>
    </row>
    <row r="513" spans="2:27" ht="14.1" customHeight="1">
      <c r="B513" s="206"/>
      <c r="C513" s="206"/>
      <c r="D513" s="207"/>
      <c r="E513" s="208"/>
      <c r="F513" s="209"/>
      <c r="G513" s="209"/>
      <c r="H513" s="9"/>
      <c r="I513" s="210"/>
      <c r="J513" s="434"/>
      <c r="K513" s="434"/>
      <c r="L513" s="434"/>
      <c r="M513" s="434"/>
      <c r="N513" s="542"/>
      <c r="O513" s="211"/>
      <c r="P513" s="211"/>
      <c r="Q513" s="211"/>
      <c r="R513" s="211"/>
      <c r="S513" s="212"/>
      <c r="T513" s="213"/>
      <c r="U513" s="213"/>
      <c r="V513" s="213"/>
      <c r="W513" s="213"/>
      <c r="X513" s="213"/>
      <c r="Y513" s="213"/>
      <c r="Z513" s="214"/>
      <c r="AA513" s="214"/>
    </row>
    <row r="514" spans="2:27" ht="14.1" customHeight="1">
      <c r="B514" s="206"/>
      <c r="C514" s="206"/>
      <c r="D514" s="207"/>
      <c r="E514" s="208"/>
      <c r="F514" s="209"/>
      <c r="G514" s="209"/>
      <c r="H514" s="9"/>
      <c r="I514" s="210"/>
      <c r="J514" s="434"/>
      <c r="K514" s="434"/>
      <c r="L514" s="434"/>
      <c r="M514" s="434"/>
      <c r="N514" s="542"/>
      <c r="O514" s="211"/>
      <c r="P514" s="211"/>
      <c r="Q514" s="211"/>
      <c r="R514" s="211"/>
      <c r="S514" s="212"/>
      <c r="T514" s="213"/>
      <c r="U514" s="213"/>
      <c r="V514" s="213"/>
      <c r="W514" s="213"/>
      <c r="X514" s="213"/>
      <c r="Y514" s="213"/>
      <c r="Z514" s="214"/>
      <c r="AA514" s="214"/>
    </row>
    <row r="515" spans="2:27" ht="14.1" customHeight="1">
      <c r="B515" s="206"/>
      <c r="C515" s="206"/>
      <c r="D515" s="207"/>
      <c r="E515" s="208"/>
      <c r="F515" s="209"/>
      <c r="G515" s="209"/>
      <c r="H515" s="9"/>
      <c r="I515" s="210"/>
      <c r="J515" s="434"/>
      <c r="K515" s="434"/>
      <c r="L515" s="434"/>
      <c r="M515" s="434"/>
      <c r="N515" s="542"/>
      <c r="O515" s="211"/>
      <c r="P515" s="211"/>
      <c r="Q515" s="211"/>
      <c r="R515" s="211"/>
      <c r="S515" s="212"/>
      <c r="T515" s="213"/>
      <c r="U515" s="213"/>
      <c r="V515" s="213"/>
      <c r="W515" s="213"/>
      <c r="X515" s="213"/>
      <c r="Y515" s="213"/>
      <c r="Z515" s="214"/>
      <c r="AA515" s="214"/>
    </row>
    <row r="516" spans="2:27" ht="14.1" customHeight="1">
      <c r="B516" s="206"/>
      <c r="C516" s="206"/>
      <c r="D516" s="207"/>
      <c r="E516" s="208"/>
      <c r="F516" s="209"/>
      <c r="G516" s="209"/>
      <c r="H516" s="9"/>
      <c r="I516" s="210"/>
      <c r="J516" s="434"/>
      <c r="K516" s="434"/>
      <c r="L516" s="434"/>
      <c r="M516" s="434"/>
      <c r="N516" s="542"/>
      <c r="O516" s="211"/>
      <c r="P516" s="211"/>
      <c r="Q516" s="211"/>
      <c r="R516" s="211"/>
      <c r="S516" s="212"/>
      <c r="T516" s="213"/>
      <c r="U516" s="213"/>
      <c r="V516" s="213"/>
      <c r="W516" s="213"/>
      <c r="X516" s="213"/>
      <c r="Y516" s="213"/>
      <c r="Z516" s="214"/>
      <c r="AA516" s="214"/>
    </row>
    <row r="517" spans="2:27" ht="14.1" customHeight="1">
      <c r="B517" s="206"/>
      <c r="C517" s="206"/>
      <c r="D517" s="207"/>
      <c r="E517" s="208"/>
      <c r="F517" s="209"/>
      <c r="G517" s="209"/>
      <c r="H517" s="9"/>
      <c r="I517" s="210"/>
      <c r="J517" s="434"/>
      <c r="K517" s="434"/>
      <c r="L517" s="434"/>
      <c r="M517" s="434"/>
      <c r="N517" s="542"/>
      <c r="O517" s="211"/>
      <c r="P517" s="211"/>
      <c r="Q517" s="211"/>
      <c r="R517" s="211"/>
      <c r="S517" s="212"/>
      <c r="T517" s="213"/>
      <c r="U517" s="213"/>
      <c r="V517" s="213"/>
      <c r="W517" s="213"/>
      <c r="X517" s="213"/>
      <c r="Y517" s="213"/>
      <c r="Z517" s="214"/>
      <c r="AA517" s="214"/>
    </row>
    <row r="518" spans="2:27" ht="14.1" customHeight="1">
      <c r="B518" s="206"/>
      <c r="C518" s="206"/>
      <c r="D518" s="207"/>
      <c r="E518" s="208"/>
      <c r="F518" s="209"/>
      <c r="G518" s="209"/>
      <c r="H518" s="9"/>
      <c r="I518" s="210"/>
      <c r="J518" s="434"/>
      <c r="K518" s="434"/>
      <c r="L518" s="434"/>
      <c r="M518" s="434"/>
      <c r="N518" s="542"/>
      <c r="O518" s="211"/>
      <c r="P518" s="211"/>
      <c r="Q518" s="211"/>
      <c r="R518" s="211"/>
      <c r="S518" s="212"/>
      <c r="T518" s="213"/>
      <c r="U518" s="213"/>
      <c r="V518" s="213"/>
      <c r="W518" s="213"/>
      <c r="X518" s="213"/>
      <c r="Y518" s="213"/>
      <c r="Z518" s="214"/>
      <c r="AA518" s="214"/>
    </row>
    <row r="519" spans="2:27" ht="14.1" customHeight="1">
      <c r="B519" s="206"/>
      <c r="C519" s="206"/>
      <c r="D519" s="207"/>
      <c r="E519" s="208"/>
      <c r="F519" s="209"/>
      <c r="G519" s="209"/>
      <c r="H519" s="9"/>
      <c r="I519" s="210"/>
      <c r="J519" s="434"/>
      <c r="K519" s="434"/>
      <c r="L519" s="434"/>
      <c r="M519" s="434"/>
      <c r="N519" s="542"/>
      <c r="O519" s="211"/>
      <c r="P519" s="211"/>
      <c r="Q519" s="211"/>
      <c r="R519" s="211"/>
      <c r="S519" s="212"/>
      <c r="T519" s="213"/>
      <c r="U519" s="213"/>
      <c r="V519" s="213"/>
      <c r="W519" s="213"/>
      <c r="X519" s="213"/>
      <c r="Y519" s="213"/>
      <c r="Z519" s="214"/>
      <c r="AA519" s="214"/>
    </row>
    <row r="520" spans="2:27" ht="14.1" customHeight="1">
      <c r="B520" s="206"/>
      <c r="C520" s="206"/>
      <c r="D520" s="207"/>
      <c r="E520" s="208"/>
      <c r="F520" s="209"/>
      <c r="G520" s="209"/>
      <c r="H520" s="9"/>
      <c r="I520" s="210"/>
      <c r="J520" s="434"/>
      <c r="K520" s="434"/>
      <c r="L520" s="434"/>
      <c r="M520" s="434"/>
      <c r="N520" s="542"/>
      <c r="O520" s="211"/>
      <c r="P520" s="211"/>
      <c r="Q520" s="211"/>
      <c r="R520" s="211"/>
      <c r="S520" s="212"/>
      <c r="T520" s="213"/>
      <c r="U520" s="213"/>
      <c r="V520" s="213"/>
      <c r="W520" s="213"/>
      <c r="X520" s="213"/>
      <c r="Y520" s="213"/>
      <c r="Z520" s="214"/>
      <c r="AA520" s="214"/>
    </row>
    <row r="521" spans="2:27" ht="14.1" customHeight="1">
      <c r="B521" s="206"/>
      <c r="C521" s="206"/>
      <c r="D521" s="207"/>
      <c r="E521" s="208"/>
      <c r="F521" s="209"/>
      <c r="G521" s="209"/>
      <c r="H521" s="9"/>
      <c r="I521" s="210"/>
      <c r="J521" s="434"/>
      <c r="K521" s="434"/>
      <c r="L521" s="434"/>
      <c r="M521" s="434"/>
      <c r="N521" s="542"/>
      <c r="O521" s="211"/>
      <c r="P521" s="211"/>
      <c r="Q521" s="211"/>
      <c r="R521" s="211"/>
      <c r="S521" s="212"/>
      <c r="T521" s="213"/>
      <c r="U521" s="213"/>
      <c r="V521" s="213"/>
      <c r="W521" s="213"/>
      <c r="X521" s="213"/>
      <c r="Y521" s="213"/>
      <c r="Z521" s="214"/>
      <c r="AA521" s="214"/>
    </row>
    <row r="522" spans="2:27" ht="14.1" customHeight="1">
      <c r="B522" s="206"/>
      <c r="C522" s="206"/>
      <c r="D522" s="207"/>
      <c r="E522" s="208"/>
      <c r="F522" s="209"/>
      <c r="G522" s="209"/>
      <c r="H522" s="9"/>
      <c r="I522" s="210"/>
      <c r="J522" s="434"/>
      <c r="K522" s="434"/>
      <c r="L522" s="434"/>
      <c r="M522" s="434"/>
      <c r="N522" s="542"/>
      <c r="O522" s="211"/>
      <c r="P522" s="211"/>
      <c r="Q522" s="211"/>
      <c r="R522" s="211"/>
      <c r="S522" s="212"/>
      <c r="T522" s="213"/>
      <c r="U522" s="213"/>
      <c r="V522" s="213"/>
      <c r="W522" s="213"/>
      <c r="X522" s="213"/>
      <c r="Y522" s="213"/>
      <c r="Z522" s="214"/>
      <c r="AA522" s="214"/>
    </row>
    <row r="523" spans="2:27" ht="14.1" customHeight="1">
      <c r="B523" s="206"/>
      <c r="C523" s="206"/>
      <c r="D523" s="207"/>
      <c r="E523" s="208"/>
      <c r="F523" s="209"/>
      <c r="G523" s="209"/>
      <c r="H523" s="9"/>
      <c r="I523" s="210"/>
      <c r="J523" s="434"/>
      <c r="K523" s="434"/>
      <c r="L523" s="434"/>
      <c r="M523" s="434"/>
      <c r="N523" s="542"/>
      <c r="O523" s="211"/>
      <c r="P523" s="211"/>
      <c r="Q523" s="211"/>
      <c r="R523" s="211"/>
      <c r="S523" s="212"/>
      <c r="T523" s="213"/>
      <c r="U523" s="213"/>
      <c r="V523" s="213"/>
      <c r="W523" s="213"/>
      <c r="X523" s="213"/>
      <c r="Y523" s="213"/>
      <c r="Z523" s="214"/>
      <c r="AA523" s="214"/>
    </row>
    <row r="524" spans="2:27" ht="14.1" customHeight="1">
      <c r="B524" s="206"/>
      <c r="C524" s="206"/>
      <c r="D524" s="207"/>
      <c r="E524" s="208"/>
      <c r="F524" s="209"/>
      <c r="G524" s="209"/>
      <c r="H524" s="9"/>
      <c r="I524" s="210"/>
      <c r="J524" s="434"/>
      <c r="K524" s="434"/>
      <c r="L524" s="434"/>
      <c r="M524" s="434"/>
      <c r="N524" s="542"/>
      <c r="O524" s="211"/>
      <c r="P524" s="211"/>
      <c r="Q524" s="211"/>
      <c r="R524" s="211"/>
      <c r="S524" s="212"/>
      <c r="T524" s="213"/>
      <c r="U524" s="213"/>
      <c r="V524" s="213"/>
      <c r="W524" s="213"/>
      <c r="X524" s="213"/>
      <c r="Y524" s="213"/>
      <c r="Z524" s="214"/>
      <c r="AA524" s="214"/>
    </row>
    <row r="525" spans="2:27" ht="14.1" customHeight="1">
      <c r="B525" s="206"/>
      <c r="C525" s="206"/>
      <c r="D525" s="207"/>
      <c r="E525" s="208"/>
      <c r="F525" s="209"/>
      <c r="G525" s="209"/>
      <c r="H525" s="9"/>
      <c r="I525" s="210"/>
      <c r="J525" s="434"/>
      <c r="K525" s="434"/>
      <c r="L525" s="434"/>
      <c r="M525" s="434"/>
      <c r="N525" s="542"/>
      <c r="O525" s="211"/>
      <c r="P525" s="211"/>
      <c r="Q525" s="211"/>
      <c r="R525" s="211"/>
      <c r="S525" s="212"/>
      <c r="T525" s="213"/>
      <c r="U525" s="213"/>
      <c r="V525" s="213"/>
      <c r="W525" s="213"/>
      <c r="X525" s="213"/>
      <c r="Y525" s="213"/>
      <c r="Z525" s="214"/>
      <c r="AA525" s="214"/>
    </row>
    <row r="526" spans="2:27" ht="14.1" customHeight="1">
      <c r="B526" s="206"/>
      <c r="C526" s="206"/>
      <c r="D526" s="207"/>
      <c r="E526" s="208"/>
      <c r="F526" s="209"/>
      <c r="G526" s="209"/>
      <c r="H526" s="9"/>
      <c r="I526" s="210"/>
      <c r="J526" s="434"/>
      <c r="K526" s="434"/>
      <c r="L526" s="434"/>
      <c r="M526" s="434"/>
      <c r="N526" s="542"/>
      <c r="O526" s="211"/>
      <c r="P526" s="211"/>
      <c r="Q526" s="211"/>
      <c r="R526" s="211"/>
      <c r="S526" s="212"/>
      <c r="T526" s="213"/>
      <c r="U526" s="213"/>
      <c r="V526" s="213"/>
      <c r="W526" s="213"/>
      <c r="X526" s="213"/>
      <c r="Y526" s="213"/>
      <c r="Z526" s="214"/>
      <c r="AA526" s="214"/>
    </row>
    <row r="527" spans="2:27" ht="14.1" customHeight="1">
      <c r="B527" s="206"/>
      <c r="C527" s="206"/>
      <c r="D527" s="207"/>
      <c r="E527" s="208"/>
      <c r="F527" s="209"/>
      <c r="G527" s="209"/>
      <c r="H527" s="9"/>
      <c r="I527" s="210"/>
      <c r="J527" s="434"/>
      <c r="K527" s="434"/>
      <c r="L527" s="434"/>
      <c r="M527" s="434"/>
      <c r="N527" s="542"/>
      <c r="O527" s="211"/>
      <c r="P527" s="211"/>
      <c r="Q527" s="211"/>
      <c r="R527" s="211"/>
      <c r="S527" s="212"/>
      <c r="T527" s="213"/>
      <c r="U527" s="213"/>
      <c r="V527" s="213"/>
      <c r="W527" s="213"/>
      <c r="X527" s="213"/>
      <c r="Y527" s="213"/>
      <c r="Z527" s="214"/>
      <c r="AA527" s="214"/>
    </row>
    <row r="528" spans="2:27" ht="14.1" customHeight="1">
      <c r="B528" s="206"/>
      <c r="C528" s="206"/>
      <c r="D528" s="207"/>
      <c r="E528" s="208"/>
      <c r="F528" s="209"/>
      <c r="G528" s="209"/>
      <c r="H528" s="9"/>
      <c r="I528" s="210"/>
      <c r="J528" s="434"/>
      <c r="K528" s="434"/>
      <c r="L528" s="434"/>
      <c r="M528" s="434"/>
      <c r="N528" s="542"/>
      <c r="O528" s="211"/>
      <c r="P528" s="211"/>
      <c r="Q528" s="211"/>
      <c r="R528" s="211"/>
      <c r="S528" s="212"/>
      <c r="T528" s="213"/>
      <c r="U528" s="213"/>
      <c r="V528" s="213"/>
      <c r="W528" s="213"/>
      <c r="X528" s="213"/>
      <c r="Y528" s="213"/>
      <c r="Z528" s="214"/>
      <c r="AA528" s="214"/>
    </row>
    <row r="529" spans="2:27" ht="14.1" customHeight="1">
      <c r="B529" s="206"/>
      <c r="C529" s="206"/>
      <c r="D529" s="207"/>
      <c r="E529" s="208"/>
      <c r="F529" s="209"/>
      <c r="G529" s="209"/>
      <c r="H529" s="9"/>
      <c r="I529" s="210"/>
      <c r="J529" s="434"/>
      <c r="K529" s="434"/>
      <c r="L529" s="434"/>
      <c r="M529" s="434"/>
      <c r="N529" s="542"/>
      <c r="O529" s="211"/>
      <c r="P529" s="211"/>
      <c r="Q529" s="211"/>
      <c r="R529" s="211"/>
      <c r="S529" s="212"/>
      <c r="T529" s="213"/>
      <c r="U529" s="213"/>
      <c r="V529" s="213"/>
      <c r="W529" s="213"/>
      <c r="X529" s="213"/>
      <c r="Y529" s="213"/>
      <c r="Z529" s="214"/>
      <c r="AA529" s="214"/>
    </row>
    <row r="530" spans="2:27" ht="14.1" customHeight="1">
      <c r="B530" s="206"/>
      <c r="C530" s="206"/>
      <c r="D530" s="207"/>
      <c r="E530" s="208"/>
      <c r="F530" s="209"/>
      <c r="G530" s="209"/>
      <c r="H530" s="9"/>
      <c r="I530" s="210"/>
      <c r="J530" s="434"/>
      <c r="K530" s="434"/>
      <c r="L530" s="434"/>
      <c r="M530" s="434"/>
      <c r="N530" s="542"/>
      <c r="O530" s="211"/>
      <c r="P530" s="211"/>
      <c r="Q530" s="211"/>
      <c r="R530" s="211"/>
      <c r="S530" s="212"/>
      <c r="T530" s="213"/>
      <c r="U530" s="213"/>
      <c r="V530" s="213"/>
      <c r="W530" s="213"/>
      <c r="X530" s="213"/>
      <c r="Y530" s="213"/>
      <c r="Z530" s="214"/>
      <c r="AA530" s="214"/>
    </row>
    <row r="531" spans="2:27" ht="14.1" customHeight="1">
      <c r="B531" s="206"/>
      <c r="C531" s="206"/>
      <c r="D531" s="207"/>
      <c r="E531" s="208"/>
      <c r="F531" s="209"/>
      <c r="G531" s="209"/>
      <c r="H531" s="9"/>
      <c r="I531" s="210"/>
      <c r="J531" s="434"/>
      <c r="K531" s="434"/>
      <c r="L531" s="434"/>
      <c r="M531" s="434"/>
      <c r="N531" s="542"/>
      <c r="O531" s="211"/>
      <c r="P531" s="211"/>
      <c r="Q531" s="211"/>
      <c r="R531" s="211"/>
      <c r="S531" s="212"/>
      <c r="T531" s="213"/>
      <c r="U531" s="213"/>
      <c r="V531" s="213"/>
      <c r="W531" s="213"/>
      <c r="X531" s="213"/>
      <c r="Y531" s="213"/>
      <c r="Z531" s="214"/>
      <c r="AA531" s="214"/>
    </row>
    <row r="532" spans="2:27" ht="14.1" customHeight="1">
      <c r="B532" s="206"/>
      <c r="C532" s="206"/>
      <c r="D532" s="207"/>
      <c r="E532" s="208"/>
      <c r="F532" s="209"/>
      <c r="G532" s="209"/>
      <c r="H532" s="9"/>
      <c r="I532" s="210"/>
      <c r="J532" s="434"/>
      <c r="K532" s="434"/>
      <c r="L532" s="434"/>
      <c r="M532" s="434"/>
      <c r="N532" s="542"/>
      <c r="O532" s="211"/>
      <c r="P532" s="211"/>
      <c r="Q532" s="211"/>
      <c r="R532" s="211"/>
      <c r="S532" s="212"/>
      <c r="T532" s="213"/>
      <c r="U532" s="213"/>
      <c r="V532" s="213"/>
      <c r="W532" s="213"/>
      <c r="X532" s="213"/>
      <c r="Y532" s="213"/>
      <c r="Z532" s="214"/>
      <c r="AA532" s="214"/>
    </row>
    <row r="533" spans="2:27" ht="14.1" customHeight="1">
      <c r="B533" s="206"/>
      <c r="C533" s="206"/>
      <c r="D533" s="207"/>
      <c r="E533" s="208"/>
      <c r="F533" s="209"/>
      <c r="G533" s="209"/>
      <c r="H533" s="9"/>
      <c r="I533" s="210"/>
      <c r="J533" s="434"/>
      <c r="K533" s="434"/>
      <c r="L533" s="434"/>
      <c r="M533" s="434"/>
      <c r="N533" s="542"/>
      <c r="O533" s="211"/>
      <c r="P533" s="211"/>
      <c r="Q533" s="211"/>
      <c r="R533" s="211"/>
      <c r="S533" s="212"/>
      <c r="T533" s="213"/>
      <c r="U533" s="213"/>
      <c r="V533" s="213"/>
      <c r="W533" s="213"/>
      <c r="X533" s="213"/>
      <c r="Y533" s="213"/>
      <c r="Z533" s="214"/>
      <c r="AA533" s="214"/>
    </row>
    <row r="534" spans="2:27" ht="14.1" customHeight="1">
      <c r="B534" s="206"/>
      <c r="C534" s="206"/>
      <c r="D534" s="207"/>
      <c r="E534" s="208"/>
      <c r="F534" s="209"/>
      <c r="G534" s="209"/>
      <c r="H534" s="9"/>
      <c r="I534" s="210"/>
      <c r="J534" s="434"/>
      <c r="K534" s="434"/>
      <c r="L534" s="434"/>
      <c r="M534" s="434"/>
      <c r="N534" s="542"/>
      <c r="O534" s="211"/>
      <c r="P534" s="211"/>
      <c r="Q534" s="211"/>
      <c r="R534" s="211"/>
      <c r="S534" s="212"/>
      <c r="T534" s="213"/>
      <c r="U534" s="213"/>
      <c r="V534" s="213"/>
      <c r="W534" s="213"/>
      <c r="X534" s="213"/>
      <c r="Y534" s="213"/>
      <c r="Z534" s="214"/>
      <c r="AA534" s="214"/>
    </row>
    <row r="535" spans="2:27" ht="14.1" customHeight="1">
      <c r="B535" s="206"/>
      <c r="C535" s="206"/>
      <c r="D535" s="207"/>
      <c r="E535" s="208"/>
      <c r="F535" s="209"/>
      <c r="G535" s="209"/>
      <c r="H535" s="9"/>
      <c r="I535" s="210"/>
      <c r="J535" s="434"/>
      <c r="K535" s="434"/>
      <c r="L535" s="434"/>
      <c r="M535" s="434"/>
      <c r="N535" s="542"/>
      <c r="O535" s="211"/>
      <c r="P535" s="211"/>
      <c r="Q535" s="211"/>
      <c r="R535" s="211"/>
      <c r="S535" s="212"/>
      <c r="T535" s="213"/>
      <c r="U535" s="213"/>
      <c r="V535" s="213"/>
      <c r="W535" s="213"/>
      <c r="X535" s="213"/>
      <c r="Y535" s="213"/>
      <c r="Z535" s="214"/>
      <c r="AA535" s="214"/>
    </row>
    <row r="536" spans="2:27" ht="14.1" customHeight="1">
      <c r="B536" s="206"/>
      <c r="C536" s="206"/>
      <c r="D536" s="207"/>
      <c r="E536" s="208"/>
      <c r="F536" s="209"/>
      <c r="G536" s="209"/>
      <c r="H536" s="9"/>
      <c r="I536" s="210"/>
      <c r="J536" s="434"/>
      <c r="K536" s="434"/>
      <c r="L536" s="434"/>
      <c r="M536" s="434"/>
      <c r="N536" s="542"/>
      <c r="O536" s="211"/>
      <c r="P536" s="211"/>
      <c r="Q536" s="211"/>
      <c r="R536" s="211"/>
      <c r="S536" s="212"/>
      <c r="T536" s="213"/>
      <c r="U536" s="213"/>
      <c r="V536" s="213"/>
      <c r="W536" s="213"/>
      <c r="X536" s="213"/>
      <c r="Y536" s="213"/>
      <c r="Z536" s="214"/>
      <c r="AA536" s="214"/>
    </row>
    <row r="537" spans="2:27" ht="14.1" customHeight="1">
      <c r="B537" s="206"/>
      <c r="C537" s="206"/>
      <c r="D537" s="207"/>
      <c r="E537" s="208"/>
      <c r="F537" s="209"/>
      <c r="G537" s="209"/>
      <c r="H537" s="9"/>
      <c r="I537" s="210"/>
      <c r="J537" s="434"/>
      <c r="K537" s="434"/>
      <c r="L537" s="434"/>
      <c r="M537" s="434"/>
      <c r="N537" s="542"/>
      <c r="O537" s="211"/>
      <c r="P537" s="211"/>
      <c r="Q537" s="211"/>
      <c r="R537" s="211"/>
      <c r="S537" s="212"/>
      <c r="T537" s="213"/>
      <c r="U537" s="213"/>
      <c r="V537" s="213"/>
      <c r="W537" s="213"/>
      <c r="X537" s="213"/>
      <c r="Y537" s="213"/>
      <c r="Z537" s="214"/>
      <c r="AA537" s="214"/>
    </row>
    <row r="538" spans="2:27" ht="14.1" customHeight="1">
      <c r="B538" s="206"/>
      <c r="C538" s="206"/>
      <c r="D538" s="207"/>
      <c r="E538" s="208"/>
      <c r="F538" s="209"/>
      <c r="G538" s="209"/>
      <c r="H538" s="9"/>
      <c r="I538" s="210"/>
      <c r="J538" s="434"/>
      <c r="K538" s="434"/>
      <c r="L538" s="434"/>
      <c r="M538" s="434"/>
      <c r="N538" s="542"/>
      <c r="O538" s="211"/>
      <c r="P538" s="211"/>
      <c r="Q538" s="211"/>
      <c r="R538" s="211"/>
      <c r="S538" s="212"/>
      <c r="T538" s="213"/>
      <c r="U538" s="213"/>
      <c r="V538" s="213"/>
      <c r="W538" s="213"/>
      <c r="X538" s="213"/>
      <c r="Y538" s="213"/>
      <c r="Z538" s="214"/>
      <c r="AA538" s="214"/>
    </row>
    <row r="539" spans="2:27" ht="14.1" customHeight="1">
      <c r="B539" s="206"/>
      <c r="C539" s="206"/>
      <c r="D539" s="207"/>
      <c r="E539" s="208"/>
      <c r="F539" s="209"/>
      <c r="G539" s="209"/>
      <c r="H539" s="9"/>
      <c r="I539" s="210"/>
      <c r="J539" s="434"/>
      <c r="K539" s="434"/>
      <c r="L539" s="434"/>
      <c r="M539" s="434"/>
      <c r="N539" s="542"/>
      <c r="O539" s="211"/>
      <c r="P539" s="211"/>
      <c r="Q539" s="211"/>
      <c r="R539" s="211"/>
      <c r="S539" s="212"/>
      <c r="T539" s="213"/>
      <c r="U539" s="213"/>
      <c r="V539" s="213"/>
      <c r="W539" s="213"/>
      <c r="X539" s="213"/>
      <c r="Y539" s="213"/>
      <c r="Z539" s="214"/>
      <c r="AA539" s="214"/>
    </row>
    <row r="540" spans="2:27" ht="14.1" customHeight="1">
      <c r="B540" s="206"/>
      <c r="C540" s="206"/>
      <c r="D540" s="207"/>
      <c r="E540" s="208"/>
      <c r="F540" s="209"/>
      <c r="G540" s="209"/>
      <c r="H540" s="9"/>
      <c r="I540" s="210"/>
      <c r="J540" s="434"/>
      <c r="K540" s="434"/>
      <c r="L540" s="434"/>
      <c r="M540" s="434"/>
      <c r="N540" s="542"/>
      <c r="O540" s="211"/>
      <c r="P540" s="211"/>
      <c r="Q540" s="211"/>
      <c r="R540" s="211"/>
      <c r="S540" s="212"/>
      <c r="T540" s="213"/>
      <c r="U540" s="213"/>
      <c r="V540" s="213"/>
      <c r="W540" s="213"/>
      <c r="X540" s="213"/>
      <c r="Y540" s="213"/>
      <c r="Z540" s="214"/>
      <c r="AA540" s="214"/>
    </row>
    <row r="541" spans="2:27" ht="14.1" customHeight="1">
      <c r="B541" s="206"/>
      <c r="C541" s="206"/>
      <c r="D541" s="207"/>
      <c r="E541" s="208"/>
      <c r="F541" s="209"/>
      <c r="G541" s="209"/>
      <c r="H541" s="9"/>
      <c r="I541" s="210"/>
      <c r="J541" s="434"/>
      <c r="K541" s="434"/>
      <c r="L541" s="434"/>
      <c r="M541" s="434"/>
      <c r="N541" s="542"/>
      <c r="O541" s="211"/>
      <c r="P541" s="211"/>
      <c r="Q541" s="211"/>
      <c r="R541" s="211"/>
      <c r="S541" s="212"/>
      <c r="T541" s="213"/>
      <c r="U541" s="213"/>
      <c r="V541" s="213"/>
      <c r="W541" s="213"/>
      <c r="X541" s="213"/>
      <c r="Y541" s="213"/>
      <c r="Z541" s="214"/>
      <c r="AA541" s="214"/>
    </row>
    <row r="542" spans="2:27" ht="14.1" customHeight="1">
      <c r="B542" s="206"/>
      <c r="C542" s="206"/>
      <c r="D542" s="207"/>
      <c r="E542" s="208"/>
      <c r="F542" s="209"/>
      <c r="G542" s="209"/>
      <c r="H542" s="9"/>
      <c r="I542" s="210"/>
      <c r="J542" s="434"/>
      <c r="K542" s="434"/>
      <c r="L542" s="434"/>
      <c r="M542" s="434"/>
      <c r="N542" s="542"/>
      <c r="O542" s="211"/>
      <c r="P542" s="211"/>
      <c r="Q542" s="211"/>
      <c r="R542" s="211"/>
      <c r="S542" s="212"/>
      <c r="T542" s="213"/>
      <c r="U542" s="213"/>
      <c r="V542" s="213"/>
      <c r="W542" s="213"/>
      <c r="X542" s="213"/>
      <c r="Y542" s="213"/>
      <c r="Z542" s="214"/>
      <c r="AA542" s="214"/>
    </row>
    <row r="543" spans="2:27" ht="14.1" customHeight="1">
      <c r="B543" s="206"/>
      <c r="C543" s="206"/>
      <c r="D543" s="207"/>
      <c r="E543" s="208"/>
      <c r="F543" s="209"/>
      <c r="G543" s="209"/>
      <c r="H543" s="9"/>
      <c r="I543" s="210"/>
      <c r="J543" s="434"/>
      <c r="K543" s="434"/>
      <c r="L543" s="434"/>
      <c r="M543" s="434"/>
      <c r="N543" s="542"/>
      <c r="O543" s="211"/>
      <c r="P543" s="211"/>
      <c r="Q543" s="211"/>
      <c r="R543" s="211"/>
      <c r="S543" s="212"/>
      <c r="T543" s="213"/>
      <c r="U543" s="213"/>
      <c r="V543" s="213"/>
      <c r="W543" s="213"/>
      <c r="X543" s="213"/>
      <c r="Y543" s="213"/>
      <c r="Z543" s="214"/>
      <c r="AA543" s="214"/>
    </row>
    <row r="544" spans="2:27" ht="14.1" customHeight="1">
      <c r="B544" s="206"/>
      <c r="C544" s="206"/>
      <c r="D544" s="207"/>
      <c r="E544" s="208"/>
      <c r="F544" s="209"/>
      <c r="G544" s="209"/>
      <c r="H544" s="9"/>
      <c r="I544" s="210"/>
      <c r="J544" s="434"/>
      <c r="K544" s="434"/>
      <c r="L544" s="434"/>
      <c r="M544" s="434"/>
      <c r="N544" s="542"/>
      <c r="O544" s="211"/>
      <c r="P544" s="211"/>
      <c r="Q544" s="211"/>
      <c r="R544" s="211"/>
      <c r="S544" s="212"/>
      <c r="T544" s="213"/>
      <c r="U544" s="213"/>
      <c r="V544" s="213"/>
      <c r="W544" s="213"/>
      <c r="X544" s="213"/>
      <c r="Y544" s="213"/>
      <c r="Z544" s="214"/>
      <c r="AA544" s="214"/>
    </row>
    <row r="545" spans="2:27" ht="14.1" customHeight="1">
      <c r="B545" s="206"/>
      <c r="C545" s="206"/>
      <c r="D545" s="207"/>
      <c r="E545" s="208"/>
      <c r="F545" s="209"/>
      <c r="G545" s="209"/>
      <c r="H545" s="9"/>
      <c r="I545" s="210"/>
      <c r="J545" s="434"/>
      <c r="K545" s="434"/>
      <c r="L545" s="434"/>
      <c r="M545" s="434"/>
      <c r="N545" s="542"/>
      <c r="O545" s="211"/>
      <c r="P545" s="211"/>
      <c r="Q545" s="211"/>
      <c r="R545" s="211"/>
      <c r="S545" s="212"/>
      <c r="T545" s="213"/>
      <c r="U545" s="213"/>
      <c r="V545" s="213"/>
      <c r="W545" s="213"/>
      <c r="X545" s="213"/>
      <c r="Y545" s="213"/>
      <c r="Z545" s="214"/>
      <c r="AA545" s="214"/>
    </row>
    <row r="546" spans="2:27" ht="14.1" customHeight="1">
      <c r="B546" s="206"/>
      <c r="C546" s="206"/>
      <c r="D546" s="207"/>
      <c r="E546" s="208"/>
      <c r="F546" s="209"/>
      <c r="G546" s="209"/>
      <c r="H546" s="9"/>
      <c r="I546" s="210"/>
      <c r="J546" s="434"/>
      <c r="K546" s="434"/>
      <c r="L546" s="434"/>
      <c r="M546" s="434"/>
      <c r="N546" s="542"/>
      <c r="O546" s="211"/>
      <c r="P546" s="211"/>
      <c r="Q546" s="211"/>
      <c r="R546" s="211"/>
      <c r="S546" s="212"/>
      <c r="T546" s="213"/>
      <c r="U546" s="213"/>
      <c r="V546" s="213"/>
      <c r="W546" s="213"/>
      <c r="X546" s="213"/>
      <c r="Y546" s="213"/>
      <c r="Z546" s="214"/>
      <c r="AA546" s="214"/>
    </row>
    <row r="547" spans="2:27" ht="14.1" customHeight="1">
      <c r="B547" s="206"/>
      <c r="C547" s="206"/>
      <c r="D547" s="207"/>
      <c r="E547" s="208"/>
      <c r="F547" s="209"/>
      <c r="G547" s="209"/>
      <c r="H547" s="9"/>
      <c r="I547" s="210"/>
      <c r="J547" s="434"/>
      <c r="K547" s="434"/>
      <c r="L547" s="434"/>
      <c r="M547" s="434"/>
      <c r="N547" s="542"/>
      <c r="O547" s="211"/>
      <c r="P547" s="211"/>
      <c r="Q547" s="211"/>
      <c r="R547" s="211"/>
      <c r="S547" s="212"/>
      <c r="T547" s="213"/>
      <c r="U547" s="213"/>
      <c r="V547" s="213"/>
      <c r="W547" s="213"/>
      <c r="X547" s="213"/>
      <c r="Y547" s="213"/>
      <c r="Z547" s="214"/>
      <c r="AA547" s="214"/>
    </row>
    <row r="548" spans="2:27" ht="14.1" customHeight="1">
      <c r="B548" s="206"/>
      <c r="C548" s="206"/>
      <c r="D548" s="207"/>
      <c r="E548" s="208"/>
      <c r="F548" s="209"/>
      <c r="G548" s="209"/>
      <c r="H548" s="9"/>
      <c r="I548" s="210"/>
      <c r="J548" s="434"/>
      <c r="K548" s="434"/>
      <c r="L548" s="434"/>
      <c r="M548" s="434"/>
      <c r="N548" s="542"/>
      <c r="O548" s="211"/>
      <c r="P548" s="211"/>
      <c r="Q548" s="211"/>
      <c r="R548" s="211"/>
      <c r="S548" s="212"/>
      <c r="T548" s="213"/>
      <c r="U548" s="213"/>
      <c r="V548" s="213"/>
      <c r="W548" s="213"/>
      <c r="X548" s="213"/>
      <c r="Y548" s="213"/>
      <c r="Z548" s="214"/>
      <c r="AA548" s="214"/>
    </row>
    <row r="549" spans="2:27" ht="14.1" customHeight="1">
      <c r="B549" s="206"/>
      <c r="C549" s="206"/>
      <c r="D549" s="207"/>
      <c r="E549" s="208"/>
      <c r="F549" s="209"/>
      <c r="G549" s="209"/>
      <c r="H549" s="9"/>
      <c r="I549" s="210"/>
      <c r="J549" s="434"/>
      <c r="K549" s="434"/>
      <c r="L549" s="434"/>
      <c r="M549" s="434"/>
      <c r="N549" s="542"/>
      <c r="O549" s="211"/>
      <c r="P549" s="211"/>
      <c r="Q549" s="211"/>
      <c r="R549" s="211"/>
      <c r="S549" s="212"/>
      <c r="T549" s="213"/>
      <c r="U549" s="213"/>
      <c r="V549" s="213"/>
      <c r="W549" s="213"/>
      <c r="X549" s="213"/>
      <c r="Y549" s="213"/>
      <c r="Z549" s="214"/>
      <c r="AA549" s="214"/>
    </row>
    <row r="550" spans="2:27" ht="14.1" customHeight="1">
      <c r="B550" s="206"/>
      <c r="C550" s="206"/>
      <c r="D550" s="207"/>
      <c r="E550" s="208"/>
      <c r="F550" s="209"/>
      <c r="G550" s="209"/>
      <c r="H550" s="9"/>
      <c r="I550" s="210"/>
      <c r="J550" s="434"/>
      <c r="K550" s="434"/>
      <c r="L550" s="434"/>
      <c r="M550" s="434"/>
      <c r="N550" s="542"/>
      <c r="O550" s="211"/>
      <c r="P550" s="211"/>
      <c r="Q550" s="211"/>
      <c r="R550" s="211"/>
      <c r="S550" s="212"/>
      <c r="T550" s="213"/>
      <c r="U550" s="213"/>
      <c r="V550" s="213"/>
      <c r="W550" s="213"/>
      <c r="X550" s="213"/>
      <c r="Y550" s="213"/>
      <c r="Z550" s="214"/>
      <c r="AA550" s="214"/>
    </row>
    <row r="551" spans="2:27" ht="14.1" customHeight="1">
      <c r="B551" s="206"/>
      <c r="C551" s="206"/>
      <c r="D551" s="207"/>
      <c r="E551" s="208"/>
      <c r="F551" s="209"/>
      <c r="G551" s="209"/>
      <c r="H551" s="9"/>
      <c r="I551" s="210"/>
      <c r="J551" s="434"/>
      <c r="K551" s="434"/>
      <c r="L551" s="434"/>
      <c r="M551" s="434"/>
      <c r="N551" s="542"/>
      <c r="O551" s="211"/>
      <c r="P551" s="211"/>
      <c r="Q551" s="211"/>
      <c r="R551" s="211"/>
      <c r="S551" s="212"/>
      <c r="T551" s="213"/>
      <c r="U551" s="213"/>
      <c r="V551" s="213"/>
      <c r="W551" s="213"/>
      <c r="X551" s="213"/>
      <c r="Y551" s="213"/>
      <c r="Z551" s="214"/>
      <c r="AA551" s="214"/>
    </row>
    <row r="552" spans="2:27" ht="14.1" customHeight="1">
      <c r="B552" s="206"/>
      <c r="C552" s="206"/>
      <c r="D552" s="207"/>
      <c r="E552" s="208"/>
      <c r="F552" s="209"/>
      <c r="G552" s="209"/>
      <c r="H552" s="9"/>
      <c r="I552" s="210"/>
      <c r="J552" s="434"/>
      <c r="K552" s="434"/>
      <c r="L552" s="434"/>
      <c r="M552" s="434"/>
      <c r="N552" s="542"/>
      <c r="O552" s="211"/>
      <c r="P552" s="211"/>
      <c r="Q552" s="211"/>
      <c r="R552" s="211"/>
      <c r="S552" s="212"/>
      <c r="T552" s="213"/>
      <c r="U552" s="213"/>
      <c r="V552" s="213"/>
      <c r="W552" s="213"/>
      <c r="X552" s="213"/>
      <c r="Y552" s="213"/>
      <c r="Z552" s="214"/>
      <c r="AA552" s="214"/>
    </row>
    <row r="553" spans="2:27" ht="14.1" customHeight="1">
      <c r="B553" s="206"/>
      <c r="C553" s="206"/>
      <c r="D553" s="207"/>
      <c r="E553" s="208"/>
      <c r="F553" s="209"/>
      <c r="G553" s="209"/>
      <c r="H553" s="9"/>
      <c r="I553" s="210"/>
      <c r="J553" s="434"/>
      <c r="K553" s="434"/>
      <c r="L553" s="434"/>
      <c r="M553" s="434"/>
      <c r="N553" s="542"/>
      <c r="O553" s="211"/>
      <c r="P553" s="211"/>
      <c r="Q553" s="211"/>
      <c r="R553" s="211"/>
      <c r="S553" s="212"/>
      <c r="T553" s="213"/>
      <c r="U553" s="213"/>
      <c r="V553" s="213"/>
      <c r="W553" s="213"/>
      <c r="X553" s="213"/>
      <c r="Y553" s="213"/>
      <c r="Z553" s="214"/>
      <c r="AA553" s="214"/>
    </row>
    <row r="554" spans="2:27" ht="14.1" customHeight="1">
      <c r="B554" s="206"/>
      <c r="C554" s="206"/>
      <c r="D554" s="207"/>
      <c r="E554" s="208"/>
      <c r="F554" s="209"/>
      <c r="G554" s="209"/>
      <c r="H554" s="9"/>
      <c r="I554" s="210"/>
      <c r="J554" s="434"/>
      <c r="K554" s="434"/>
      <c r="L554" s="434"/>
      <c r="M554" s="434"/>
      <c r="N554" s="542"/>
      <c r="O554" s="211"/>
      <c r="P554" s="211"/>
      <c r="Q554" s="211"/>
      <c r="R554" s="211"/>
      <c r="S554" s="212"/>
      <c r="T554" s="213"/>
      <c r="U554" s="213"/>
      <c r="V554" s="213"/>
      <c r="W554" s="213"/>
      <c r="X554" s="213"/>
      <c r="Y554" s="213"/>
      <c r="Z554" s="214"/>
      <c r="AA554" s="214"/>
    </row>
    <row r="555" spans="2:27" ht="14.1" customHeight="1">
      <c r="B555" s="206"/>
      <c r="C555" s="206"/>
      <c r="D555" s="207"/>
      <c r="E555" s="208"/>
      <c r="F555" s="209"/>
      <c r="G555" s="209"/>
      <c r="H555" s="9"/>
      <c r="I555" s="210"/>
      <c r="J555" s="434"/>
      <c r="K555" s="434"/>
      <c r="L555" s="434"/>
      <c r="M555" s="434"/>
      <c r="N555" s="542"/>
      <c r="O555" s="211"/>
      <c r="P555" s="211"/>
      <c r="Q555" s="211"/>
      <c r="R555" s="211"/>
      <c r="S555" s="212"/>
      <c r="T555" s="213"/>
      <c r="U555" s="213"/>
      <c r="V555" s="213"/>
      <c r="W555" s="213"/>
      <c r="X555" s="213"/>
      <c r="Y555" s="213"/>
      <c r="Z555" s="214"/>
      <c r="AA555" s="214"/>
    </row>
    <row r="556" spans="2:27" ht="14.1" customHeight="1">
      <c r="B556" s="206"/>
      <c r="C556" s="206"/>
      <c r="D556" s="207"/>
      <c r="E556" s="208"/>
      <c r="F556" s="209"/>
      <c r="G556" s="209"/>
      <c r="H556" s="9"/>
      <c r="I556" s="210"/>
      <c r="J556" s="434"/>
      <c r="K556" s="434"/>
      <c r="L556" s="434"/>
      <c r="M556" s="434"/>
      <c r="N556" s="542"/>
      <c r="O556" s="211"/>
      <c r="P556" s="211"/>
      <c r="Q556" s="211"/>
      <c r="R556" s="211"/>
      <c r="S556" s="212"/>
      <c r="T556" s="213"/>
      <c r="U556" s="213"/>
      <c r="V556" s="213"/>
      <c r="W556" s="213"/>
      <c r="X556" s="213"/>
      <c r="Y556" s="213"/>
      <c r="Z556" s="214"/>
      <c r="AA556" s="214"/>
    </row>
    <row r="557" spans="2:27" ht="14.1" customHeight="1">
      <c r="B557" s="206"/>
      <c r="C557" s="206"/>
      <c r="D557" s="207"/>
      <c r="E557" s="208"/>
      <c r="F557" s="209"/>
      <c r="G557" s="209"/>
      <c r="H557" s="9"/>
      <c r="I557" s="210"/>
      <c r="J557" s="434"/>
      <c r="K557" s="434"/>
      <c r="L557" s="434"/>
      <c r="M557" s="434"/>
      <c r="N557" s="542"/>
      <c r="O557" s="211"/>
      <c r="P557" s="211"/>
      <c r="Q557" s="211"/>
      <c r="R557" s="211"/>
      <c r="S557" s="212"/>
      <c r="T557" s="213"/>
      <c r="U557" s="213"/>
      <c r="V557" s="213"/>
      <c r="W557" s="213"/>
      <c r="X557" s="213"/>
      <c r="Y557" s="213"/>
      <c r="Z557" s="214"/>
      <c r="AA557" s="214"/>
    </row>
    <row r="558" spans="2:27" ht="14.1" customHeight="1">
      <c r="B558" s="206"/>
      <c r="C558" s="206"/>
      <c r="D558" s="207"/>
      <c r="E558" s="208"/>
      <c r="F558" s="209"/>
      <c r="G558" s="209"/>
      <c r="H558" s="9"/>
      <c r="I558" s="210"/>
      <c r="J558" s="434"/>
      <c r="K558" s="434"/>
      <c r="L558" s="434"/>
      <c r="M558" s="434"/>
      <c r="N558" s="542"/>
      <c r="O558" s="211"/>
      <c r="P558" s="211"/>
      <c r="Q558" s="211"/>
      <c r="R558" s="211"/>
      <c r="S558" s="212"/>
      <c r="T558" s="213"/>
      <c r="U558" s="213"/>
      <c r="V558" s="213"/>
      <c r="W558" s="213"/>
      <c r="X558" s="213"/>
      <c r="Y558" s="213"/>
      <c r="Z558" s="214"/>
      <c r="AA558" s="214"/>
    </row>
    <row r="559" spans="2:27" ht="14.1" customHeight="1">
      <c r="B559" s="206"/>
      <c r="C559" s="206"/>
      <c r="D559" s="207"/>
      <c r="E559" s="208"/>
      <c r="F559" s="209"/>
      <c r="G559" s="209"/>
      <c r="H559" s="9"/>
      <c r="I559" s="210"/>
      <c r="J559" s="434"/>
      <c r="K559" s="434"/>
      <c r="L559" s="434"/>
      <c r="M559" s="434"/>
      <c r="N559" s="542"/>
      <c r="O559" s="211"/>
      <c r="P559" s="211"/>
      <c r="Q559" s="211"/>
      <c r="R559" s="211"/>
      <c r="S559" s="212"/>
      <c r="T559" s="213"/>
      <c r="U559" s="213"/>
      <c r="V559" s="213"/>
      <c r="W559" s="213"/>
      <c r="X559" s="213"/>
      <c r="Y559" s="213"/>
      <c r="Z559" s="214"/>
      <c r="AA559" s="214"/>
    </row>
    <row r="560" spans="2:27" ht="14.1" customHeight="1">
      <c r="B560" s="206"/>
      <c r="C560" s="206"/>
      <c r="D560" s="207"/>
      <c r="E560" s="208"/>
      <c r="F560" s="209"/>
      <c r="G560" s="209"/>
      <c r="H560" s="9"/>
      <c r="I560" s="210"/>
      <c r="J560" s="434"/>
      <c r="K560" s="434"/>
      <c r="L560" s="434"/>
      <c r="M560" s="434"/>
      <c r="N560" s="542"/>
      <c r="O560" s="211"/>
      <c r="P560" s="211"/>
      <c r="Q560" s="211"/>
      <c r="R560" s="211"/>
      <c r="S560" s="212"/>
      <c r="T560" s="213"/>
      <c r="U560" s="213"/>
      <c r="V560" s="213"/>
      <c r="W560" s="213"/>
      <c r="X560" s="213"/>
      <c r="Y560" s="213"/>
      <c r="Z560" s="214"/>
      <c r="AA560" s="214"/>
    </row>
    <row r="561" spans="2:27" ht="14.1" customHeight="1">
      <c r="B561" s="206"/>
      <c r="C561" s="206"/>
      <c r="D561" s="207"/>
      <c r="E561" s="208"/>
      <c r="F561" s="209"/>
      <c r="G561" s="209"/>
      <c r="H561" s="9"/>
      <c r="I561" s="210"/>
      <c r="J561" s="434"/>
      <c r="K561" s="434"/>
      <c r="L561" s="434"/>
      <c r="M561" s="434"/>
      <c r="N561" s="542"/>
      <c r="O561" s="211"/>
      <c r="P561" s="211"/>
      <c r="Q561" s="211"/>
      <c r="R561" s="211"/>
      <c r="S561" s="212"/>
      <c r="T561" s="213"/>
      <c r="U561" s="213"/>
      <c r="V561" s="213"/>
      <c r="W561" s="213"/>
      <c r="X561" s="213"/>
      <c r="Y561" s="213"/>
      <c r="Z561" s="214"/>
      <c r="AA561" s="214"/>
    </row>
    <row r="562" spans="2:27" ht="14.1" customHeight="1">
      <c r="B562" s="206"/>
      <c r="C562" s="206"/>
      <c r="D562" s="207"/>
      <c r="E562" s="208"/>
      <c r="F562" s="209"/>
      <c r="G562" s="209"/>
      <c r="H562" s="9"/>
      <c r="I562" s="210"/>
      <c r="J562" s="434"/>
      <c r="K562" s="434"/>
      <c r="L562" s="434"/>
      <c r="M562" s="434"/>
      <c r="N562" s="542"/>
      <c r="O562" s="211"/>
      <c r="P562" s="211"/>
      <c r="Q562" s="211"/>
      <c r="R562" s="211"/>
      <c r="S562" s="212"/>
      <c r="T562" s="213"/>
      <c r="U562" s="213"/>
      <c r="V562" s="213"/>
      <c r="W562" s="213"/>
      <c r="X562" s="213"/>
      <c r="Y562" s="213"/>
      <c r="Z562" s="214"/>
      <c r="AA562" s="214"/>
    </row>
    <row r="563" spans="2:27" ht="14.1" customHeight="1">
      <c r="B563" s="206"/>
      <c r="C563" s="206"/>
      <c r="D563" s="207"/>
      <c r="E563" s="208"/>
      <c r="F563" s="209"/>
      <c r="G563" s="209"/>
      <c r="H563" s="9"/>
      <c r="I563" s="210"/>
      <c r="J563" s="434"/>
      <c r="K563" s="434"/>
      <c r="L563" s="434"/>
      <c r="M563" s="434"/>
      <c r="N563" s="542"/>
      <c r="O563" s="211"/>
      <c r="P563" s="211"/>
      <c r="Q563" s="211"/>
      <c r="R563" s="211"/>
      <c r="S563" s="212"/>
      <c r="T563" s="213"/>
      <c r="U563" s="213"/>
      <c r="V563" s="213"/>
      <c r="W563" s="213"/>
      <c r="X563" s="213"/>
      <c r="Y563" s="213"/>
      <c r="Z563" s="214"/>
      <c r="AA563" s="214"/>
    </row>
    <row r="564" spans="2:27" ht="14.1" customHeight="1">
      <c r="B564" s="206"/>
      <c r="C564" s="206"/>
      <c r="D564" s="207"/>
      <c r="E564" s="208"/>
      <c r="F564" s="209"/>
      <c r="G564" s="209"/>
      <c r="H564" s="9"/>
      <c r="I564" s="210"/>
      <c r="J564" s="434"/>
      <c r="K564" s="434"/>
      <c r="L564" s="434"/>
      <c r="M564" s="434"/>
      <c r="N564" s="542"/>
      <c r="O564" s="211"/>
      <c r="P564" s="211"/>
      <c r="Q564" s="211"/>
      <c r="R564" s="211"/>
      <c r="S564" s="212"/>
      <c r="T564" s="213"/>
      <c r="U564" s="213"/>
      <c r="V564" s="213"/>
      <c r="W564" s="213"/>
      <c r="X564" s="213"/>
      <c r="Y564" s="213"/>
      <c r="Z564" s="214"/>
      <c r="AA564" s="214"/>
    </row>
    <row r="565" spans="2:27" ht="14.1" customHeight="1">
      <c r="B565" s="206"/>
      <c r="C565" s="206"/>
      <c r="D565" s="207"/>
      <c r="E565" s="208"/>
      <c r="F565" s="209"/>
      <c r="G565" s="209"/>
      <c r="H565" s="9"/>
      <c r="I565" s="210"/>
      <c r="J565" s="434"/>
      <c r="K565" s="434"/>
      <c r="L565" s="434"/>
      <c r="M565" s="434"/>
      <c r="N565" s="542"/>
      <c r="O565" s="211"/>
      <c r="P565" s="211"/>
      <c r="Q565" s="211"/>
      <c r="R565" s="211"/>
      <c r="S565" s="212"/>
      <c r="T565" s="213"/>
      <c r="U565" s="213"/>
      <c r="V565" s="213"/>
      <c r="W565" s="213"/>
      <c r="X565" s="213"/>
      <c r="Y565" s="213"/>
      <c r="Z565" s="214"/>
      <c r="AA565" s="214"/>
    </row>
    <row r="566" spans="2:27" ht="14.1" customHeight="1">
      <c r="B566" s="206"/>
      <c r="C566" s="206"/>
      <c r="D566" s="207"/>
      <c r="E566" s="208"/>
      <c r="F566" s="209"/>
      <c r="G566" s="209"/>
      <c r="H566" s="9"/>
      <c r="I566" s="210"/>
      <c r="J566" s="434"/>
      <c r="K566" s="434"/>
      <c r="L566" s="434"/>
      <c r="M566" s="434"/>
      <c r="N566" s="542"/>
      <c r="O566" s="211"/>
      <c r="P566" s="211"/>
      <c r="Q566" s="211"/>
      <c r="R566" s="211"/>
      <c r="S566" s="212"/>
      <c r="T566" s="213"/>
      <c r="U566" s="213"/>
      <c r="V566" s="213"/>
      <c r="W566" s="213"/>
      <c r="X566" s="213"/>
      <c r="Y566" s="213"/>
      <c r="Z566" s="214"/>
      <c r="AA566" s="214"/>
    </row>
    <row r="567" spans="2:27" ht="14.1" customHeight="1">
      <c r="B567" s="206"/>
      <c r="C567" s="206"/>
      <c r="D567" s="207"/>
      <c r="E567" s="208"/>
      <c r="F567" s="209"/>
      <c r="G567" s="209"/>
      <c r="H567" s="9"/>
      <c r="I567" s="210"/>
      <c r="J567" s="434"/>
      <c r="K567" s="434"/>
      <c r="L567" s="434"/>
      <c r="M567" s="434"/>
      <c r="N567" s="542"/>
      <c r="O567" s="211"/>
      <c r="P567" s="211"/>
      <c r="Q567" s="211"/>
      <c r="R567" s="211"/>
      <c r="S567" s="212"/>
      <c r="T567" s="213"/>
      <c r="U567" s="213"/>
      <c r="V567" s="213"/>
      <c r="W567" s="213"/>
      <c r="X567" s="213"/>
      <c r="Y567" s="213"/>
      <c r="Z567" s="214"/>
      <c r="AA567" s="214"/>
    </row>
    <row r="568" spans="2:27" ht="14.1" customHeight="1">
      <c r="B568" s="206"/>
      <c r="C568" s="206"/>
      <c r="D568" s="207"/>
      <c r="E568" s="208"/>
      <c r="F568" s="209"/>
      <c r="G568" s="209"/>
      <c r="H568" s="9"/>
      <c r="I568" s="210"/>
      <c r="J568" s="434"/>
      <c r="K568" s="434"/>
      <c r="L568" s="434"/>
      <c r="M568" s="434"/>
      <c r="N568" s="542"/>
      <c r="O568" s="211"/>
      <c r="P568" s="211"/>
      <c r="Q568" s="211"/>
      <c r="R568" s="211"/>
      <c r="S568" s="212"/>
      <c r="T568" s="213"/>
      <c r="U568" s="213"/>
      <c r="V568" s="213"/>
      <c r="W568" s="213"/>
      <c r="X568" s="213"/>
      <c r="Y568" s="213"/>
      <c r="Z568" s="214"/>
      <c r="AA568" s="214"/>
    </row>
    <row r="569" spans="2:27" ht="14.1" customHeight="1">
      <c r="B569" s="206"/>
      <c r="C569" s="206"/>
      <c r="D569" s="207"/>
      <c r="E569" s="208"/>
      <c r="F569" s="209"/>
      <c r="G569" s="209"/>
      <c r="H569" s="9"/>
      <c r="I569" s="210"/>
      <c r="J569" s="434"/>
      <c r="K569" s="434"/>
      <c r="L569" s="434"/>
      <c r="M569" s="434"/>
      <c r="N569" s="542"/>
      <c r="O569" s="211"/>
      <c r="P569" s="211"/>
      <c r="Q569" s="211"/>
      <c r="R569" s="211"/>
      <c r="S569" s="212"/>
      <c r="T569" s="213"/>
      <c r="U569" s="213"/>
      <c r="V569" s="213"/>
      <c r="W569" s="213"/>
      <c r="X569" s="213"/>
      <c r="Y569" s="213"/>
      <c r="Z569" s="214"/>
      <c r="AA569" s="214"/>
    </row>
    <row r="570" spans="2:27" ht="14.1" customHeight="1">
      <c r="B570" s="206"/>
      <c r="C570" s="206"/>
      <c r="D570" s="207"/>
      <c r="E570" s="208"/>
      <c r="F570" s="209"/>
      <c r="G570" s="209"/>
      <c r="H570" s="9"/>
      <c r="I570" s="210"/>
      <c r="J570" s="434"/>
      <c r="K570" s="434"/>
      <c r="L570" s="434"/>
      <c r="M570" s="434"/>
      <c r="N570" s="542"/>
      <c r="O570" s="211"/>
      <c r="P570" s="211"/>
      <c r="Q570" s="211"/>
      <c r="R570" s="211"/>
      <c r="S570" s="212"/>
      <c r="T570" s="213"/>
      <c r="U570" s="213"/>
      <c r="V570" s="213"/>
      <c r="W570" s="213"/>
      <c r="X570" s="213"/>
      <c r="Y570" s="213"/>
      <c r="Z570" s="214"/>
      <c r="AA570" s="214"/>
    </row>
    <row r="571" spans="2:27" ht="14.1" customHeight="1">
      <c r="B571" s="206"/>
      <c r="C571" s="206"/>
      <c r="D571" s="207"/>
      <c r="E571" s="208"/>
      <c r="F571" s="209"/>
      <c r="G571" s="209"/>
      <c r="H571" s="9"/>
      <c r="I571" s="210"/>
      <c r="J571" s="434"/>
      <c r="K571" s="434"/>
      <c r="L571" s="434"/>
      <c r="M571" s="434"/>
      <c r="N571" s="542"/>
      <c r="O571" s="211"/>
      <c r="P571" s="211"/>
      <c r="Q571" s="211"/>
      <c r="R571" s="211"/>
      <c r="S571" s="212"/>
      <c r="T571" s="213"/>
      <c r="U571" s="213"/>
      <c r="V571" s="213"/>
      <c r="W571" s="213"/>
      <c r="X571" s="213"/>
      <c r="Y571" s="213"/>
      <c r="Z571" s="214"/>
      <c r="AA571" s="214"/>
    </row>
    <row r="572" spans="2:27" ht="14.1" customHeight="1">
      <c r="B572" s="206"/>
      <c r="C572" s="206"/>
      <c r="D572" s="207"/>
      <c r="E572" s="208"/>
      <c r="F572" s="209"/>
      <c r="G572" s="209"/>
      <c r="H572" s="9"/>
      <c r="I572" s="210"/>
      <c r="J572" s="434"/>
      <c r="K572" s="434"/>
      <c r="L572" s="434"/>
      <c r="M572" s="434"/>
      <c r="N572" s="542"/>
      <c r="O572" s="211"/>
      <c r="P572" s="211"/>
      <c r="Q572" s="211"/>
      <c r="R572" s="211"/>
      <c r="S572" s="212"/>
      <c r="T572" s="213"/>
      <c r="U572" s="213"/>
      <c r="V572" s="213"/>
      <c r="W572" s="213"/>
      <c r="X572" s="213"/>
      <c r="Y572" s="213"/>
      <c r="Z572" s="214"/>
      <c r="AA572" s="214"/>
    </row>
    <row r="573" spans="2:27" ht="14.1" customHeight="1">
      <c r="B573" s="206"/>
      <c r="C573" s="206"/>
      <c r="D573" s="207"/>
      <c r="E573" s="208"/>
      <c r="F573" s="209"/>
      <c r="G573" s="209"/>
      <c r="H573" s="9"/>
      <c r="I573" s="210"/>
      <c r="J573" s="434"/>
      <c r="K573" s="434"/>
      <c r="L573" s="434"/>
      <c r="M573" s="434"/>
      <c r="N573" s="542"/>
      <c r="O573" s="211"/>
      <c r="P573" s="211"/>
      <c r="Q573" s="211"/>
      <c r="R573" s="211"/>
      <c r="S573" s="212"/>
      <c r="T573" s="213"/>
      <c r="U573" s="213"/>
      <c r="V573" s="213"/>
      <c r="W573" s="213"/>
      <c r="X573" s="213"/>
      <c r="Y573" s="213"/>
      <c r="Z573" s="214"/>
      <c r="AA573" s="214"/>
    </row>
    <row r="574" spans="2:27" ht="14.1" customHeight="1">
      <c r="B574" s="206"/>
      <c r="C574" s="206"/>
      <c r="D574" s="207"/>
      <c r="E574" s="208"/>
      <c r="F574" s="209"/>
      <c r="G574" s="209"/>
      <c r="H574" s="9"/>
      <c r="I574" s="210"/>
      <c r="J574" s="434"/>
      <c r="K574" s="434"/>
      <c r="L574" s="434"/>
      <c r="M574" s="434"/>
      <c r="N574" s="542"/>
      <c r="O574" s="211"/>
      <c r="P574" s="211"/>
      <c r="Q574" s="211"/>
      <c r="R574" s="211"/>
      <c r="S574" s="212"/>
      <c r="T574" s="213"/>
      <c r="U574" s="213"/>
      <c r="V574" s="213"/>
      <c r="W574" s="213"/>
      <c r="X574" s="213"/>
      <c r="Y574" s="213"/>
      <c r="Z574" s="214"/>
      <c r="AA574" s="214"/>
    </row>
    <row r="575" spans="2:27" ht="14.1" customHeight="1">
      <c r="B575" s="206"/>
      <c r="C575" s="206"/>
      <c r="D575" s="207"/>
      <c r="E575" s="208"/>
      <c r="F575" s="209"/>
      <c r="G575" s="209"/>
      <c r="H575" s="9"/>
      <c r="I575" s="210"/>
      <c r="J575" s="434"/>
      <c r="K575" s="434"/>
      <c r="L575" s="434"/>
      <c r="M575" s="434"/>
      <c r="N575" s="542"/>
      <c r="O575" s="211"/>
      <c r="P575" s="211"/>
      <c r="Q575" s="211"/>
      <c r="R575" s="211"/>
      <c r="S575" s="212"/>
      <c r="T575" s="213"/>
      <c r="U575" s="213"/>
      <c r="V575" s="213"/>
      <c r="W575" s="213"/>
      <c r="X575" s="213"/>
      <c r="Y575" s="213"/>
      <c r="Z575" s="214"/>
      <c r="AA575" s="214"/>
    </row>
    <row r="576" spans="2:27" ht="14.1" customHeight="1">
      <c r="B576" s="206"/>
      <c r="C576" s="206"/>
      <c r="D576" s="207"/>
      <c r="E576" s="208"/>
      <c r="F576" s="209"/>
      <c r="G576" s="209"/>
      <c r="H576" s="9"/>
      <c r="I576" s="210"/>
      <c r="J576" s="434"/>
      <c r="K576" s="434"/>
      <c r="L576" s="434"/>
      <c r="M576" s="434"/>
      <c r="N576" s="542"/>
      <c r="O576" s="211"/>
      <c r="P576" s="211"/>
      <c r="Q576" s="211"/>
      <c r="R576" s="211"/>
      <c r="S576" s="212"/>
      <c r="T576" s="213"/>
      <c r="U576" s="213"/>
      <c r="V576" s="213"/>
      <c r="W576" s="213"/>
      <c r="X576" s="213"/>
      <c r="Y576" s="213"/>
      <c r="Z576" s="214"/>
      <c r="AA576" s="214"/>
    </row>
    <row r="577" spans="2:27" ht="14.1" customHeight="1">
      <c r="B577" s="206"/>
      <c r="C577" s="206"/>
      <c r="D577" s="207"/>
      <c r="E577" s="208"/>
      <c r="F577" s="209"/>
      <c r="G577" s="209"/>
      <c r="H577" s="9"/>
      <c r="I577" s="210"/>
      <c r="J577" s="434"/>
      <c r="K577" s="434"/>
      <c r="L577" s="434"/>
      <c r="M577" s="434"/>
      <c r="N577" s="542"/>
      <c r="O577" s="211"/>
      <c r="P577" s="211"/>
      <c r="Q577" s="211"/>
      <c r="R577" s="211"/>
      <c r="S577" s="212"/>
      <c r="T577" s="213"/>
      <c r="U577" s="213"/>
      <c r="V577" s="213"/>
      <c r="W577" s="213"/>
      <c r="X577" s="213"/>
      <c r="Y577" s="213"/>
      <c r="Z577" s="214"/>
      <c r="AA577" s="214"/>
    </row>
    <row r="578" spans="2:27" ht="14.1" customHeight="1">
      <c r="B578" s="206"/>
      <c r="C578" s="206"/>
      <c r="D578" s="207"/>
      <c r="E578" s="208"/>
      <c r="F578" s="209"/>
      <c r="G578" s="209"/>
      <c r="H578" s="9"/>
      <c r="I578" s="210"/>
      <c r="J578" s="434"/>
      <c r="K578" s="434"/>
      <c r="L578" s="434"/>
      <c r="M578" s="434"/>
      <c r="N578" s="542"/>
      <c r="O578" s="211"/>
      <c r="P578" s="211"/>
      <c r="Q578" s="211"/>
      <c r="R578" s="211"/>
      <c r="S578" s="212"/>
      <c r="T578" s="213"/>
      <c r="U578" s="213"/>
      <c r="V578" s="213"/>
      <c r="W578" s="213"/>
      <c r="X578" s="213"/>
      <c r="Y578" s="213"/>
      <c r="Z578" s="214"/>
      <c r="AA578" s="214"/>
    </row>
    <row r="579" spans="2:27" ht="14.1" customHeight="1">
      <c r="B579" s="206"/>
      <c r="C579" s="206"/>
      <c r="D579" s="207"/>
      <c r="E579" s="208"/>
      <c r="F579" s="209"/>
      <c r="G579" s="209"/>
      <c r="H579" s="9"/>
      <c r="I579" s="210"/>
      <c r="J579" s="434"/>
      <c r="K579" s="434"/>
      <c r="L579" s="434"/>
      <c r="M579" s="434"/>
      <c r="N579" s="542"/>
      <c r="O579" s="211"/>
      <c r="P579" s="211"/>
      <c r="Q579" s="211"/>
      <c r="R579" s="211"/>
      <c r="S579" s="212"/>
      <c r="T579" s="213"/>
      <c r="U579" s="213"/>
      <c r="V579" s="213"/>
      <c r="W579" s="213"/>
      <c r="X579" s="213"/>
      <c r="Y579" s="213"/>
      <c r="Z579" s="214"/>
      <c r="AA579" s="214"/>
    </row>
    <row r="580" spans="2:27" ht="14.1" customHeight="1">
      <c r="B580" s="206"/>
      <c r="C580" s="206"/>
      <c r="D580" s="207"/>
      <c r="E580" s="208"/>
      <c r="F580" s="209"/>
      <c r="G580" s="209"/>
      <c r="H580" s="9"/>
      <c r="I580" s="210"/>
      <c r="J580" s="434"/>
      <c r="K580" s="434"/>
      <c r="L580" s="434"/>
      <c r="M580" s="434"/>
      <c r="N580" s="542"/>
      <c r="O580" s="211"/>
      <c r="P580" s="211"/>
      <c r="Q580" s="211"/>
      <c r="R580" s="211"/>
      <c r="S580" s="212"/>
      <c r="T580" s="213"/>
      <c r="U580" s="213"/>
      <c r="V580" s="213"/>
      <c r="W580" s="213"/>
      <c r="X580" s="213"/>
      <c r="Y580" s="213"/>
      <c r="Z580" s="214"/>
      <c r="AA580" s="214"/>
    </row>
    <row r="581" spans="2:27" ht="14.1" customHeight="1">
      <c r="B581" s="206"/>
      <c r="C581" s="206"/>
      <c r="D581" s="207"/>
      <c r="E581" s="208"/>
      <c r="F581" s="209"/>
      <c r="G581" s="209"/>
      <c r="H581" s="9"/>
      <c r="I581" s="210"/>
      <c r="J581" s="434"/>
      <c r="K581" s="434"/>
      <c r="L581" s="434"/>
      <c r="M581" s="434"/>
      <c r="N581" s="542"/>
      <c r="O581" s="211"/>
      <c r="P581" s="211"/>
      <c r="Q581" s="211"/>
      <c r="R581" s="211"/>
      <c r="S581" s="212"/>
      <c r="T581" s="213"/>
      <c r="U581" s="213"/>
      <c r="V581" s="213"/>
      <c r="W581" s="213"/>
      <c r="X581" s="213"/>
      <c r="Y581" s="213"/>
      <c r="Z581" s="214"/>
      <c r="AA581" s="214"/>
    </row>
    <row r="582" spans="2:27" ht="14.1" customHeight="1">
      <c r="B582" s="206"/>
      <c r="C582" s="206"/>
      <c r="D582" s="207"/>
      <c r="E582" s="208"/>
      <c r="F582" s="209"/>
      <c r="G582" s="209"/>
      <c r="H582" s="9"/>
      <c r="I582" s="210"/>
      <c r="J582" s="434"/>
      <c r="K582" s="434"/>
      <c r="L582" s="434"/>
      <c r="M582" s="434"/>
      <c r="N582" s="542"/>
      <c r="O582" s="211"/>
      <c r="P582" s="211"/>
      <c r="Q582" s="211"/>
      <c r="R582" s="211"/>
      <c r="S582" s="212"/>
      <c r="T582" s="213"/>
      <c r="U582" s="213"/>
      <c r="V582" s="213"/>
      <c r="W582" s="213"/>
      <c r="X582" s="213"/>
      <c r="Y582" s="213"/>
      <c r="Z582" s="214"/>
      <c r="AA582" s="214"/>
    </row>
    <row r="583" spans="2:27" ht="14.1" customHeight="1">
      <c r="B583" s="206"/>
      <c r="C583" s="206"/>
      <c r="D583" s="207"/>
      <c r="E583" s="208"/>
      <c r="F583" s="209"/>
      <c r="G583" s="209"/>
      <c r="H583" s="9"/>
      <c r="I583" s="210"/>
      <c r="J583" s="434"/>
      <c r="K583" s="434"/>
      <c r="L583" s="434"/>
      <c r="M583" s="434"/>
      <c r="N583" s="542"/>
      <c r="O583" s="211"/>
      <c r="P583" s="211"/>
      <c r="Q583" s="211"/>
      <c r="R583" s="211"/>
      <c r="S583" s="212"/>
      <c r="T583" s="213"/>
      <c r="U583" s="213"/>
      <c r="V583" s="213"/>
      <c r="W583" s="213"/>
      <c r="X583" s="213"/>
      <c r="Y583" s="213"/>
      <c r="Z583" s="214"/>
      <c r="AA583" s="214"/>
    </row>
    <row r="584" spans="2:27" ht="14.1" customHeight="1">
      <c r="B584" s="206"/>
      <c r="C584" s="206"/>
      <c r="D584" s="207"/>
      <c r="E584" s="208"/>
      <c r="F584" s="209"/>
      <c r="G584" s="209"/>
      <c r="H584" s="9"/>
      <c r="I584" s="210"/>
      <c r="J584" s="434"/>
      <c r="K584" s="434"/>
      <c r="L584" s="434"/>
      <c r="M584" s="434"/>
      <c r="N584" s="542"/>
      <c r="O584" s="211"/>
      <c r="P584" s="211"/>
      <c r="Q584" s="211"/>
      <c r="R584" s="211"/>
      <c r="S584" s="212"/>
      <c r="T584" s="213"/>
      <c r="U584" s="213"/>
      <c r="V584" s="213"/>
      <c r="W584" s="213"/>
      <c r="X584" s="213"/>
      <c r="Y584" s="213"/>
      <c r="Z584" s="214"/>
      <c r="AA584" s="214"/>
    </row>
    <row r="585" spans="2:27" ht="14.1" customHeight="1">
      <c r="B585" s="206"/>
      <c r="C585" s="206"/>
      <c r="D585" s="207"/>
      <c r="E585" s="208"/>
      <c r="F585" s="209"/>
      <c r="G585" s="209"/>
      <c r="H585" s="9"/>
      <c r="I585" s="210"/>
      <c r="J585" s="434"/>
      <c r="K585" s="434"/>
      <c r="L585" s="434"/>
      <c r="M585" s="434"/>
      <c r="N585" s="542"/>
      <c r="O585" s="211"/>
      <c r="P585" s="211"/>
      <c r="Q585" s="211"/>
      <c r="R585" s="211"/>
      <c r="S585" s="212"/>
      <c r="T585" s="213"/>
      <c r="U585" s="213"/>
      <c r="V585" s="213"/>
      <c r="W585" s="213"/>
      <c r="X585" s="213"/>
      <c r="Y585" s="213"/>
      <c r="Z585" s="214"/>
      <c r="AA585" s="214"/>
    </row>
    <row r="586" spans="2:27" ht="14.1" customHeight="1">
      <c r="B586" s="206"/>
      <c r="C586" s="206"/>
      <c r="D586" s="207"/>
      <c r="E586" s="208"/>
      <c r="F586" s="209"/>
      <c r="G586" s="209"/>
      <c r="H586" s="9"/>
      <c r="I586" s="210"/>
      <c r="J586" s="434"/>
      <c r="K586" s="434"/>
      <c r="L586" s="434"/>
      <c r="M586" s="434"/>
      <c r="N586" s="542"/>
      <c r="O586" s="211"/>
      <c r="P586" s="211"/>
      <c r="Q586" s="211"/>
      <c r="R586" s="211"/>
      <c r="S586" s="212"/>
      <c r="T586" s="213"/>
      <c r="U586" s="213"/>
      <c r="V586" s="213"/>
      <c r="W586" s="213"/>
      <c r="X586" s="213"/>
      <c r="Y586" s="213"/>
      <c r="Z586" s="214"/>
      <c r="AA586" s="214"/>
    </row>
    <row r="587" spans="2:27" ht="14.1" customHeight="1">
      <c r="B587" s="206"/>
      <c r="C587" s="206"/>
      <c r="D587" s="207"/>
      <c r="E587" s="208"/>
      <c r="F587" s="209"/>
      <c r="G587" s="209"/>
      <c r="H587" s="9"/>
      <c r="I587" s="210"/>
      <c r="J587" s="434"/>
      <c r="K587" s="434"/>
      <c r="L587" s="434"/>
      <c r="M587" s="434"/>
      <c r="N587" s="542"/>
      <c r="O587" s="211"/>
      <c r="P587" s="211"/>
      <c r="Q587" s="211"/>
      <c r="R587" s="211"/>
      <c r="S587" s="212"/>
      <c r="T587" s="213"/>
      <c r="U587" s="213"/>
      <c r="V587" s="213"/>
      <c r="W587" s="213"/>
      <c r="X587" s="213"/>
      <c r="Y587" s="213"/>
      <c r="Z587" s="214"/>
      <c r="AA587" s="214"/>
    </row>
    <row r="588" spans="2:27" ht="14.1" customHeight="1">
      <c r="B588" s="206"/>
      <c r="C588" s="206"/>
      <c r="D588" s="207"/>
      <c r="E588" s="208"/>
      <c r="F588" s="209"/>
      <c r="G588" s="209"/>
      <c r="H588" s="9"/>
      <c r="I588" s="210"/>
      <c r="J588" s="434"/>
      <c r="K588" s="434"/>
      <c r="L588" s="434"/>
      <c r="M588" s="434"/>
      <c r="N588" s="542"/>
      <c r="O588" s="211"/>
      <c r="P588" s="211"/>
      <c r="Q588" s="211"/>
      <c r="R588" s="211"/>
      <c r="S588" s="212"/>
      <c r="T588" s="213"/>
      <c r="U588" s="213"/>
      <c r="V588" s="213"/>
      <c r="W588" s="213"/>
      <c r="X588" s="213"/>
      <c r="Y588" s="213"/>
      <c r="Z588" s="214"/>
      <c r="AA588" s="214"/>
    </row>
    <row r="589" spans="2:27" ht="14.1" customHeight="1">
      <c r="B589" s="206"/>
      <c r="C589" s="206"/>
      <c r="D589" s="207"/>
      <c r="E589" s="208"/>
      <c r="F589" s="209"/>
      <c r="G589" s="209"/>
      <c r="H589" s="9"/>
      <c r="I589" s="210"/>
      <c r="J589" s="434"/>
      <c r="K589" s="434"/>
      <c r="L589" s="434"/>
      <c r="M589" s="434"/>
      <c r="N589" s="542"/>
      <c r="O589" s="211"/>
      <c r="P589" s="211"/>
      <c r="Q589" s="211"/>
      <c r="R589" s="211"/>
      <c r="S589" s="212"/>
      <c r="T589" s="213"/>
      <c r="U589" s="213"/>
      <c r="V589" s="213"/>
      <c r="W589" s="213"/>
      <c r="X589" s="213"/>
      <c r="Y589" s="213"/>
      <c r="Z589" s="214"/>
      <c r="AA589" s="214"/>
    </row>
    <row r="590" spans="2:27" ht="14.1" customHeight="1">
      <c r="B590" s="206"/>
      <c r="C590" s="206"/>
      <c r="D590" s="207"/>
      <c r="E590" s="208"/>
      <c r="F590" s="209"/>
      <c r="G590" s="209"/>
      <c r="H590" s="9"/>
      <c r="I590" s="210"/>
      <c r="J590" s="434"/>
      <c r="K590" s="434"/>
      <c r="L590" s="434"/>
      <c r="M590" s="434"/>
      <c r="N590" s="542"/>
      <c r="O590" s="211"/>
      <c r="P590" s="211"/>
      <c r="Q590" s="211"/>
      <c r="R590" s="211"/>
      <c r="S590" s="212"/>
      <c r="T590" s="213"/>
      <c r="U590" s="213"/>
      <c r="V590" s="213"/>
      <c r="W590" s="213"/>
      <c r="X590" s="213"/>
      <c r="Y590" s="213"/>
      <c r="Z590" s="214"/>
      <c r="AA590" s="214"/>
    </row>
    <row r="591" spans="2:27" ht="14.1" customHeight="1">
      <c r="B591" s="206"/>
      <c r="C591" s="206"/>
      <c r="D591" s="207"/>
      <c r="E591" s="208"/>
      <c r="F591" s="209"/>
      <c r="G591" s="209"/>
      <c r="H591" s="9"/>
      <c r="I591" s="210"/>
      <c r="J591" s="434"/>
      <c r="K591" s="434"/>
      <c r="L591" s="434"/>
      <c r="M591" s="434"/>
      <c r="N591" s="542"/>
      <c r="O591" s="211"/>
      <c r="P591" s="211"/>
      <c r="Q591" s="211"/>
      <c r="R591" s="211"/>
      <c r="S591" s="212"/>
      <c r="T591" s="213"/>
      <c r="U591" s="213"/>
      <c r="V591" s="213"/>
      <c r="W591" s="213"/>
      <c r="X591" s="213"/>
      <c r="Y591" s="213"/>
      <c r="Z591" s="214"/>
      <c r="AA591" s="214"/>
    </row>
    <row r="592" spans="2:27" ht="14.1" customHeight="1">
      <c r="B592" s="206"/>
      <c r="C592" s="206"/>
      <c r="D592" s="207"/>
      <c r="E592" s="208"/>
      <c r="F592" s="209"/>
      <c r="G592" s="209"/>
      <c r="H592" s="9"/>
      <c r="I592" s="210"/>
      <c r="J592" s="434"/>
      <c r="K592" s="434"/>
      <c r="L592" s="434"/>
      <c r="M592" s="434"/>
      <c r="N592" s="542"/>
      <c r="O592" s="211"/>
      <c r="P592" s="211"/>
      <c r="Q592" s="211"/>
      <c r="R592" s="211"/>
      <c r="S592" s="212"/>
      <c r="T592" s="213"/>
      <c r="U592" s="213"/>
      <c r="V592" s="213"/>
      <c r="W592" s="213"/>
      <c r="X592" s="213"/>
      <c r="Y592" s="213"/>
      <c r="Z592" s="214"/>
      <c r="AA592" s="214"/>
    </row>
    <row r="593" spans="2:27" ht="14.1" customHeight="1">
      <c r="B593" s="206"/>
      <c r="C593" s="206"/>
      <c r="D593" s="207"/>
      <c r="E593" s="208"/>
      <c r="F593" s="209"/>
      <c r="G593" s="209"/>
      <c r="H593" s="9"/>
      <c r="I593" s="210"/>
      <c r="J593" s="434"/>
      <c r="K593" s="434"/>
      <c r="L593" s="434"/>
      <c r="M593" s="434"/>
      <c r="N593" s="542"/>
      <c r="O593" s="211"/>
      <c r="P593" s="211"/>
      <c r="Q593" s="211"/>
      <c r="R593" s="211"/>
      <c r="S593" s="212"/>
      <c r="T593" s="213"/>
      <c r="U593" s="213"/>
      <c r="V593" s="213"/>
      <c r="W593" s="213"/>
      <c r="X593" s="213"/>
      <c r="Y593" s="213"/>
      <c r="Z593" s="214"/>
      <c r="AA593" s="214"/>
    </row>
    <row r="594" spans="2:27" ht="14.1" customHeight="1">
      <c r="B594" s="206"/>
      <c r="C594" s="206"/>
      <c r="D594" s="207"/>
      <c r="E594" s="208"/>
      <c r="F594" s="209"/>
      <c r="G594" s="209"/>
      <c r="H594" s="9"/>
      <c r="I594" s="210"/>
      <c r="J594" s="434"/>
      <c r="K594" s="434"/>
      <c r="L594" s="434"/>
      <c r="M594" s="434"/>
      <c r="N594" s="542"/>
      <c r="O594" s="211"/>
      <c r="P594" s="211"/>
      <c r="Q594" s="211"/>
      <c r="R594" s="211"/>
      <c r="S594" s="212"/>
      <c r="T594" s="213"/>
      <c r="U594" s="213"/>
      <c r="V594" s="213"/>
      <c r="W594" s="213"/>
      <c r="X594" s="213"/>
      <c r="Y594" s="213"/>
      <c r="Z594" s="214"/>
      <c r="AA594" s="214"/>
    </row>
    <row r="595" spans="2:27" ht="14.1" customHeight="1">
      <c r="B595" s="206"/>
      <c r="C595" s="206"/>
      <c r="D595" s="207"/>
      <c r="E595" s="208"/>
      <c r="F595" s="209"/>
      <c r="G595" s="209"/>
      <c r="H595" s="9"/>
      <c r="I595" s="210"/>
      <c r="J595" s="434"/>
      <c r="K595" s="434"/>
      <c r="L595" s="434"/>
      <c r="M595" s="434"/>
      <c r="N595" s="542"/>
      <c r="O595" s="211"/>
      <c r="P595" s="211"/>
      <c r="Q595" s="211"/>
      <c r="R595" s="211"/>
      <c r="S595" s="212"/>
      <c r="T595" s="213"/>
      <c r="U595" s="213"/>
      <c r="V595" s="213"/>
      <c r="W595" s="213"/>
      <c r="X595" s="213"/>
      <c r="Y595" s="213"/>
      <c r="Z595" s="214"/>
      <c r="AA595" s="214"/>
    </row>
    <row r="596" spans="2:27" ht="14.1" customHeight="1">
      <c r="B596" s="206"/>
      <c r="C596" s="206"/>
      <c r="D596" s="207"/>
      <c r="E596" s="208"/>
      <c r="F596" s="209"/>
      <c r="G596" s="209"/>
      <c r="H596" s="9"/>
      <c r="I596" s="210"/>
      <c r="J596" s="434"/>
      <c r="K596" s="434"/>
      <c r="L596" s="434"/>
      <c r="M596" s="434"/>
      <c r="N596" s="542"/>
      <c r="O596" s="211"/>
      <c r="P596" s="211"/>
      <c r="Q596" s="211"/>
      <c r="R596" s="211"/>
      <c r="S596" s="212"/>
      <c r="T596" s="213"/>
      <c r="U596" s="213"/>
      <c r="V596" s="213"/>
      <c r="W596" s="213"/>
      <c r="X596" s="213"/>
      <c r="Y596" s="213"/>
      <c r="Z596" s="214"/>
      <c r="AA596" s="214"/>
    </row>
    <row r="597" spans="2:27" ht="14.1" customHeight="1">
      <c r="B597" s="206"/>
      <c r="C597" s="206"/>
      <c r="D597" s="207"/>
      <c r="E597" s="208"/>
      <c r="F597" s="209"/>
      <c r="G597" s="209"/>
      <c r="H597" s="9"/>
      <c r="I597" s="210"/>
      <c r="J597" s="434"/>
      <c r="K597" s="434"/>
      <c r="L597" s="434"/>
      <c r="M597" s="434"/>
      <c r="N597" s="542"/>
      <c r="O597" s="211"/>
      <c r="P597" s="211"/>
      <c r="Q597" s="211"/>
      <c r="R597" s="211"/>
      <c r="S597" s="212"/>
      <c r="T597" s="213"/>
      <c r="U597" s="213"/>
      <c r="V597" s="213"/>
      <c r="W597" s="213"/>
      <c r="X597" s="213"/>
      <c r="Y597" s="213"/>
      <c r="Z597" s="214"/>
      <c r="AA597" s="214"/>
    </row>
    <row r="598" spans="2:27" ht="14.1" customHeight="1">
      <c r="B598" s="206"/>
      <c r="C598" s="206"/>
      <c r="D598" s="207"/>
      <c r="E598" s="208"/>
      <c r="F598" s="209"/>
      <c r="G598" s="209"/>
      <c r="H598" s="9"/>
      <c r="I598" s="210"/>
      <c r="J598" s="434"/>
      <c r="K598" s="434"/>
      <c r="L598" s="434"/>
      <c r="M598" s="434"/>
      <c r="N598" s="542"/>
      <c r="O598" s="211"/>
      <c r="P598" s="211"/>
      <c r="Q598" s="211"/>
      <c r="R598" s="211"/>
      <c r="S598" s="212"/>
      <c r="T598" s="213"/>
      <c r="U598" s="213"/>
      <c r="V598" s="213"/>
      <c r="W598" s="213"/>
      <c r="X598" s="213"/>
      <c r="Y598" s="213"/>
      <c r="Z598" s="214"/>
      <c r="AA598" s="214"/>
    </row>
    <row r="599" spans="2:27" ht="14.1" customHeight="1">
      <c r="B599" s="206"/>
      <c r="C599" s="206"/>
      <c r="D599" s="207"/>
      <c r="E599" s="208"/>
      <c r="F599" s="209"/>
      <c r="G599" s="209"/>
      <c r="H599" s="9"/>
      <c r="I599" s="210"/>
      <c r="J599" s="434"/>
      <c r="K599" s="434"/>
      <c r="L599" s="434"/>
      <c r="M599" s="434"/>
      <c r="N599" s="542"/>
      <c r="O599" s="211"/>
      <c r="P599" s="211"/>
      <c r="Q599" s="211"/>
      <c r="R599" s="211"/>
      <c r="S599" s="212"/>
      <c r="T599" s="213"/>
      <c r="U599" s="213"/>
      <c r="V599" s="213"/>
      <c r="W599" s="213"/>
      <c r="X599" s="213"/>
      <c r="Y599" s="213"/>
      <c r="Z599" s="214"/>
      <c r="AA599" s="214"/>
    </row>
    <row r="600" spans="2:27" ht="14.1" customHeight="1">
      <c r="B600" s="206"/>
      <c r="C600" s="206"/>
      <c r="D600" s="207"/>
      <c r="E600" s="208"/>
      <c r="F600" s="209"/>
      <c r="G600" s="209"/>
      <c r="H600" s="9"/>
      <c r="I600" s="210"/>
      <c r="J600" s="434"/>
      <c r="K600" s="434"/>
      <c r="L600" s="434"/>
      <c r="M600" s="434"/>
      <c r="N600" s="542"/>
      <c r="O600" s="211"/>
      <c r="P600" s="211"/>
      <c r="Q600" s="211"/>
      <c r="R600" s="211"/>
      <c r="S600" s="212"/>
      <c r="T600" s="213"/>
      <c r="U600" s="213"/>
      <c r="V600" s="213"/>
      <c r="W600" s="213"/>
      <c r="X600" s="213"/>
      <c r="Y600" s="213"/>
      <c r="Z600" s="214"/>
      <c r="AA600" s="214"/>
    </row>
    <row r="601" spans="2:27" ht="14.1" customHeight="1">
      <c r="B601" s="206"/>
      <c r="C601" s="206"/>
      <c r="D601" s="207"/>
      <c r="E601" s="208"/>
      <c r="F601" s="209"/>
      <c r="G601" s="209"/>
      <c r="H601" s="9"/>
      <c r="I601" s="210"/>
      <c r="J601" s="434"/>
      <c r="K601" s="434"/>
      <c r="L601" s="434"/>
      <c r="M601" s="434"/>
      <c r="N601" s="542"/>
      <c r="O601" s="211"/>
      <c r="P601" s="211"/>
      <c r="Q601" s="211"/>
      <c r="R601" s="211"/>
      <c r="S601" s="212"/>
      <c r="T601" s="213"/>
      <c r="U601" s="213"/>
      <c r="V601" s="213"/>
      <c r="W601" s="213"/>
      <c r="X601" s="213"/>
      <c r="Y601" s="213"/>
      <c r="Z601" s="214"/>
      <c r="AA601" s="214"/>
    </row>
    <row r="602" spans="2:27" ht="14.1" customHeight="1">
      <c r="B602" s="206"/>
      <c r="C602" s="206"/>
      <c r="D602" s="207"/>
      <c r="E602" s="208"/>
      <c r="F602" s="209"/>
      <c r="G602" s="209"/>
      <c r="H602" s="9"/>
      <c r="I602" s="210"/>
      <c r="J602" s="434"/>
      <c r="K602" s="434"/>
      <c r="L602" s="434"/>
      <c r="M602" s="434"/>
      <c r="N602" s="542"/>
      <c r="O602" s="211"/>
      <c r="P602" s="211"/>
      <c r="Q602" s="211"/>
      <c r="R602" s="211"/>
      <c r="S602" s="212"/>
      <c r="T602" s="213"/>
      <c r="U602" s="213"/>
      <c r="V602" s="213"/>
      <c r="W602" s="213"/>
      <c r="X602" s="213"/>
      <c r="Y602" s="213"/>
      <c r="Z602" s="214"/>
      <c r="AA602" s="214"/>
    </row>
    <row r="603" spans="2:27" ht="14.1" customHeight="1">
      <c r="B603" s="206"/>
      <c r="C603" s="206"/>
      <c r="D603" s="207"/>
      <c r="E603" s="208"/>
      <c r="F603" s="209"/>
      <c r="G603" s="209"/>
      <c r="H603" s="9"/>
      <c r="I603" s="210"/>
      <c r="J603" s="434"/>
      <c r="K603" s="434"/>
      <c r="L603" s="434"/>
      <c r="M603" s="434"/>
      <c r="N603" s="542"/>
      <c r="O603" s="211"/>
      <c r="P603" s="211"/>
      <c r="Q603" s="211"/>
      <c r="R603" s="211"/>
      <c r="S603" s="212"/>
      <c r="T603" s="213"/>
      <c r="U603" s="213"/>
      <c r="V603" s="213"/>
      <c r="W603" s="213"/>
      <c r="X603" s="213"/>
      <c r="Y603" s="213"/>
      <c r="Z603" s="214"/>
      <c r="AA603" s="214"/>
    </row>
    <row r="604" spans="2:27" ht="14.1" customHeight="1">
      <c r="B604" s="206"/>
      <c r="C604" s="206"/>
      <c r="D604" s="207"/>
      <c r="E604" s="208"/>
      <c r="F604" s="209"/>
      <c r="G604" s="209"/>
      <c r="H604" s="9"/>
      <c r="I604" s="210"/>
      <c r="J604" s="434"/>
      <c r="K604" s="434"/>
      <c r="L604" s="434"/>
      <c r="M604" s="434"/>
      <c r="N604" s="542"/>
      <c r="O604" s="211"/>
      <c r="P604" s="211"/>
      <c r="Q604" s="211"/>
      <c r="R604" s="211"/>
      <c r="S604" s="212"/>
      <c r="T604" s="213"/>
      <c r="U604" s="213"/>
      <c r="V604" s="213"/>
      <c r="W604" s="213"/>
      <c r="X604" s="213"/>
      <c r="Y604" s="213"/>
      <c r="Z604" s="214"/>
      <c r="AA604" s="214"/>
    </row>
    <row r="605" spans="2:27" ht="14.1" customHeight="1">
      <c r="B605" s="206"/>
      <c r="C605" s="206"/>
      <c r="D605" s="207"/>
      <c r="E605" s="208"/>
      <c r="F605" s="209"/>
      <c r="G605" s="209"/>
      <c r="H605" s="9"/>
      <c r="I605" s="210"/>
      <c r="J605" s="434"/>
      <c r="K605" s="434"/>
      <c r="L605" s="434"/>
      <c r="M605" s="434"/>
      <c r="N605" s="542"/>
      <c r="O605" s="211"/>
      <c r="P605" s="211"/>
      <c r="Q605" s="211"/>
      <c r="R605" s="211"/>
      <c r="S605" s="212"/>
      <c r="T605" s="213"/>
      <c r="U605" s="213"/>
      <c r="V605" s="213"/>
      <c r="W605" s="213"/>
      <c r="X605" s="213"/>
      <c r="Y605" s="213"/>
      <c r="Z605" s="214"/>
      <c r="AA605" s="214"/>
    </row>
    <row r="606" spans="2:27" ht="14.1" customHeight="1">
      <c r="B606" s="206"/>
      <c r="C606" s="206"/>
      <c r="D606" s="207"/>
      <c r="E606" s="208"/>
      <c r="F606" s="209"/>
      <c r="G606" s="209"/>
      <c r="H606" s="9"/>
      <c r="I606" s="210"/>
      <c r="J606" s="434"/>
      <c r="K606" s="434"/>
      <c r="L606" s="434"/>
      <c r="M606" s="434"/>
      <c r="N606" s="542"/>
      <c r="O606" s="211"/>
      <c r="P606" s="211"/>
      <c r="Q606" s="211"/>
      <c r="R606" s="211"/>
      <c r="S606" s="212"/>
      <c r="T606" s="213"/>
      <c r="U606" s="213"/>
      <c r="V606" s="213"/>
      <c r="W606" s="213"/>
      <c r="X606" s="213"/>
      <c r="Y606" s="213"/>
      <c r="Z606" s="214"/>
      <c r="AA606" s="214"/>
    </row>
    <row r="607" spans="2:27" ht="14.1" customHeight="1">
      <c r="B607" s="206"/>
      <c r="C607" s="206"/>
      <c r="D607" s="207"/>
      <c r="E607" s="208"/>
      <c r="F607" s="209"/>
      <c r="G607" s="209"/>
      <c r="H607" s="9"/>
      <c r="I607" s="210"/>
      <c r="J607" s="434"/>
      <c r="K607" s="434"/>
      <c r="L607" s="434"/>
      <c r="M607" s="434"/>
      <c r="N607" s="542"/>
      <c r="O607" s="211"/>
      <c r="P607" s="211"/>
      <c r="Q607" s="211"/>
      <c r="R607" s="211"/>
      <c r="S607" s="212"/>
      <c r="T607" s="213"/>
      <c r="U607" s="213"/>
      <c r="V607" s="213"/>
      <c r="W607" s="213"/>
      <c r="X607" s="213"/>
      <c r="Y607" s="213"/>
      <c r="Z607" s="214"/>
      <c r="AA607" s="214"/>
    </row>
    <row r="608" spans="2:27" ht="14.1" customHeight="1">
      <c r="B608" s="206"/>
      <c r="C608" s="206"/>
      <c r="D608" s="207"/>
      <c r="E608" s="208"/>
      <c r="F608" s="209"/>
      <c r="G608" s="209"/>
      <c r="H608" s="9"/>
      <c r="I608" s="210"/>
      <c r="J608" s="434"/>
      <c r="K608" s="434"/>
      <c r="L608" s="434"/>
      <c r="M608" s="434"/>
      <c r="N608" s="542"/>
      <c r="O608" s="211"/>
      <c r="P608" s="211"/>
      <c r="Q608" s="211"/>
      <c r="R608" s="211"/>
      <c r="S608" s="212"/>
      <c r="T608" s="213"/>
      <c r="U608" s="213"/>
      <c r="V608" s="213"/>
      <c r="W608" s="213"/>
      <c r="X608" s="213"/>
      <c r="Y608" s="213"/>
      <c r="Z608" s="214"/>
      <c r="AA608" s="214"/>
    </row>
    <row r="609" spans="2:27" ht="14.1" customHeight="1">
      <c r="B609" s="206"/>
      <c r="C609" s="206"/>
      <c r="D609" s="207"/>
      <c r="E609" s="208"/>
      <c r="F609" s="209"/>
      <c r="G609" s="209"/>
      <c r="H609" s="9"/>
      <c r="I609" s="210"/>
      <c r="J609" s="434"/>
      <c r="K609" s="434"/>
      <c r="L609" s="434"/>
      <c r="M609" s="434"/>
      <c r="N609" s="542"/>
      <c r="O609" s="211"/>
      <c r="P609" s="211"/>
      <c r="Q609" s="211"/>
      <c r="R609" s="211"/>
      <c r="S609" s="212"/>
      <c r="T609" s="213"/>
      <c r="U609" s="213"/>
      <c r="V609" s="213"/>
      <c r="W609" s="213"/>
      <c r="X609" s="213"/>
      <c r="Y609" s="213"/>
      <c r="Z609" s="214"/>
      <c r="AA609" s="214"/>
    </row>
    <row r="610" spans="2:27" ht="14.1" customHeight="1">
      <c r="B610" s="206"/>
      <c r="C610" s="206"/>
      <c r="D610" s="207"/>
      <c r="E610" s="208"/>
      <c r="F610" s="209"/>
      <c r="G610" s="209"/>
      <c r="H610" s="9"/>
      <c r="I610" s="210"/>
      <c r="J610" s="434"/>
      <c r="K610" s="434"/>
      <c r="L610" s="434"/>
      <c r="M610" s="434"/>
      <c r="N610" s="542"/>
      <c r="O610" s="211"/>
      <c r="P610" s="211"/>
      <c r="Q610" s="211"/>
      <c r="R610" s="211"/>
      <c r="S610" s="212"/>
      <c r="T610" s="213"/>
      <c r="U610" s="213"/>
      <c r="V610" s="213"/>
      <c r="W610" s="213"/>
      <c r="X610" s="213"/>
      <c r="Y610" s="213"/>
      <c r="Z610" s="214"/>
      <c r="AA610" s="214"/>
    </row>
    <row r="611" spans="2:27" ht="14.1" customHeight="1">
      <c r="B611" s="206"/>
      <c r="C611" s="206"/>
      <c r="D611" s="207"/>
      <c r="E611" s="208"/>
      <c r="F611" s="209"/>
      <c r="G611" s="209"/>
      <c r="H611" s="9"/>
      <c r="I611" s="210"/>
      <c r="J611" s="434"/>
      <c r="K611" s="434"/>
      <c r="L611" s="434"/>
      <c r="M611" s="434"/>
      <c r="N611" s="542"/>
      <c r="O611" s="211"/>
      <c r="P611" s="211"/>
      <c r="Q611" s="211"/>
      <c r="R611" s="211"/>
      <c r="S611" s="212"/>
      <c r="T611" s="213"/>
      <c r="U611" s="213"/>
      <c r="V611" s="213"/>
      <c r="W611" s="213"/>
      <c r="X611" s="213"/>
      <c r="Y611" s="213"/>
      <c r="Z611" s="214"/>
      <c r="AA611" s="214"/>
    </row>
    <row r="612" spans="2:27" ht="14.1" customHeight="1">
      <c r="B612" s="206"/>
      <c r="C612" s="206"/>
      <c r="D612" s="207"/>
      <c r="E612" s="208"/>
      <c r="F612" s="209"/>
      <c r="G612" s="209"/>
      <c r="H612" s="9"/>
      <c r="I612" s="210"/>
      <c r="J612" s="434"/>
      <c r="K612" s="434"/>
      <c r="L612" s="434"/>
      <c r="M612" s="434"/>
      <c r="N612" s="542"/>
      <c r="O612" s="211"/>
      <c r="P612" s="211"/>
      <c r="Q612" s="211"/>
      <c r="R612" s="211"/>
      <c r="S612" s="212"/>
      <c r="T612" s="213"/>
      <c r="U612" s="213"/>
      <c r="V612" s="213"/>
      <c r="W612" s="213"/>
      <c r="X612" s="213"/>
      <c r="Y612" s="213"/>
      <c r="Z612" s="214"/>
      <c r="AA612" s="214"/>
    </row>
    <row r="613" spans="2:27" ht="14.1" customHeight="1">
      <c r="B613" s="206"/>
      <c r="C613" s="206"/>
      <c r="D613" s="207"/>
      <c r="E613" s="208"/>
      <c r="F613" s="209"/>
      <c r="G613" s="209"/>
      <c r="H613" s="9"/>
      <c r="I613" s="210"/>
      <c r="J613" s="434"/>
      <c r="K613" s="434"/>
      <c r="L613" s="434"/>
      <c r="M613" s="434"/>
      <c r="N613" s="542"/>
      <c r="O613" s="211"/>
      <c r="P613" s="211"/>
      <c r="Q613" s="211"/>
      <c r="R613" s="211"/>
      <c r="S613" s="212"/>
      <c r="T613" s="213"/>
      <c r="U613" s="213"/>
      <c r="V613" s="213"/>
      <c r="W613" s="213"/>
      <c r="X613" s="213"/>
      <c r="Y613" s="213"/>
      <c r="Z613" s="214"/>
      <c r="AA613" s="214"/>
    </row>
    <row r="614" spans="2:27" ht="14.1" customHeight="1">
      <c r="B614" s="206"/>
      <c r="C614" s="206"/>
      <c r="D614" s="207"/>
      <c r="E614" s="208"/>
      <c r="F614" s="209"/>
      <c r="G614" s="209"/>
      <c r="H614" s="9"/>
      <c r="I614" s="210"/>
      <c r="J614" s="434"/>
      <c r="K614" s="434"/>
      <c r="L614" s="434"/>
      <c r="M614" s="434"/>
      <c r="N614" s="542"/>
      <c r="O614" s="211"/>
      <c r="P614" s="211"/>
      <c r="Q614" s="211"/>
      <c r="R614" s="211"/>
      <c r="S614" s="212"/>
      <c r="T614" s="213"/>
      <c r="U614" s="213"/>
      <c r="V614" s="213"/>
      <c r="W614" s="213"/>
      <c r="X614" s="213"/>
      <c r="Y614" s="213"/>
      <c r="Z614" s="214"/>
      <c r="AA614" s="214"/>
    </row>
    <row r="615" spans="2:27" ht="14.1" customHeight="1">
      <c r="B615" s="206"/>
      <c r="C615" s="206"/>
      <c r="D615" s="207"/>
      <c r="E615" s="208"/>
      <c r="F615" s="209"/>
      <c r="G615" s="209"/>
      <c r="H615" s="9"/>
      <c r="I615" s="210"/>
      <c r="J615" s="434"/>
      <c r="K615" s="434"/>
      <c r="L615" s="434"/>
      <c r="M615" s="434"/>
      <c r="N615" s="542"/>
      <c r="O615" s="211"/>
      <c r="P615" s="211"/>
      <c r="Q615" s="211"/>
      <c r="R615" s="211"/>
      <c r="S615" s="212"/>
      <c r="T615" s="213"/>
      <c r="U615" s="213"/>
      <c r="V615" s="213"/>
      <c r="W615" s="213"/>
      <c r="X615" s="213"/>
      <c r="Y615" s="213"/>
      <c r="Z615" s="214"/>
      <c r="AA615" s="214"/>
    </row>
    <row r="616" spans="2:27" ht="14.1" customHeight="1">
      <c r="B616" s="206"/>
      <c r="C616" s="206"/>
      <c r="D616" s="207"/>
      <c r="E616" s="208"/>
      <c r="F616" s="209"/>
      <c r="G616" s="209"/>
      <c r="H616" s="9"/>
      <c r="I616" s="210"/>
      <c r="J616" s="434"/>
      <c r="K616" s="434"/>
      <c r="L616" s="434"/>
      <c r="M616" s="434"/>
      <c r="N616" s="542"/>
      <c r="O616" s="211"/>
      <c r="P616" s="211"/>
      <c r="Q616" s="211"/>
      <c r="R616" s="211"/>
      <c r="S616" s="212"/>
      <c r="T616" s="213"/>
      <c r="U616" s="213"/>
      <c r="V616" s="213"/>
      <c r="W616" s="213"/>
      <c r="X616" s="213"/>
      <c r="Y616" s="213"/>
      <c r="Z616" s="214"/>
      <c r="AA616" s="214"/>
    </row>
    <row r="617" spans="2:27" ht="14.1" customHeight="1">
      <c r="B617" s="206"/>
      <c r="C617" s="206"/>
      <c r="D617" s="207"/>
      <c r="E617" s="208"/>
      <c r="F617" s="209"/>
      <c r="G617" s="209"/>
      <c r="H617" s="9"/>
      <c r="I617" s="210"/>
      <c r="J617" s="434"/>
      <c r="K617" s="434"/>
      <c r="L617" s="434"/>
      <c r="M617" s="434"/>
      <c r="N617" s="542"/>
      <c r="O617" s="211"/>
      <c r="P617" s="211"/>
      <c r="Q617" s="211"/>
      <c r="R617" s="211"/>
      <c r="S617" s="212"/>
      <c r="T617" s="213"/>
      <c r="U617" s="213"/>
      <c r="V617" s="213"/>
      <c r="W617" s="213"/>
      <c r="X617" s="213"/>
      <c r="Y617" s="213"/>
      <c r="Z617" s="214"/>
      <c r="AA617" s="214"/>
    </row>
    <row r="618" spans="2:27" ht="14.1" customHeight="1">
      <c r="B618" s="206"/>
      <c r="C618" s="206"/>
      <c r="D618" s="207"/>
      <c r="E618" s="208"/>
      <c r="F618" s="209"/>
      <c r="G618" s="209"/>
      <c r="H618" s="9"/>
      <c r="I618" s="210"/>
      <c r="J618" s="434"/>
      <c r="K618" s="434"/>
      <c r="L618" s="434"/>
      <c r="M618" s="434"/>
      <c r="N618" s="542"/>
      <c r="O618" s="211"/>
      <c r="P618" s="211"/>
      <c r="Q618" s="211"/>
      <c r="R618" s="211"/>
      <c r="S618" s="212"/>
      <c r="T618" s="213"/>
      <c r="U618" s="213"/>
      <c r="V618" s="213"/>
      <c r="W618" s="213"/>
      <c r="X618" s="213"/>
      <c r="Y618" s="213"/>
      <c r="Z618" s="214"/>
      <c r="AA618" s="214"/>
    </row>
    <row r="619" spans="2:27" ht="14.1" customHeight="1">
      <c r="B619" s="206"/>
      <c r="C619" s="206"/>
      <c r="D619" s="207"/>
      <c r="E619" s="208"/>
      <c r="F619" s="209"/>
      <c r="G619" s="209"/>
      <c r="H619" s="9"/>
      <c r="I619" s="210"/>
      <c r="J619" s="434"/>
      <c r="K619" s="434"/>
      <c r="L619" s="434"/>
      <c r="M619" s="434"/>
      <c r="N619" s="542"/>
      <c r="O619" s="211"/>
      <c r="P619" s="211"/>
      <c r="Q619" s="211"/>
      <c r="R619" s="211"/>
      <c r="S619" s="212"/>
      <c r="T619" s="213"/>
      <c r="U619" s="213"/>
      <c r="V619" s="213"/>
      <c r="W619" s="213"/>
      <c r="X619" s="213"/>
      <c r="Y619" s="213"/>
      <c r="Z619" s="214"/>
      <c r="AA619" s="214"/>
    </row>
    <row r="620" spans="2:27" ht="14.1" customHeight="1">
      <c r="B620" s="206"/>
      <c r="C620" s="206"/>
      <c r="D620" s="207"/>
      <c r="E620" s="208"/>
      <c r="F620" s="209"/>
      <c r="G620" s="209"/>
      <c r="H620" s="9"/>
      <c r="I620" s="210"/>
      <c r="J620" s="434"/>
      <c r="K620" s="434"/>
      <c r="L620" s="434"/>
      <c r="M620" s="434"/>
      <c r="N620" s="542"/>
      <c r="O620" s="211"/>
      <c r="P620" s="211"/>
      <c r="Q620" s="211"/>
      <c r="R620" s="211"/>
      <c r="S620" s="212"/>
      <c r="T620" s="213"/>
      <c r="U620" s="213"/>
      <c r="V620" s="213"/>
      <c r="W620" s="213"/>
      <c r="X620" s="213"/>
      <c r="Y620" s="213"/>
      <c r="Z620" s="214"/>
      <c r="AA620" s="214"/>
    </row>
    <row r="621" spans="2:27" ht="14.1" customHeight="1">
      <c r="B621" s="206"/>
      <c r="C621" s="206"/>
      <c r="D621" s="207"/>
      <c r="E621" s="208"/>
      <c r="F621" s="209"/>
      <c r="G621" s="209"/>
      <c r="H621" s="9"/>
      <c r="I621" s="210"/>
      <c r="J621" s="434"/>
      <c r="K621" s="434"/>
      <c r="L621" s="434"/>
      <c r="M621" s="434"/>
      <c r="N621" s="542"/>
      <c r="O621" s="211"/>
      <c r="P621" s="211"/>
      <c r="Q621" s="211"/>
      <c r="R621" s="211"/>
      <c r="S621" s="212"/>
      <c r="T621" s="213"/>
      <c r="U621" s="213"/>
      <c r="V621" s="213"/>
      <c r="W621" s="213"/>
      <c r="X621" s="213"/>
      <c r="Y621" s="213"/>
      <c r="Z621" s="214"/>
      <c r="AA621" s="214"/>
    </row>
    <row r="622" spans="2:27" ht="14.1" customHeight="1">
      <c r="B622" s="206"/>
      <c r="C622" s="206"/>
      <c r="D622" s="207"/>
      <c r="E622" s="208"/>
      <c r="F622" s="209"/>
      <c r="G622" s="209"/>
      <c r="H622" s="9"/>
      <c r="I622" s="210"/>
      <c r="J622" s="434"/>
      <c r="K622" s="434"/>
      <c r="L622" s="434"/>
      <c r="M622" s="434"/>
      <c r="N622" s="542"/>
      <c r="O622" s="211"/>
      <c r="P622" s="211"/>
      <c r="Q622" s="211"/>
      <c r="R622" s="211"/>
      <c r="S622" s="212"/>
      <c r="T622" s="213"/>
      <c r="U622" s="213"/>
      <c r="V622" s="213"/>
      <c r="W622" s="213"/>
      <c r="X622" s="213"/>
      <c r="Y622" s="213"/>
      <c r="Z622" s="214"/>
      <c r="AA622" s="214"/>
    </row>
    <row r="623" spans="2:27" ht="14.1" customHeight="1">
      <c r="B623" s="206"/>
      <c r="C623" s="206"/>
      <c r="D623" s="207"/>
      <c r="E623" s="208"/>
      <c r="F623" s="209"/>
      <c r="G623" s="209"/>
      <c r="H623" s="9"/>
      <c r="I623" s="210"/>
      <c r="J623" s="434"/>
      <c r="K623" s="434"/>
      <c r="L623" s="434"/>
      <c r="M623" s="434"/>
      <c r="N623" s="542"/>
      <c r="O623" s="211"/>
      <c r="P623" s="211"/>
      <c r="Q623" s="211"/>
      <c r="R623" s="211"/>
      <c r="S623" s="212"/>
      <c r="T623" s="213"/>
      <c r="U623" s="213"/>
      <c r="V623" s="213"/>
      <c r="W623" s="213"/>
      <c r="X623" s="213"/>
      <c r="Y623" s="213"/>
      <c r="Z623" s="214"/>
      <c r="AA623" s="214"/>
    </row>
    <row r="624" spans="2:27" ht="14.1" customHeight="1">
      <c r="B624" s="206"/>
      <c r="C624" s="206"/>
      <c r="D624" s="207"/>
      <c r="E624" s="208"/>
      <c r="F624" s="209"/>
      <c r="G624" s="209"/>
      <c r="H624" s="9"/>
      <c r="I624" s="210"/>
      <c r="J624" s="434"/>
      <c r="K624" s="434"/>
      <c r="L624" s="434"/>
      <c r="M624" s="434"/>
      <c r="N624" s="542"/>
      <c r="O624" s="211"/>
      <c r="P624" s="211"/>
      <c r="Q624" s="211"/>
      <c r="R624" s="211"/>
      <c r="S624" s="212"/>
      <c r="T624" s="213"/>
      <c r="U624" s="213"/>
      <c r="V624" s="213"/>
      <c r="W624" s="213"/>
      <c r="X624" s="213"/>
      <c r="Y624" s="213"/>
      <c r="Z624" s="214"/>
      <c r="AA624" s="214"/>
    </row>
    <row r="625" spans="2:27" ht="14.1" customHeight="1">
      <c r="B625" s="206"/>
      <c r="C625" s="206"/>
      <c r="D625" s="207"/>
      <c r="E625" s="208"/>
      <c r="F625" s="209"/>
      <c r="G625" s="209"/>
      <c r="H625" s="9"/>
      <c r="I625" s="210"/>
      <c r="J625" s="434"/>
      <c r="K625" s="434"/>
      <c r="L625" s="434"/>
      <c r="M625" s="434"/>
      <c r="N625" s="542"/>
      <c r="O625" s="211"/>
      <c r="P625" s="211"/>
      <c r="Q625" s="211"/>
      <c r="R625" s="211"/>
      <c r="S625" s="212"/>
      <c r="T625" s="213"/>
      <c r="U625" s="213"/>
      <c r="V625" s="213"/>
      <c r="W625" s="213"/>
      <c r="X625" s="213"/>
      <c r="Y625" s="213"/>
      <c r="Z625" s="214"/>
      <c r="AA625" s="214"/>
    </row>
    <row r="626" spans="2:27" ht="14.1" customHeight="1">
      <c r="B626" s="206"/>
      <c r="C626" s="206"/>
      <c r="D626" s="207"/>
      <c r="E626" s="208"/>
      <c r="F626" s="209"/>
      <c r="G626" s="209"/>
      <c r="H626" s="9"/>
      <c r="I626" s="210"/>
      <c r="J626" s="434"/>
      <c r="K626" s="434"/>
      <c r="L626" s="434"/>
      <c r="M626" s="434"/>
      <c r="N626" s="542"/>
      <c r="O626" s="211"/>
      <c r="P626" s="211"/>
      <c r="Q626" s="211"/>
      <c r="R626" s="211"/>
      <c r="S626" s="212"/>
      <c r="T626" s="213"/>
      <c r="U626" s="213"/>
      <c r="V626" s="213"/>
      <c r="W626" s="213"/>
      <c r="X626" s="213"/>
      <c r="Y626" s="213"/>
      <c r="Z626" s="214"/>
      <c r="AA626" s="214"/>
    </row>
    <row r="627" spans="2:27" ht="14.1" customHeight="1">
      <c r="B627" s="206"/>
      <c r="C627" s="206"/>
      <c r="D627" s="207"/>
      <c r="E627" s="208"/>
      <c r="F627" s="209"/>
      <c r="G627" s="209"/>
      <c r="H627" s="9"/>
      <c r="I627" s="210"/>
      <c r="J627" s="434"/>
      <c r="K627" s="434"/>
      <c r="L627" s="434"/>
      <c r="M627" s="434"/>
      <c r="N627" s="542"/>
      <c r="O627" s="211"/>
      <c r="P627" s="211"/>
      <c r="Q627" s="211"/>
      <c r="R627" s="211"/>
      <c r="S627" s="212"/>
      <c r="T627" s="213"/>
      <c r="U627" s="213"/>
      <c r="V627" s="213"/>
      <c r="W627" s="213"/>
      <c r="X627" s="213"/>
      <c r="Y627" s="213"/>
      <c r="Z627" s="214"/>
      <c r="AA627" s="214"/>
    </row>
    <row r="628" spans="2:27" ht="14.1" customHeight="1">
      <c r="B628" s="206"/>
      <c r="C628" s="206"/>
      <c r="D628" s="207"/>
      <c r="E628" s="208"/>
      <c r="F628" s="209"/>
      <c r="G628" s="209"/>
      <c r="H628" s="9"/>
      <c r="I628" s="210"/>
      <c r="J628" s="434"/>
      <c r="K628" s="434"/>
      <c r="L628" s="434"/>
      <c r="M628" s="434"/>
      <c r="N628" s="542"/>
      <c r="O628" s="211"/>
      <c r="P628" s="211"/>
      <c r="Q628" s="211"/>
      <c r="R628" s="211"/>
      <c r="S628" s="212"/>
      <c r="T628" s="213"/>
      <c r="U628" s="213"/>
      <c r="V628" s="213"/>
      <c r="W628" s="213"/>
      <c r="X628" s="213"/>
      <c r="Y628" s="213"/>
      <c r="Z628" s="214"/>
      <c r="AA628" s="214"/>
    </row>
    <row r="629" spans="2:27" ht="14.1" customHeight="1">
      <c r="B629" s="206"/>
      <c r="C629" s="206"/>
      <c r="D629" s="207"/>
      <c r="E629" s="208"/>
      <c r="F629" s="209"/>
      <c r="G629" s="209"/>
      <c r="H629" s="9"/>
      <c r="I629" s="210"/>
      <c r="J629" s="434"/>
      <c r="K629" s="434"/>
      <c r="L629" s="434"/>
      <c r="M629" s="434"/>
      <c r="N629" s="542"/>
      <c r="O629" s="211"/>
      <c r="P629" s="211"/>
      <c r="Q629" s="211"/>
      <c r="R629" s="211"/>
      <c r="S629" s="212"/>
      <c r="T629" s="213"/>
      <c r="U629" s="213"/>
      <c r="V629" s="213"/>
      <c r="W629" s="213"/>
      <c r="X629" s="213"/>
      <c r="Y629" s="213"/>
      <c r="Z629" s="214"/>
      <c r="AA629" s="214"/>
    </row>
    <row r="630" spans="2:27" ht="14.1" customHeight="1">
      <c r="B630" s="206"/>
      <c r="C630" s="206"/>
      <c r="D630" s="207"/>
      <c r="E630" s="208"/>
      <c r="F630" s="209"/>
      <c r="G630" s="209"/>
      <c r="H630" s="9"/>
      <c r="I630" s="210"/>
      <c r="J630" s="434"/>
      <c r="K630" s="434"/>
      <c r="L630" s="434"/>
      <c r="M630" s="434"/>
      <c r="N630" s="542"/>
      <c r="O630" s="211"/>
      <c r="P630" s="211"/>
      <c r="Q630" s="211"/>
      <c r="R630" s="211"/>
      <c r="S630" s="212"/>
      <c r="T630" s="213"/>
      <c r="U630" s="213"/>
      <c r="V630" s="213"/>
      <c r="W630" s="213"/>
      <c r="X630" s="213"/>
      <c r="Y630" s="213"/>
      <c r="Z630" s="214"/>
      <c r="AA630" s="214"/>
    </row>
    <row r="631" spans="2:27" ht="14.1" customHeight="1">
      <c r="B631" s="206"/>
      <c r="C631" s="206"/>
      <c r="D631" s="207"/>
      <c r="E631" s="208"/>
      <c r="F631" s="209"/>
      <c r="G631" s="209"/>
      <c r="H631" s="9"/>
      <c r="I631" s="210"/>
      <c r="J631" s="434"/>
      <c r="K631" s="434"/>
      <c r="L631" s="434"/>
      <c r="M631" s="434"/>
      <c r="N631" s="542"/>
      <c r="O631" s="211"/>
      <c r="P631" s="211"/>
      <c r="Q631" s="211"/>
      <c r="R631" s="211"/>
      <c r="S631" s="212"/>
      <c r="T631" s="213"/>
      <c r="U631" s="213"/>
      <c r="V631" s="213"/>
      <c r="W631" s="213"/>
      <c r="X631" s="213"/>
      <c r="Y631" s="213"/>
      <c r="Z631" s="214"/>
      <c r="AA631" s="214"/>
    </row>
    <row r="632" spans="2:27" ht="14.1" customHeight="1">
      <c r="B632" s="206"/>
      <c r="C632" s="206"/>
      <c r="D632" s="207"/>
      <c r="E632" s="208"/>
      <c r="F632" s="209"/>
      <c r="G632" s="209"/>
      <c r="H632" s="9"/>
      <c r="I632" s="210"/>
      <c r="J632" s="434"/>
      <c r="K632" s="434"/>
      <c r="L632" s="434"/>
      <c r="M632" s="434"/>
      <c r="N632" s="542"/>
      <c r="O632" s="211"/>
      <c r="P632" s="211"/>
      <c r="Q632" s="211"/>
      <c r="R632" s="211"/>
      <c r="S632" s="212"/>
      <c r="T632" s="213"/>
      <c r="U632" s="213"/>
      <c r="V632" s="213"/>
      <c r="W632" s="213"/>
      <c r="X632" s="213"/>
      <c r="Y632" s="213"/>
      <c r="Z632" s="214"/>
      <c r="AA632" s="214"/>
    </row>
    <row r="633" spans="2:27" ht="14.1" customHeight="1">
      <c r="B633" s="206"/>
      <c r="C633" s="206"/>
      <c r="D633" s="207"/>
      <c r="E633" s="208"/>
      <c r="F633" s="209"/>
      <c r="G633" s="209"/>
      <c r="H633" s="9"/>
      <c r="I633" s="210"/>
      <c r="J633" s="434"/>
      <c r="K633" s="434"/>
      <c r="L633" s="434"/>
      <c r="M633" s="434"/>
      <c r="N633" s="542"/>
      <c r="O633" s="211"/>
      <c r="P633" s="211"/>
      <c r="Q633" s="211"/>
      <c r="R633" s="211"/>
      <c r="S633" s="212"/>
      <c r="T633" s="213"/>
      <c r="U633" s="213"/>
      <c r="V633" s="213"/>
      <c r="W633" s="213"/>
      <c r="X633" s="213"/>
      <c r="Y633" s="213"/>
      <c r="Z633" s="214"/>
      <c r="AA633" s="214"/>
    </row>
    <row r="634" spans="2:27" ht="14.1" customHeight="1">
      <c r="B634" s="206"/>
      <c r="C634" s="206"/>
      <c r="D634" s="207"/>
      <c r="E634" s="208"/>
      <c r="F634" s="209"/>
      <c r="G634" s="209"/>
      <c r="H634" s="9"/>
      <c r="I634" s="210"/>
      <c r="J634" s="434"/>
      <c r="K634" s="434"/>
      <c r="L634" s="434"/>
      <c r="M634" s="434"/>
      <c r="N634" s="542"/>
      <c r="O634" s="211"/>
      <c r="P634" s="211"/>
      <c r="Q634" s="211"/>
      <c r="R634" s="211"/>
      <c r="S634" s="212"/>
      <c r="T634" s="213"/>
      <c r="U634" s="213"/>
      <c r="V634" s="213"/>
      <c r="W634" s="213"/>
      <c r="X634" s="213"/>
      <c r="Y634" s="213"/>
      <c r="Z634" s="214"/>
      <c r="AA634" s="214"/>
    </row>
    <row r="635" spans="2:27" ht="14.1" customHeight="1">
      <c r="B635" s="206"/>
      <c r="C635" s="206"/>
      <c r="D635" s="207"/>
      <c r="E635" s="208"/>
      <c r="F635" s="209"/>
      <c r="G635" s="209"/>
      <c r="H635" s="9"/>
      <c r="I635" s="210"/>
      <c r="J635" s="434"/>
      <c r="K635" s="434"/>
      <c r="L635" s="434"/>
      <c r="M635" s="434"/>
      <c r="N635" s="542"/>
      <c r="O635" s="211"/>
      <c r="P635" s="211"/>
      <c r="Q635" s="211"/>
      <c r="R635" s="211"/>
      <c r="S635" s="212"/>
      <c r="T635" s="213"/>
      <c r="U635" s="213"/>
      <c r="V635" s="213"/>
      <c r="W635" s="213"/>
      <c r="X635" s="213"/>
      <c r="Y635" s="213"/>
      <c r="Z635" s="214"/>
      <c r="AA635" s="214"/>
    </row>
    <row r="636" spans="2:27" ht="14.1" customHeight="1">
      <c r="B636" s="206"/>
      <c r="C636" s="206"/>
      <c r="D636" s="207"/>
      <c r="E636" s="208"/>
      <c r="F636" s="209"/>
      <c r="G636" s="209"/>
      <c r="H636" s="9"/>
      <c r="I636" s="210"/>
      <c r="J636" s="434"/>
      <c r="K636" s="434"/>
      <c r="L636" s="434"/>
      <c r="M636" s="434"/>
      <c r="N636" s="542"/>
      <c r="O636" s="211"/>
      <c r="P636" s="211"/>
      <c r="Q636" s="211"/>
      <c r="R636" s="211"/>
      <c r="S636" s="212"/>
      <c r="T636" s="213"/>
      <c r="U636" s="213"/>
      <c r="V636" s="213"/>
      <c r="W636" s="213"/>
      <c r="X636" s="213"/>
      <c r="Y636" s="213"/>
      <c r="Z636" s="214"/>
      <c r="AA636" s="214"/>
    </row>
    <row r="637" spans="2:27" ht="14.1" customHeight="1">
      <c r="B637" s="206"/>
      <c r="C637" s="206"/>
      <c r="D637" s="207"/>
      <c r="E637" s="208"/>
      <c r="F637" s="209"/>
      <c r="G637" s="209"/>
      <c r="H637" s="9"/>
      <c r="I637" s="210"/>
      <c r="J637" s="434"/>
      <c r="K637" s="434"/>
      <c r="L637" s="434"/>
      <c r="M637" s="434"/>
      <c r="N637" s="542"/>
      <c r="O637" s="211"/>
      <c r="P637" s="211"/>
      <c r="Q637" s="211"/>
      <c r="R637" s="211"/>
      <c r="S637" s="212"/>
      <c r="T637" s="213"/>
      <c r="U637" s="213"/>
      <c r="V637" s="213"/>
      <c r="W637" s="213"/>
      <c r="X637" s="213"/>
      <c r="Y637" s="213"/>
      <c r="Z637" s="214"/>
      <c r="AA637" s="214"/>
    </row>
    <row r="638" spans="2:27" ht="14.1" customHeight="1">
      <c r="B638" s="206"/>
      <c r="C638" s="206"/>
      <c r="D638" s="207"/>
      <c r="E638" s="208"/>
      <c r="F638" s="209"/>
      <c r="G638" s="209"/>
      <c r="H638" s="9"/>
      <c r="I638" s="210"/>
      <c r="J638" s="434"/>
      <c r="K638" s="434"/>
      <c r="L638" s="434"/>
      <c r="M638" s="434"/>
      <c r="N638" s="542"/>
      <c r="O638" s="211"/>
      <c r="P638" s="211"/>
      <c r="Q638" s="211"/>
      <c r="R638" s="211"/>
      <c r="S638" s="212"/>
      <c r="T638" s="213"/>
      <c r="U638" s="213"/>
      <c r="V638" s="213"/>
      <c r="W638" s="213"/>
      <c r="X638" s="213"/>
      <c r="Y638" s="213"/>
      <c r="Z638" s="214"/>
      <c r="AA638" s="214"/>
    </row>
    <row r="639" spans="2:27" ht="14.1" customHeight="1">
      <c r="B639" s="206"/>
      <c r="C639" s="206"/>
      <c r="D639" s="207"/>
      <c r="E639" s="208"/>
      <c r="F639" s="209"/>
      <c r="G639" s="209"/>
      <c r="H639" s="9"/>
      <c r="I639" s="210"/>
      <c r="J639" s="434"/>
      <c r="K639" s="434"/>
      <c r="L639" s="434"/>
      <c r="M639" s="434"/>
      <c r="N639" s="542"/>
      <c r="O639" s="211"/>
      <c r="P639" s="211"/>
      <c r="Q639" s="211"/>
      <c r="R639" s="211"/>
      <c r="S639" s="212"/>
      <c r="T639" s="213"/>
      <c r="U639" s="213"/>
      <c r="V639" s="213"/>
      <c r="W639" s="213"/>
      <c r="X639" s="213"/>
      <c r="Y639" s="213"/>
      <c r="Z639" s="214"/>
      <c r="AA639" s="214"/>
    </row>
    <row r="640" spans="2:27" ht="14.1" customHeight="1">
      <c r="B640" s="206"/>
      <c r="C640" s="206"/>
      <c r="D640" s="207"/>
      <c r="E640" s="208"/>
      <c r="F640" s="209"/>
      <c r="G640" s="209"/>
      <c r="H640" s="9"/>
      <c r="I640" s="210"/>
      <c r="J640" s="434"/>
      <c r="K640" s="434"/>
      <c r="L640" s="434"/>
      <c r="M640" s="434"/>
      <c r="N640" s="542"/>
      <c r="O640" s="211"/>
      <c r="P640" s="211"/>
      <c r="Q640" s="211"/>
      <c r="R640" s="211"/>
      <c r="S640" s="212"/>
      <c r="T640" s="213"/>
      <c r="U640" s="213"/>
      <c r="V640" s="213"/>
      <c r="W640" s="213"/>
      <c r="X640" s="213"/>
      <c r="Y640" s="213"/>
      <c r="Z640" s="214"/>
      <c r="AA640" s="214"/>
    </row>
    <row r="641" spans="2:27" ht="14.1" customHeight="1">
      <c r="B641" s="215"/>
      <c r="C641" s="215"/>
      <c r="D641" s="215"/>
      <c r="E641" s="216"/>
      <c r="F641" s="216"/>
      <c r="G641" s="216"/>
      <c r="H641" s="9"/>
      <c r="I641" s="9"/>
      <c r="J641" s="435"/>
      <c r="K641" s="435"/>
      <c r="L641" s="435"/>
      <c r="M641" s="435"/>
      <c r="N641" s="9"/>
      <c r="O641" s="217"/>
      <c r="P641" s="217"/>
      <c r="Q641" s="217"/>
      <c r="R641" s="217"/>
      <c r="S641" s="9"/>
      <c r="T641" s="9"/>
      <c r="U641" s="9"/>
      <c r="V641" s="9"/>
      <c r="W641" s="9"/>
      <c r="X641" s="9"/>
      <c r="Y641" s="9"/>
      <c r="Z641" s="9"/>
      <c r="AA641" s="9"/>
    </row>
    <row r="642" spans="2:27" ht="14.1" customHeight="1">
      <c r="B642" s="215"/>
      <c r="C642" s="215"/>
      <c r="D642" s="215"/>
      <c r="E642" s="216"/>
      <c r="F642" s="216"/>
      <c r="G642" s="216"/>
      <c r="H642" s="9"/>
      <c r="I642" s="9"/>
      <c r="J642" s="435"/>
      <c r="K642" s="435"/>
      <c r="L642" s="435"/>
      <c r="M642" s="435"/>
      <c r="N642" s="9"/>
      <c r="O642" s="217"/>
      <c r="P642" s="217"/>
      <c r="Q642" s="217"/>
      <c r="R642" s="217"/>
      <c r="S642" s="9"/>
      <c r="T642" s="9"/>
      <c r="U642" s="9"/>
      <c r="V642" s="9"/>
      <c r="W642" s="9"/>
      <c r="X642" s="9"/>
      <c r="Y642" s="9"/>
      <c r="Z642" s="9"/>
      <c r="AA642" s="9"/>
    </row>
    <row r="643" spans="2:27" ht="14.1" customHeight="1">
      <c r="B643" s="215"/>
      <c r="C643" s="215"/>
      <c r="D643" s="215"/>
      <c r="E643" s="216"/>
      <c r="F643" s="216"/>
      <c r="G643" s="216"/>
      <c r="H643" s="9"/>
      <c r="I643" s="9"/>
      <c r="J643" s="435"/>
      <c r="K643" s="435"/>
      <c r="L643" s="435"/>
      <c r="M643" s="435"/>
      <c r="N643" s="9"/>
      <c r="O643" s="217"/>
      <c r="P643" s="217"/>
      <c r="Q643" s="217"/>
      <c r="R643" s="217"/>
      <c r="S643" s="9"/>
      <c r="T643" s="9"/>
      <c r="U643" s="9"/>
      <c r="V643" s="9"/>
      <c r="W643" s="9"/>
      <c r="X643" s="9"/>
      <c r="Y643" s="9"/>
      <c r="Z643" s="9"/>
      <c r="AA643" s="9"/>
    </row>
    <row r="644" spans="2:27" ht="14.1" customHeight="1">
      <c r="B644" s="215"/>
      <c r="C644" s="215"/>
      <c r="D644" s="215"/>
      <c r="E644" s="216"/>
      <c r="F644" s="216"/>
      <c r="G644" s="216"/>
      <c r="H644" s="9"/>
      <c r="I644" s="9"/>
      <c r="J644" s="435"/>
      <c r="K644" s="435"/>
      <c r="L644" s="435"/>
      <c r="M644" s="435"/>
      <c r="N644" s="9"/>
      <c r="O644" s="217"/>
      <c r="P644" s="217"/>
      <c r="Q644" s="217"/>
      <c r="R644" s="217"/>
      <c r="S644" s="9"/>
      <c r="T644" s="9"/>
      <c r="U644" s="9"/>
      <c r="V644" s="9"/>
      <c r="W644" s="9"/>
      <c r="X644" s="9"/>
      <c r="Y644" s="9"/>
      <c r="Z644" s="9"/>
      <c r="AA644" s="9"/>
    </row>
    <row r="645" spans="2:27" ht="14.1" customHeight="1">
      <c r="B645" s="215"/>
      <c r="C645" s="215"/>
      <c r="D645" s="215"/>
      <c r="E645" s="216"/>
      <c r="F645" s="216"/>
      <c r="G645" s="216"/>
      <c r="H645" s="9"/>
      <c r="I645" s="9"/>
      <c r="J645" s="435"/>
      <c r="K645" s="435"/>
      <c r="L645" s="435"/>
      <c r="M645" s="435"/>
      <c r="N645" s="9"/>
      <c r="O645" s="217"/>
      <c r="P645" s="217"/>
      <c r="Q645" s="217"/>
      <c r="R645" s="217"/>
      <c r="S645" s="9"/>
      <c r="T645" s="9"/>
      <c r="U645" s="9"/>
      <c r="V645" s="9"/>
      <c r="W645" s="9"/>
      <c r="X645" s="9"/>
      <c r="Y645" s="9"/>
      <c r="Z645" s="9"/>
      <c r="AA645" s="9"/>
    </row>
    <row r="646" spans="2:27" ht="14.1" customHeight="1">
      <c r="B646" s="215"/>
      <c r="C646" s="215"/>
      <c r="D646" s="215"/>
      <c r="E646" s="216"/>
      <c r="F646" s="216"/>
      <c r="G646" s="216"/>
      <c r="H646" s="9"/>
      <c r="I646" s="9"/>
      <c r="J646" s="435"/>
      <c r="K646" s="435"/>
      <c r="L646" s="435"/>
      <c r="M646" s="435"/>
      <c r="N646" s="9"/>
      <c r="O646" s="217"/>
      <c r="P646" s="217"/>
      <c r="Q646" s="217"/>
      <c r="R646" s="217"/>
      <c r="S646" s="9"/>
      <c r="T646" s="9"/>
      <c r="U646" s="9"/>
      <c r="V646" s="9"/>
      <c r="W646" s="9"/>
      <c r="X646" s="9"/>
      <c r="Y646" s="9"/>
      <c r="Z646" s="9"/>
      <c r="AA646" s="9"/>
    </row>
    <row r="647" spans="2:27" ht="14.1" customHeight="1">
      <c r="B647" s="215"/>
      <c r="C647" s="215"/>
      <c r="D647" s="215"/>
      <c r="E647" s="216"/>
      <c r="F647" s="216"/>
      <c r="G647" s="216"/>
      <c r="H647" s="9"/>
      <c r="I647" s="9"/>
      <c r="J647" s="435"/>
      <c r="K647" s="435"/>
      <c r="L647" s="435"/>
      <c r="M647" s="435"/>
      <c r="N647" s="9"/>
      <c r="O647" s="217"/>
      <c r="P647" s="217"/>
      <c r="Q647" s="217"/>
      <c r="R647" s="217"/>
      <c r="S647" s="9"/>
      <c r="T647" s="9"/>
      <c r="U647" s="9"/>
      <c r="V647" s="9"/>
      <c r="W647" s="9"/>
      <c r="X647" s="9"/>
      <c r="Y647" s="9"/>
      <c r="Z647" s="9"/>
      <c r="AA647" s="9"/>
    </row>
    <row r="648" spans="2:27" ht="14.1" customHeight="1">
      <c r="B648" s="215"/>
      <c r="C648" s="215"/>
      <c r="D648" s="215"/>
      <c r="E648" s="216"/>
      <c r="F648" s="216"/>
      <c r="G648" s="216"/>
      <c r="H648" s="9"/>
      <c r="I648" s="9"/>
      <c r="J648" s="435"/>
      <c r="K648" s="435"/>
      <c r="L648" s="435"/>
      <c r="M648" s="435"/>
      <c r="N648" s="9"/>
      <c r="O648" s="217"/>
      <c r="P648" s="217"/>
      <c r="Q648" s="217"/>
      <c r="R648" s="217"/>
      <c r="S648" s="9"/>
      <c r="T648" s="9"/>
      <c r="U648" s="9"/>
      <c r="V648" s="9"/>
      <c r="W648" s="9"/>
      <c r="X648" s="9"/>
      <c r="Y648" s="9"/>
      <c r="Z648" s="9"/>
      <c r="AA648" s="9"/>
    </row>
    <row r="649" spans="2:27" ht="14.1" customHeight="1">
      <c r="B649" s="215"/>
      <c r="C649" s="215"/>
      <c r="D649" s="215"/>
      <c r="E649" s="216"/>
      <c r="F649" s="216"/>
      <c r="G649" s="216"/>
      <c r="H649" s="9"/>
      <c r="I649" s="9"/>
      <c r="J649" s="435"/>
      <c r="K649" s="435"/>
      <c r="L649" s="435"/>
      <c r="M649" s="435"/>
      <c r="N649" s="9"/>
      <c r="O649" s="217"/>
      <c r="P649" s="217"/>
      <c r="Q649" s="217"/>
      <c r="R649" s="217"/>
      <c r="S649" s="9"/>
      <c r="T649" s="9"/>
      <c r="U649" s="9"/>
      <c r="V649" s="9"/>
      <c r="W649" s="9"/>
      <c r="X649" s="9"/>
      <c r="Y649" s="9"/>
      <c r="Z649" s="9"/>
      <c r="AA649" s="9"/>
    </row>
    <row r="650" spans="2:27" ht="14.1" customHeight="1">
      <c r="B650" s="215"/>
      <c r="C650" s="215"/>
      <c r="D650" s="215"/>
      <c r="E650" s="216"/>
      <c r="F650" s="216"/>
      <c r="G650" s="216"/>
      <c r="H650" s="9"/>
      <c r="I650" s="9"/>
      <c r="J650" s="435"/>
      <c r="K650" s="435"/>
      <c r="L650" s="435"/>
      <c r="M650" s="435"/>
      <c r="N650" s="9"/>
      <c r="O650" s="217"/>
      <c r="P650" s="217"/>
      <c r="Q650" s="217"/>
      <c r="R650" s="217"/>
      <c r="S650" s="9"/>
      <c r="T650" s="9"/>
      <c r="U650" s="9"/>
      <c r="V650" s="9"/>
      <c r="W650" s="9"/>
      <c r="X650" s="9"/>
      <c r="Y650" s="9"/>
      <c r="Z650" s="9"/>
      <c r="AA650" s="9"/>
    </row>
    <row r="651" spans="2:27" ht="14.1" customHeight="1">
      <c r="B651" s="215"/>
      <c r="C651" s="215"/>
      <c r="D651" s="215"/>
      <c r="E651" s="216"/>
      <c r="F651" s="216"/>
      <c r="G651" s="216"/>
      <c r="H651" s="9"/>
      <c r="I651" s="9"/>
      <c r="J651" s="435"/>
      <c r="K651" s="435"/>
      <c r="L651" s="435"/>
      <c r="M651" s="435"/>
      <c r="N651" s="9"/>
      <c r="O651" s="217"/>
      <c r="P651" s="217"/>
      <c r="Q651" s="217"/>
      <c r="R651" s="217"/>
      <c r="S651" s="9"/>
      <c r="T651" s="9"/>
      <c r="U651" s="9"/>
      <c r="V651" s="9"/>
      <c r="W651" s="9"/>
      <c r="X651" s="9"/>
      <c r="Y651" s="9"/>
      <c r="Z651" s="9"/>
      <c r="AA651" s="9"/>
    </row>
    <row r="652" spans="2:27" ht="14.1" customHeight="1">
      <c r="B652" s="215"/>
      <c r="C652" s="215"/>
      <c r="D652" s="215"/>
      <c r="E652" s="216"/>
      <c r="F652" s="216"/>
      <c r="G652" s="216"/>
      <c r="H652" s="9"/>
      <c r="I652" s="9"/>
      <c r="J652" s="435"/>
      <c r="K652" s="435"/>
      <c r="L652" s="435"/>
      <c r="M652" s="435"/>
      <c r="N652" s="9"/>
      <c r="O652" s="217"/>
      <c r="P652" s="217"/>
      <c r="Q652" s="217"/>
      <c r="R652" s="217"/>
      <c r="S652" s="9"/>
      <c r="T652" s="9"/>
      <c r="U652" s="9"/>
      <c r="V652" s="9"/>
      <c r="W652" s="9"/>
      <c r="X652" s="9"/>
      <c r="Y652" s="9"/>
      <c r="Z652" s="9"/>
      <c r="AA652" s="9"/>
    </row>
    <row r="653" spans="2:27" ht="14.1" customHeight="1">
      <c r="B653" s="215"/>
      <c r="C653" s="215"/>
      <c r="D653" s="215"/>
      <c r="E653" s="216"/>
      <c r="F653" s="216"/>
      <c r="G653" s="216"/>
      <c r="H653" s="9"/>
      <c r="I653" s="9"/>
      <c r="J653" s="435"/>
      <c r="K653" s="435"/>
      <c r="L653" s="435"/>
      <c r="M653" s="435"/>
      <c r="N653" s="9"/>
      <c r="O653" s="217"/>
      <c r="P653" s="217"/>
      <c r="Q653" s="217"/>
      <c r="R653" s="217"/>
      <c r="S653" s="9"/>
      <c r="T653" s="9"/>
      <c r="U653" s="9"/>
      <c r="V653" s="9"/>
      <c r="W653" s="9"/>
      <c r="X653" s="9"/>
      <c r="Y653" s="9"/>
      <c r="Z653" s="9"/>
      <c r="AA653" s="9"/>
    </row>
    <row r="654" spans="2:27" ht="14.1" customHeight="1">
      <c r="B654" s="215"/>
      <c r="C654" s="215"/>
      <c r="D654" s="215"/>
      <c r="E654" s="216"/>
      <c r="F654" s="216"/>
      <c r="G654" s="216"/>
      <c r="H654" s="9"/>
      <c r="I654" s="9"/>
      <c r="J654" s="435"/>
      <c r="K654" s="435"/>
      <c r="L654" s="435"/>
      <c r="M654" s="435"/>
      <c r="N654" s="9"/>
      <c r="O654" s="217"/>
      <c r="P654" s="217"/>
      <c r="Q654" s="217"/>
      <c r="R654" s="217"/>
      <c r="S654" s="9"/>
      <c r="T654" s="9"/>
      <c r="U654" s="9"/>
      <c r="V654" s="9"/>
      <c r="W654" s="9"/>
      <c r="X654" s="9"/>
      <c r="Y654" s="9"/>
      <c r="Z654" s="9"/>
      <c r="AA654" s="9"/>
    </row>
    <row r="655" spans="2:27" ht="14.1" customHeight="1">
      <c r="B655" s="215"/>
      <c r="C655" s="215"/>
      <c r="D655" s="215"/>
      <c r="E655" s="216"/>
      <c r="F655" s="216"/>
      <c r="G655" s="216"/>
      <c r="H655" s="9"/>
      <c r="I655" s="9"/>
      <c r="J655" s="435"/>
      <c r="K655" s="435"/>
      <c r="L655" s="435"/>
      <c r="M655" s="435"/>
      <c r="N655" s="9"/>
      <c r="O655" s="217"/>
      <c r="P655" s="217"/>
      <c r="Q655" s="217"/>
      <c r="R655" s="217"/>
      <c r="S655" s="9"/>
      <c r="T655" s="9"/>
      <c r="U655" s="9"/>
      <c r="V655" s="9"/>
      <c r="W655" s="9"/>
      <c r="X655" s="9"/>
      <c r="Y655" s="9"/>
      <c r="Z655" s="9"/>
      <c r="AA655" s="9"/>
    </row>
    <row r="656" spans="2:27" ht="14.1" customHeight="1">
      <c r="B656" s="215"/>
      <c r="C656" s="215"/>
      <c r="D656" s="215"/>
      <c r="E656" s="216"/>
      <c r="F656" s="216"/>
      <c r="G656" s="216"/>
      <c r="H656" s="9"/>
      <c r="I656" s="9"/>
      <c r="J656" s="435"/>
      <c r="K656" s="435"/>
      <c r="L656" s="435"/>
      <c r="M656" s="435"/>
      <c r="N656" s="9"/>
      <c r="O656" s="217"/>
      <c r="P656" s="217"/>
      <c r="Q656" s="217"/>
      <c r="R656" s="217"/>
      <c r="S656" s="9"/>
      <c r="T656" s="9"/>
      <c r="U656" s="9"/>
      <c r="V656" s="9"/>
      <c r="W656" s="9"/>
      <c r="X656" s="9"/>
      <c r="Y656" s="9"/>
      <c r="Z656" s="9"/>
      <c r="AA656" s="9"/>
    </row>
    <row r="657" spans="2:27" ht="14.1" customHeight="1">
      <c r="B657" s="215"/>
      <c r="C657" s="215"/>
      <c r="D657" s="215"/>
      <c r="E657" s="216"/>
      <c r="F657" s="216"/>
      <c r="G657" s="216"/>
      <c r="H657" s="9"/>
      <c r="I657" s="9"/>
      <c r="J657" s="435"/>
      <c r="K657" s="435"/>
      <c r="L657" s="435"/>
      <c r="M657" s="435"/>
      <c r="N657" s="9"/>
      <c r="O657" s="217"/>
      <c r="P657" s="217"/>
      <c r="Q657" s="217"/>
      <c r="R657" s="217"/>
      <c r="S657" s="9"/>
      <c r="T657" s="9"/>
      <c r="U657" s="9"/>
      <c r="V657" s="9"/>
      <c r="W657" s="9"/>
      <c r="X657" s="9"/>
      <c r="Y657" s="9"/>
      <c r="Z657" s="9"/>
      <c r="AA657" s="9"/>
    </row>
    <row r="658" spans="2:27" ht="14.1" customHeight="1">
      <c r="B658" s="215"/>
      <c r="C658" s="215"/>
      <c r="D658" s="215"/>
      <c r="E658" s="216"/>
      <c r="F658" s="216"/>
      <c r="G658" s="216"/>
      <c r="H658" s="9"/>
      <c r="I658" s="9"/>
      <c r="J658" s="435"/>
      <c r="K658" s="435"/>
      <c r="L658" s="435"/>
      <c r="M658" s="435"/>
      <c r="N658" s="9"/>
      <c r="O658" s="217"/>
      <c r="P658" s="217"/>
      <c r="Q658" s="217"/>
      <c r="R658" s="217"/>
      <c r="S658" s="9"/>
      <c r="T658" s="9"/>
      <c r="U658" s="9"/>
      <c r="V658" s="9"/>
      <c r="W658" s="9"/>
      <c r="X658" s="9"/>
      <c r="Y658" s="9"/>
      <c r="Z658" s="9"/>
      <c r="AA658" s="9"/>
    </row>
    <row r="659" spans="2:27" ht="14.1" customHeight="1">
      <c r="B659" s="215"/>
      <c r="C659" s="215"/>
      <c r="D659" s="215"/>
      <c r="E659" s="216"/>
      <c r="F659" s="216"/>
      <c r="G659" s="216"/>
      <c r="H659" s="9"/>
      <c r="I659" s="9"/>
      <c r="J659" s="435"/>
      <c r="K659" s="435"/>
      <c r="L659" s="435"/>
      <c r="M659" s="435"/>
      <c r="N659" s="9"/>
      <c r="O659" s="217"/>
      <c r="P659" s="217"/>
      <c r="Q659" s="217"/>
      <c r="R659" s="217"/>
      <c r="S659" s="9"/>
      <c r="T659" s="9"/>
      <c r="U659" s="9"/>
      <c r="V659" s="9"/>
      <c r="W659" s="9"/>
      <c r="X659" s="9"/>
      <c r="Y659" s="9"/>
      <c r="Z659" s="9"/>
      <c r="AA659" s="9"/>
    </row>
    <row r="660" spans="2:27" ht="14.1" customHeight="1">
      <c r="B660" s="215"/>
      <c r="C660" s="215"/>
      <c r="D660" s="215"/>
      <c r="E660" s="216"/>
      <c r="F660" s="216"/>
      <c r="G660" s="216"/>
      <c r="H660" s="9"/>
      <c r="I660" s="9"/>
      <c r="J660" s="435"/>
      <c r="K660" s="435"/>
      <c r="L660" s="435"/>
      <c r="M660" s="435"/>
      <c r="N660" s="9"/>
      <c r="O660" s="217"/>
      <c r="P660" s="217"/>
      <c r="Q660" s="217"/>
      <c r="R660" s="217"/>
      <c r="S660" s="9"/>
      <c r="T660" s="9"/>
      <c r="U660" s="9"/>
      <c r="V660" s="9"/>
      <c r="W660" s="9"/>
      <c r="X660" s="9"/>
      <c r="Y660" s="9"/>
      <c r="Z660" s="9"/>
      <c r="AA660" s="9"/>
    </row>
    <row r="661" spans="2:27" ht="14.1" customHeight="1">
      <c r="B661" s="215"/>
      <c r="C661" s="215"/>
      <c r="D661" s="215"/>
      <c r="E661" s="216"/>
      <c r="F661" s="216"/>
      <c r="G661" s="216"/>
      <c r="H661" s="9"/>
      <c r="I661" s="9"/>
      <c r="J661" s="435"/>
      <c r="K661" s="435"/>
      <c r="L661" s="435"/>
      <c r="M661" s="435"/>
      <c r="N661" s="9"/>
      <c r="O661" s="217"/>
      <c r="P661" s="217"/>
      <c r="Q661" s="217"/>
      <c r="R661" s="217"/>
      <c r="S661" s="9"/>
      <c r="T661" s="9"/>
      <c r="U661" s="9"/>
      <c r="V661" s="9"/>
      <c r="W661" s="9"/>
      <c r="X661" s="9"/>
      <c r="Y661" s="9"/>
      <c r="Z661" s="9"/>
      <c r="AA661" s="9"/>
    </row>
    <row r="662" spans="2:27" ht="14.1" customHeight="1">
      <c r="B662" s="215"/>
      <c r="C662" s="215"/>
      <c r="D662" s="215"/>
      <c r="E662" s="216"/>
      <c r="F662" s="216"/>
      <c r="G662" s="216"/>
      <c r="H662" s="9"/>
      <c r="I662" s="9"/>
      <c r="J662" s="435"/>
      <c r="K662" s="435"/>
      <c r="L662" s="435"/>
      <c r="M662" s="435"/>
      <c r="N662" s="9"/>
      <c r="O662" s="217"/>
      <c r="P662" s="217"/>
      <c r="Q662" s="217"/>
      <c r="R662" s="217"/>
      <c r="S662" s="9"/>
      <c r="T662" s="9"/>
      <c r="U662" s="9"/>
      <c r="V662" s="9"/>
      <c r="W662" s="9"/>
      <c r="X662" s="9"/>
      <c r="Y662" s="9"/>
      <c r="Z662" s="9"/>
      <c r="AA662" s="9"/>
    </row>
    <row r="663" spans="2:27" ht="14.1" customHeight="1">
      <c r="B663" s="215"/>
      <c r="C663" s="215"/>
      <c r="D663" s="215"/>
      <c r="E663" s="216"/>
      <c r="F663" s="216"/>
      <c r="G663" s="216"/>
      <c r="H663" s="9"/>
      <c r="I663" s="9"/>
      <c r="J663" s="435"/>
      <c r="K663" s="435"/>
      <c r="L663" s="435"/>
      <c r="M663" s="435"/>
      <c r="N663" s="9"/>
      <c r="O663" s="217"/>
      <c r="P663" s="217"/>
      <c r="Q663" s="217"/>
      <c r="R663" s="217"/>
      <c r="S663" s="9"/>
      <c r="T663" s="9"/>
      <c r="U663" s="9"/>
      <c r="V663" s="9"/>
      <c r="W663" s="9"/>
      <c r="X663" s="9"/>
      <c r="Y663" s="9"/>
      <c r="Z663" s="9"/>
      <c r="AA663" s="9"/>
    </row>
    <row r="664" spans="2:27" ht="14.1" customHeight="1">
      <c r="B664" s="215"/>
      <c r="C664" s="215"/>
      <c r="D664" s="215"/>
      <c r="E664" s="216"/>
      <c r="F664" s="216"/>
      <c r="G664" s="216"/>
      <c r="H664" s="9"/>
      <c r="I664" s="9"/>
      <c r="J664" s="435"/>
      <c r="K664" s="435"/>
      <c r="L664" s="435"/>
      <c r="M664" s="435"/>
      <c r="N664" s="9"/>
      <c r="O664" s="217"/>
      <c r="P664" s="217"/>
      <c r="Q664" s="217"/>
      <c r="R664" s="217"/>
      <c r="S664" s="9"/>
      <c r="T664" s="9"/>
      <c r="U664" s="9"/>
      <c r="V664" s="9"/>
      <c r="W664" s="9"/>
      <c r="X664" s="9"/>
      <c r="Y664" s="9"/>
      <c r="Z664" s="9"/>
      <c r="AA664" s="9"/>
    </row>
    <row r="665" spans="2:27" ht="14.1" customHeight="1">
      <c r="B665" s="215"/>
      <c r="C665" s="215"/>
      <c r="D665" s="215"/>
      <c r="E665" s="216"/>
      <c r="F665" s="216"/>
      <c r="G665" s="216"/>
      <c r="H665" s="9"/>
      <c r="I665" s="9"/>
      <c r="J665" s="435"/>
      <c r="K665" s="435"/>
      <c r="L665" s="435"/>
      <c r="M665" s="435"/>
      <c r="N665" s="9"/>
      <c r="O665" s="217"/>
      <c r="P665" s="217"/>
      <c r="Q665" s="217"/>
      <c r="R665" s="217"/>
      <c r="S665" s="9"/>
      <c r="T665" s="9"/>
      <c r="U665" s="9"/>
      <c r="V665" s="9"/>
      <c r="W665" s="9"/>
      <c r="X665" s="9"/>
      <c r="Y665" s="9"/>
      <c r="Z665" s="9"/>
      <c r="AA665" s="9"/>
    </row>
    <row r="666" spans="2:27" ht="14.1" customHeight="1">
      <c r="B666" s="215"/>
      <c r="C666" s="215"/>
      <c r="D666" s="215"/>
      <c r="E666" s="216"/>
      <c r="F666" s="216"/>
      <c r="G666" s="216"/>
      <c r="H666" s="9"/>
      <c r="I666" s="9"/>
      <c r="J666" s="435"/>
      <c r="K666" s="435"/>
      <c r="L666" s="435"/>
      <c r="M666" s="435"/>
      <c r="N666" s="9"/>
      <c r="O666" s="217"/>
      <c r="P666" s="217"/>
      <c r="Q666" s="217"/>
      <c r="R666" s="217"/>
      <c r="S666" s="9"/>
      <c r="T666" s="9"/>
      <c r="U666" s="9"/>
      <c r="V666" s="9"/>
      <c r="W666" s="9"/>
      <c r="X666" s="9"/>
      <c r="Y666" s="9"/>
      <c r="Z666" s="9"/>
      <c r="AA666" s="9"/>
    </row>
    <row r="667" spans="2:27" ht="14.1" customHeight="1">
      <c r="B667" s="215"/>
      <c r="C667" s="215"/>
      <c r="D667" s="215"/>
      <c r="E667" s="216"/>
      <c r="F667" s="216"/>
      <c r="G667" s="216"/>
      <c r="H667" s="9"/>
      <c r="I667" s="9"/>
      <c r="J667" s="435"/>
      <c r="K667" s="435"/>
      <c r="L667" s="435"/>
      <c r="M667" s="435"/>
      <c r="N667" s="9"/>
      <c r="O667" s="217"/>
      <c r="P667" s="217"/>
      <c r="Q667" s="217"/>
      <c r="R667" s="217"/>
      <c r="S667" s="9"/>
      <c r="T667" s="9"/>
      <c r="U667" s="9"/>
      <c r="V667" s="9"/>
      <c r="W667" s="9"/>
      <c r="X667" s="9"/>
      <c r="Y667" s="9"/>
      <c r="Z667" s="9"/>
      <c r="AA667" s="9"/>
    </row>
    <row r="668" spans="2:27" ht="14.1" customHeight="1">
      <c r="B668" s="215"/>
      <c r="C668" s="215"/>
      <c r="D668" s="215"/>
      <c r="E668" s="216"/>
      <c r="F668" s="216"/>
      <c r="G668" s="216"/>
      <c r="H668" s="9"/>
      <c r="I668" s="9"/>
      <c r="J668" s="435"/>
      <c r="K668" s="435"/>
      <c r="L668" s="435"/>
      <c r="M668" s="435"/>
      <c r="N668" s="9"/>
      <c r="O668" s="217"/>
      <c r="P668" s="217"/>
      <c r="Q668" s="217"/>
      <c r="R668" s="217"/>
      <c r="S668" s="9"/>
      <c r="T668" s="9"/>
      <c r="U668" s="9"/>
      <c r="V668" s="9"/>
      <c r="W668" s="9"/>
      <c r="X668" s="9"/>
      <c r="Y668" s="9"/>
      <c r="Z668" s="9"/>
      <c r="AA668" s="9"/>
    </row>
    <row r="669" spans="2:27" ht="14.1" customHeight="1">
      <c r="B669" s="215"/>
      <c r="C669" s="215"/>
      <c r="D669" s="215"/>
      <c r="E669" s="216"/>
      <c r="F669" s="216"/>
      <c r="G669" s="216"/>
      <c r="H669" s="9"/>
      <c r="I669" s="9"/>
      <c r="J669" s="435"/>
      <c r="K669" s="435"/>
      <c r="L669" s="435"/>
      <c r="M669" s="435"/>
      <c r="N669" s="9"/>
      <c r="O669" s="217"/>
      <c r="P669" s="217"/>
      <c r="Q669" s="217"/>
      <c r="R669" s="217"/>
      <c r="S669" s="9"/>
      <c r="T669" s="9"/>
      <c r="U669" s="9"/>
      <c r="V669" s="9"/>
      <c r="W669" s="9"/>
      <c r="X669" s="9"/>
      <c r="Y669" s="9"/>
      <c r="Z669" s="9"/>
      <c r="AA669" s="9"/>
    </row>
    <row r="670" spans="2:27" ht="14.1" customHeight="1">
      <c r="B670" s="215"/>
      <c r="C670" s="215"/>
      <c r="D670" s="215"/>
      <c r="E670" s="216"/>
      <c r="F670" s="216"/>
      <c r="G670" s="216"/>
      <c r="H670" s="9"/>
      <c r="I670" s="9"/>
      <c r="J670" s="435"/>
      <c r="K670" s="435"/>
      <c r="L670" s="435"/>
      <c r="M670" s="435"/>
      <c r="N670" s="9"/>
      <c r="O670" s="217"/>
      <c r="P670" s="217"/>
      <c r="Q670" s="217"/>
      <c r="R670" s="217"/>
      <c r="S670" s="9"/>
      <c r="T670" s="9"/>
      <c r="U670" s="9"/>
      <c r="V670" s="9"/>
      <c r="W670" s="9"/>
      <c r="X670" s="9"/>
      <c r="Y670" s="9"/>
      <c r="Z670" s="9"/>
      <c r="AA670" s="9"/>
    </row>
    <row r="671" spans="2:27" ht="14.1" customHeight="1">
      <c r="B671" s="215"/>
      <c r="C671" s="215"/>
      <c r="D671" s="215"/>
      <c r="E671" s="216"/>
      <c r="F671" s="216"/>
      <c r="G671" s="216"/>
      <c r="H671" s="9"/>
      <c r="I671" s="9"/>
      <c r="J671" s="435"/>
      <c r="K671" s="435"/>
      <c r="L671" s="435"/>
      <c r="M671" s="435"/>
      <c r="N671" s="9"/>
      <c r="O671" s="217"/>
      <c r="P671" s="217"/>
      <c r="Q671" s="217"/>
      <c r="R671" s="217"/>
      <c r="S671" s="9"/>
      <c r="T671" s="9"/>
      <c r="U671" s="9"/>
      <c r="V671" s="9"/>
      <c r="W671" s="9"/>
      <c r="X671" s="9"/>
      <c r="Y671" s="9"/>
      <c r="Z671" s="9"/>
      <c r="AA671" s="9"/>
    </row>
    <row r="672" spans="2:27" ht="14.1" customHeight="1">
      <c r="B672" s="215"/>
      <c r="C672" s="215"/>
      <c r="D672" s="215"/>
      <c r="E672" s="216"/>
      <c r="F672" s="216"/>
      <c r="G672" s="216"/>
      <c r="H672" s="9"/>
      <c r="I672" s="9"/>
      <c r="J672" s="435"/>
      <c r="K672" s="435"/>
      <c r="L672" s="435"/>
      <c r="M672" s="435"/>
      <c r="N672" s="9"/>
      <c r="O672" s="217"/>
      <c r="P672" s="217"/>
      <c r="Q672" s="217"/>
      <c r="R672" s="217"/>
      <c r="S672" s="9"/>
      <c r="T672" s="9"/>
      <c r="U672" s="9"/>
      <c r="V672" s="9"/>
      <c r="W672" s="9"/>
      <c r="X672" s="9"/>
      <c r="Y672" s="9"/>
      <c r="Z672" s="9"/>
      <c r="AA672" s="9"/>
    </row>
    <row r="673" spans="2:27" ht="14.1" customHeight="1">
      <c r="B673" s="215"/>
      <c r="C673" s="215"/>
      <c r="D673" s="215"/>
      <c r="E673" s="216"/>
      <c r="F673" s="216"/>
      <c r="G673" s="216"/>
      <c r="H673" s="9"/>
      <c r="I673" s="9"/>
      <c r="J673" s="435"/>
      <c r="K673" s="435"/>
      <c r="L673" s="435"/>
      <c r="M673" s="435"/>
      <c r="N673" s="9"/>
      <c r="O673" s="217"/>
      <c r="P673" s="217"/>
      <c r="Q673" s="217"/>
      <c r="R673" s="217"/>
      <c r="S673" s="9"/>
      <c r="T673" s="9"/>
      <c r="U673" s="9"/>
      <c r="V673" s="9"/>
      <c r="W673" s="9"/>
      <c r="X673" s="9"/>
      <c r="Y673" s="9"/>
      <c r="Z673" s="9"/>
      <c r="AA673" s="9"/>
    </row>
    <row r="674" spans="2:27" ht="14.1" customHeight="1">
      <c r="B674" s="215"/>
      <c r="C674" s="215"/>
      <c r="D674" s="215"/>
      <c r="E674" s="216"/>
      <c r="F674" s="216"/>
      <c r="G674" s="216"/>
      <c r="H674" s="9"/>
      <c r="I674" s="9"/>
      <c r="J674" s="435"/>
      <c r="K674" s="435"/>
      <c r="L674" s="435"/>
      <c r="M674" s="435"/>
      <c r="N674" s="9"/>
      <c r="O674" s="217"/>
      <c r="P674" s="217"/>
      <c r="Q674" s="217"/>
      <c r="R674" s="217"/>
      <c r="S674" s="9"/>
      <c r="T674" s="9"/>
      <c r="U674" s="9"/>
      <c r="V674" s="9"/>
      <c r="W674" s="9"/>
      <c r="X674" s="9"/>
      <c r="Y674" s="9"/>
      <c r="Z674" s="9"/>
      <c r="AA674" s="9"/>
    </row>
    <row r="675" spans="2:27" ht="14.1" customHeight="1">
      <c r="B675" s="215"/>
      <c r="C675" s="215"/>
      <c r="D675" s="215"/>
      <c r="E675" s="216"/>
      <c r="F675" s="216"/>
      <c r="G675" s="216"/>
      <c r="H675" s="9"/>
      <c r="I675" s="9"/>
      <c r="J675" s="435"/>
      <c r="K675" s="435"/>
      <c r="L675" s="435"/>
      <c r="M675" s="435"/>
      <c r="N675" s="9"/>
      <c r="O675" s="217"/>
      <c r="P675" s="217"/>
      <c r="Q675" s="217"/>
      <c r="R675" s="217"/>
      <c r="S675" s="9"/>
      <c r="T675" s="9"/>
      <c r="U675" s="9"/>
      <c r="V675" s="9"/>
      <c r="W675" s="9"/>
      <c r="X675" s="9"/>
      <c r="Y675" s="9"/>
      <c r="Z675" s="9"/>
      <c r="AA675" s="9"/>
    </row>
    <row r="676" spans="2:27" ht="14.1" customHeight="1">
      <c r="B676" s="215"/>
      <c r="C676" s="215"/>
      <c r="D676" s="215"/>
      <c r="E676" s="216"/>
      <c r="F676" s="216"/>
      <c r="G676" s="216"/>
      <c r="H676" s="9"/>
      <c r="I676" s="9"/>
      <c r="J676" s="435"/>
      <c r="K676" s="435"/>
      <c r="L676" s="435"/>
      <c r="M676" s="435"/>
      <c r="N676" s="9"/>
      <c r="O676" s="217"/>
      <c r="P676" s="217"/>
      <c r="Q676" s="217"/>
      <c r="R676" s="217"/>
      <c r="S676" s="9"/>
      <c r="T676" s="9"/>
      <c r="U676" s="9"/>
      <c r="V676" s="9"/>
      <c r="W676" s="9"/>
      <c r="X676" s="9"/>
      <c r="Y676" s="9"/>
      <c r="Z676" s="9"/>
      <c r="AA676" s="9"/>
    </row>
    <row r="677" spans="2:27" ht="14.1" customHeight="1">
      <c r="B677" s="215"/>
      <c r="C677" s="215"/>
      <c r="D677" s="215"/>
      <c r="E677" s="216"/>
      <c r="F677" s="216"/>
      <c r="G677" s="216"/>
      <c r="H677" s="9"/>
      <c r="I677" s="9"/>
      <c r="J677" s="435"/>
      <c r="K677" s="435"/>
      <c r="L677" s="435"/>
      <c r="M677" s="435"/>
      <c r="N677" s="9"/>
      <c r="O677" s="217"/>
      <c r="P677" s="217"/>
      <c r="Q677" s="217"/>
      <c r="R677" s="217"/>
      <c r="S677" s="9"/>
      <c r="T677" s="9"/>
      <c r="U677" s="9"/>
      <c r="V677" s="9"/>
      <c r="W677" s="9"/>
      <c r="X677" s="9"/>
      <c r="Y677" s="9"/>
      <c r="Z677" s="9"/>
      <c r="AA677" s="9"/>
    </row>
    <row r="678" spans="2:27" ht="14.1" customHeight="1">
      <c r="B678" s="215"/>
      <c r="C678" s="215"/>
      <c r="D678" s="215"/>
      <c r="E678" s="216"/>
      <c r="F678" s="216"/>
      <c r="G678" s="216"/>
      <c r="H678" s="9"/>
      <c r="I678" s="9"/>
      <c r="J678" s="435"/>
      <c r="K678" s="435"/>
      <c r="L678" s="435"/>
      <c r="M678" s="435"/>
      <c r="N678" s="9"/>
      <c r="O678" s="217"/>
      <c r="P678" s="217"/>
      <c r="Q678" s="217"/>
      <c r="R678" s="217"/>
      <c r="S678" s="9"/>
      <c r="T678" s="9"/>
      <c r="U678" s="9"/>
      <c r="V678" s="9"/>
      <c r="W678" s="9"/>
      <c r="X678" s="9"/>
      <c r="Y678" s="9"/>
      <c r="Z678" s="9"/>
      <c r="AA678" s="9"/>
    </row>
    <row r="679" spans="2:27" ht="14.1" customHeight="1">
      <c r="B679" s="215"/>
      <c r="C679" s="215"/>
      <c r="D679" s="215"/>
      <c r="E679" s="216"/>
      <c r="F679" s="216"/>
      <c r="G679" s="216"/>
      <c r="H679" s="9"/>
      <c r="I679" s="9"/>
      <c r="J679" s="435"/>
      <c r="K679" s="435"/>
      <c r="L679" s="435"/>
      <c r="M679" s="435"/>
      <c r="N679" s="9"/>
      <c r="O679" s="217"/>
      <c r="P679" s="217"/>
      <c r="Q679" s="217"/>
      <c r="R679" s="217"/>
      <c r="S679" s="9"/>
      <c r="T679" s="9"/>
      <c r="U679" s="9"/>
      <c r="V679" s="9"/>
      <c r="W679" s="9"/>
      <c r="X679" s="9"/>
      <c r="Y679" s="9"/>
      <c r="Z679" s="9"/>
      <c r="AA679" s="9"/>
    </row>
    <row r="680" spans="2:27" ht="14.1" customHeight="1">
      <c r="B680" s="215"/>
      <c r="C680" s="215"/>
      <c r="D680" s="215"/>
      <c r="E680" s="216"/>
      <c r="F680" s="216"/>
      <c r="G680" s="216"/>
      <c r="H680" s="9"/>
      <c r="I680" s="9"/>
      <c r="J680" s="435"/>
      <c r="K680" s="435"/>
      <c r="L680" s="435"/>
      <c r="M680" s="435"/>
      <c r="N680" s="9"/>
      <c r="O680" s="217"/>
      <c r="P680" s="217"/>
      <c r="Q680" s="217"/>
      <c r="R680" s="217"/>
      <c r="S680" s="9"/>
      <c r="T680" s="9"/>
      <c r="U680" s="9"/>
      <c r="V680" s="9"/>
      <c r="W680" s="9"/>
      <c r="X680" s="9"/>
      <c r="Y680" s="9"/>
      <c r="Z680" s="9"/>
      <c r="AA680" s="9"/>
    </row>
    <row r="681" spans="2:27" ht="14.1" customHeight="1">
      <c r="B681" s="215"/>
      <c r="C681" s="215"/>
      <c r="D681" s="215"/>
      <c r="E681" s="216"/>
      <c r="F681" s="216"/>
      <c r="G681" s="216"/>
      <c r="H681" s="9"/>
      <c r="I681" s="9"/>
      <c r="J681" s="435"/>
      <c r="K681" s="435"/>
      <c r="L681" s="435"/>
      <c r="M681" s="435"/>
      <c r="N681" s="9"/>
      <c r="O681" s="217"/>
      <c r="P681" s="217"/>
      <c r="Q681" s="217"/>
      <c r="R681" s="217"/>
      <c r="S681" s="9"/>
      <c r="T681" s="9"/>
      <c r="U681" s="9"/>
      <c r="V681" s="9"/>
      <c r="W681" s="9"/>
      <c r="X681" s="9"/>
      <c r="Y681" s="9"/>
      <c r="Z681" s="9"/>
      <c r="AA681" s="9"/>
    </row>
    <row r="682" spans="2:27" ht="14.1" customHeight="1">
      <c r="B682" s="215"/>
      <c r="C682" s="215"/>
      <c r="D682" s="215"/>
      <c r="E682" s="216"/>
      <c r="F682" s="216"/>
      <c r="G682" s="216"/>
      <c r="H682" s="9"/>
      <c r="I682" s="9"/>
      <c r="J682" s="435"/>
      <c r="K682" s="435"/>
      <c r="L682" s="435"/>
      <c r="M682" s="435"/>
      <c r="N682" s="9"/>
      <c r="O682" s="217"/>
      <c r="P682" s="217"/>
      <c r="Q682" s="217"/>
      <c r="R682" s="217"/>
      <c r="S682" s="9"/>
      <c r="T682" s="9"/>
      <c r="U682" s="9"/>
      <c r="V682" s="9"/>
      <c r="W682" s="9"/>
      <c r="X682" s="9"/>
      <c r="Y682" s="9"/>
      <c r="Z682" s="9"/>
      <c r="AA682" s="9"/>
    </row>
    <row r="683" spans="2:27" ht="14.1" customHeight="1">
      <c r="B683" s="215"/>
      <c r="C683" s="215"/>
      <c r="D683" s="215"/>
      <c r="E683" s="216"/>
      <c r="F683" s="216"/>
      <c r="G683" s="216"/>
      <c r="H683" s="9"/>
      <c r="I683" s="9"/>
      <c r="J683" s="435"/>
      <c r="K683" s="435"/>
      <c r="L683" s="435"/>
      <c r="M683" s="435"/>
      <c r="N683" s="9"/>
      <c r="O683" s="217"/>
      <c r="P683" s="217"/>
      <c r="Q683" s="217"/>
      <c r="R683" s="217"/>
      <c r="S683" s="9"/>
      <c r="T683" s="9"/>
      <c r="U683" s="9"/>
      <c r="V683" s="9"/>
      <c r="W683" s="9"/>
      <c r="X683" s="9"/>
      <c r="Y683" s="9"/>
      <c r="Z683" s="9"/>
      <c r="AA683" s="9"/>
    </row>
    <row r="684" spans="2:27" ht="14.1" customHeight="1">
      <c r="B684" s="215"/>
      <c r="C684" s="215"/>
      <c r="D684" s="215"/>
      <c r="E684" s="216"/>
      <c r="F684" s="216"/>
      <c r="G684" s="216"/>
      <c r="H684" s="9"/>
      <c r="I684" s="9"/>
      <c r="J684" s="435"/>
      <c r="K684" s="435"/>
      <c r="L684" s="435"/>
      <c r="M684" s="435"/>
      <c r="N684" s="9"/>
      <c r="O684" s="217"/>
      <c r="P684" s="217"/>
      <c r="Q684" s="217"/>
      <c r="R684" s="217"/>
      <c r="S684" s="9"/>
      <c r="T684" s="9"/>
      <c r="U684" s="9"/>
      <c r="V684" s="9"/>
      <c r="W684" s="9"/>
      <c r="X684" s="9"/>
      <c r="Y684" s="9"/>
      <c r="Z684" s="9"/>
      <c r="AA684" s="9"/>
    </row>
    <row r="685" spans="2:27" ht="14.1" customHeight="1">
      <c r="B685" s="215"/>
      <c r="C685" s="215"/>
      <c r="D685" s="215"/>
      <c r="E685" s="216"/>
      <c r="F685" s="216"/>
      <c r="G685" s="216"/>
      <c r="H685" s="9"/>
      <c r="I685" s="9"/>
      <c r="J685" s="435"/>
      <c r="K685" s="435"/>
      <c r="L685" s="435"/>
      <c r="M685" s="435"/>
      <c r="N685" s="9"/>
      <c r="O685" s="217"/>
      <c r="P685" s="217"/>
      <c r="Q685" s="217"/>
      <c r="R685" s="217"/>
      <c r="S685" s="9"/>
      <c r="T685" s="9"/>
      <c r="U685" s="9"/>
      <c r="V685" s="9"/>
      <c r="W685" s="9"/>
      <c r="X685" s="9"/>
      <c r="Y685" s="9"/>
      <c r="Z685" s="9"/>
      <c r="AA685" s="9"/>
    </row>
    <row r="686" spans="2:27" ht="14.1" customHeight="1">
      <c r="B686" s="215"/>
      <c r="C686" s="215"/>
      <c r="D686" s="215"/>
      <c r="E686" s="216"/>
      <c r="F686" s="216"/>
      <c r="G686" s="216"/>
      <c r="H686" s="9"/>
      <c r="I686" s="9"/>
      <c r="J686" s="435"/>
      <c r="K686" s="435"/>
      <c r="L686" s="435"/>
      <c r="M686" s="435"/>
      <c r="N686" s="9"/>
      <c r="O686" s="217"/>
      <c r="P686" s="217"/>
      <c r="Q686" s="217"/>
      <c r="R686" s="217"/>
      <c r="S686" s="9"/>
      <c r="T686" s="9"/>
      <c r="U686" s="9"/>
      <c r="V686" s="9"/>
      <c r="W686" s="9"/>
      <c r="X686" s="9"/>
      <c r="Y686" s="9"/>
      <c r="Z686" s="9"/>
      <c r="AA686" s="9"/>
    </row>
    <row r="687" spans="2:27" ht="14.1" customHeight="1">
      <c r="B687" s="215"/>
      <c r="C687" s="215"/>
      <c r="D687" s="215"/>
      <c r="E687" s="216"/>
      <c r="F687" s="216"/>
      <c r="G687" s="216"/>
      <c r="H687" s="9"/>
      <c r="I687" s="9"/>
      <c r="J687" s="435"/>
      <c r="K687" s="435"/>
      <c r="L687" s="435"/>
      <c r="M687" s="435"/>
      <c r="N687" s="9"/>
      <c r="O687" s="217"/>
      <c r="P687" s="217"/>
      <c r="Q687" s="217"/>
      <c r="R687" s="217"/>
      <c r="S687" s="9"/>
      <c r="T687" s="9"/>
      <c r="U687" s="9"/>
      <c r="V687" s="9"/>
      <c r="W687" s="9"/>
      <c r="X687" s="9"/>
      <c r="Y687" s="9"/>
      <c r="Z687" s="9"/>
      <c r="AA687" s="9"/>
    </row>
    <row r="688" spans="2:27" ht="14.1" customHeight="1">
      <c r="B688" s="215"/>
      <c r="C688" s="215"/>
      <c r="D688" s="215"/>
      <c r="E688" s="216"/>
      <c r="F688" s="216"/>
      <c r="G688" s="216"/>
      <c r="H688" s="9"/>
      <c r="I688" s="9"/>
      <c r="J688" s="435"/>
      <c r="K688" s="435"/>
      <c r="L688" s="435"/>
      <c r="M688" s="435"/>
      <c r="N688" s="9"/>
      <c r="O688" s="217"/>
      <c r="P688" s="217"/>
      <c r="Q688" s="217"/>
      <c r="R688" s="217"/>
      <c r="S688" s="9"/>
      <c r="T688" s="9"/>
      <c r="U688" s="9"/>
      <c r="V688" s="9"/>
      <c r="W688" s="9"/>
      <c r="X688" s="9"/>
      <c r="Y688" s="9"/>
      <c r="Z688" s="9"/>
      <c r="AA688" s="9"/>
    </row>
    <row r="689" spans="2:27" ht="14.1" customHeight="1">
      <c r="B689" s="215"/>
      <c r="C689" s="215"/>
      <c r="D689" s="215"/>
      <c r="E689" s="216"/>
      <c r="F689" s="216"/>
      <c r="G689" s="216"/>
      <c r="H689" s="9"/>
      <c r="I689" s="9"/>
      <c r="J689" s="435"/>
      <c r="K689" s="435"/>
      <c r="L689" s="435"/>
      <c r="M689" s="435"/>
      <c r="N689" s="9"/>
      <c r="O689" s="217"/>
      <c r="P689" s="217"/>
      <c r="Q689" s="217"/>
      <c r="R689" s="217"/>
      <c r="S689" s="9"/>
      <c r="T689" s="9"/>
      <c r="U689" s="9"/>
      <c r="V689" s="9"/>
      <c r="W689" s="9"/>
      <c r="X689" s="9"/>
      <c r="Y689" s="9"/>
      <c r="Z689" s="9"/>
      <c r="AA689" s="9"/>
    </row>
    <row r="690" spans="2:27" ht="14.1" customHeight="1">
      <c r="B690" s="215"/>
      <c r="C690" s="215"/>
      <c r="D690" s="215"/>
      <c r="E690" s="216"/>
      <c r="F690" s="216"/>
      <c r="G690" s="216"/>
      <c r="H690" s="9"/>
      <c r="I690" s="9"/>
      <c r="J690" s="435"/>
      <c r="K690" s="435"/>
      <c r="L690" s="435"/>
      <c r="M690" s="435"/>
      <c r="N690" s="9"/>
      <c r="O690" s="217"/>
      <c r="P690" s="217"/>
      <c r="Q690" s="217"/>
      <c r="R690" s="217"/>
      <c r="S690" s="9"/>
      <c r="T690" s="9"/>
      <c r="U690" s="9"/>
      <c r="V690" s="9"/>
      <c r="W690" s="9"/>
      <c r="X690" s="9"/>
      <c r="Y690" s="9"/>
      <c r="Z690" s="9"/>
      <c r="AA690" s="9"/>
    </row>
    <row r="691" spans="2:27" ht="14.1" customHeight="1">
      <c r="B691" s="215"/>
      <c r="C691" s="215"/>
      <c r="D691" s="215"/>
      <c r="E691" s="216"/>
      <c r="F691" s="216"/>
      <c r="G691" s="216"/>
      <c r="H691" s="9"/>
      <c r="I691" s="9"/>
      <c r="J691" s="435"/>
      <c r="K691" s="435"/>
      <c r="L691" s="435"/>
      <c r="M691" s="435"/>
      <c r="N691" s="9"/>
      <c r="O691" s="217"/>
      <c r="P691" s="217"/>
      <c r="Q691" s="217"/>
      <c r="R691" s="217"/>
      <c r="S691" s="9"/>
      <c r="T691" s="9"/>
      <c r="U691" s="9"/>
      <c r="V691" s="9"/>
      <c r="W691" s="9"/>
      <c r="X691" s="9"/>
      <c r="Y691" s="9"/>
      <c r="Z691" s="9"/>
      <c r="AA691" s="9"/>
    </row>
    <row r="692" spans="2:27" ht="14.1" customHeight="1">
      <c r="B692" s="215"/>
      <c r="C692" s="215"/>
      <c r="D692" s="215"/>
      <c r="E692" s="216"/>
      <c r="F692" s="216"/>
      <c r="G692" s="216"/>
      <c r="H692" s="9"/>
      <c r="I692" s="9"/>
      <c r="J692" s="435"/>
      <c r="K692" s="435"/>
      <c r="L692" s="435"/>
      <c r="M692" s="435"/>
      <c r="N692" s="9"/>
      <c r="O692" s="217"/>
      <c r="P692" s="217"/>
      <c r="Q692" s="217"/>
      <c r="R692" s="217"/>
      <c r="S692" s="9"/>
      <c r="T692" s="9"/>
      <c r="U692" s="9"/>
      <c r="V692" s="9"/>
      <c r="W692" s="9"/>
      <c r="X692" s="9"/>
      <c r="Y692" s="9"/>
      <c r="Z692" s="9"/>
      <c r="AA692" s="9"/>
    </row>
    <row r="693" spans="2:27" ht="14.1" customHeight="1">
      <c r="B693" s="215"/>
      <c r="C693" s="215"/>
      <c r="D693" s="215"/>
      <c r="E693" s="216"/>
      <c r="F693" s="216"/>
      <c r="G693" s="216"/>
      <c r="H693" s="9"/>
      <c r="I693" s="9"/>
      <c r="J693" s="435"/>
      <c r="K693" s="435"/>
      <c r="L693" s="435"/>
      <c r="M693" s="435"/>
      <c r="N693" s="9"/>
      <c r="O693" s="217"/>
      <c r="P693" s="217"/>
      <c r="Q693" s="217"/>
      <c r="R693" s="217"/>
      <c r="S693" s="9"/>
      <c r="T693" s="9"/>
      <c r="U693" s="9"/>
      <c r="V693" s="9"/>
      <c r="W693" s="9"/>
      <c r="X693" s="9"/>
      <c r="Y693" s="9"/>
      <c r="Z693" s="9"/>
      <c r="AA693" s="9"/>
    </row>
    <row r="694" spans="2:27" ht="14.1" customHeight="1">
      <c r="B694" s="215"/>
      <c r="C694" s="215"/>
      <c r="D694" s="215"/>
      <c r="E694" s="216"/>
      <c r="F694" s="216"/>
      <c r="G694" s="216"/>
      <c r="H694" s="9"/>
      <c r="I694" s="9"/>
      <c r="J694" s="435"/>
      <c r="K694" s="435"/>
      <c r="L694" s="435"/>
      <c r="M694" s="435"/>
      <c r="N694" s="9"/>
      <c r="O694" s="217"/>
      <c r="P694" s="217"/>
      <c r="Q694" s="217"/>
      <c r="R694" s="217"/>
      <c r="S694" s="9"/>
      <c r="T694" s="9"/>
      <c r="U694" s="9"/>
      <c r="V694" s="9"/>
      <c r="W694" s="9"/>
      <c r="X694" s="9"/>
      <c r="Y694" s="9"/>
      <c r="Z694" s="9"/>
      <c r="AA694" s="9"/>
    </row>
    <row r="695" spans="2:27" ht="14.1" customHeight="1">
      <c r="B695" s="215"/>
      <c r="C695" s="215"/>
      <c r="D695" s="215"/>
      <c r="E695" s="216"/>
      <c r="F695" s="216"/>
      <c r="G695" s="216"/>
      <c r="H695" s="9"/>
      <c r="I695" s="9"/>
      <c r="J695" s="435"/>
      <c r="K695" s="435"/>
      <c r="L695" s="435"/>
      <c r="M695" s="435"/>
      <c r="N695" s="9"/>
      <c r="O695" s="217"/>
      <c r="P695" s="217"/>
      <c r="Q695" s="217"/>
      <c r="R695" s="217"/>
      <c r="S695" s="9"/>
      <c r="T695" s="9"/>
      <c r="U695" s="9"/>
      <c r="V695" s="9"/>
      <c r="W695" s="9"/>
      <c r="X695" s="9"/>
      <c r="Y695" s="9"/>
      <c r="Z695" s="9"/>
      <c r="AA695" s="9"/>
    </row>
    <row r="696" spans="2:27" ht="14.1" customHeight="1">
      <c r="B696" s="215"/>
      <c r="C696" s="215"/>
      <c r="D696" s="215"/>
      <c r="E696" s="216"/>
      <c r="F696" s="216"/>
      <c r="G696" s="216"/>
      <c r="H696" s="9"/>
      <c r="I696" s="9"/>
      <c r="J696" s="435"/>
      <c r="K696" s="435"/>
      <c r="L696" s="435"/>
      <c r="M696" s="435"/>
      <c r="N696" s="9"/>
      <c r="O696" s="217"/>
      <c r="P696" s="217"/>
      <c r="Q696" s="217"/>
      <c r="R696" s="217"/>
      <c r="S696" s="9"/>
      <c r="T696" s="9"/>
      <c r="U696" s="9"/>
      <c r="V696" s="9"/>
      <c r="W696" s="9"/>
      <c r="X696" s="9"/>
      <c r="Y696" s="9"/>
      <c r="Z696" s="9"/>
      <c r="AA696" s="9"/>
    </row>
    <row r="697" spans="2:27" ht="14.1" customHeight="1">
      <c r="B697" s="215"/>
      <c r="C697" s="215"/>
      <c r="D697" s="215"/>
      <c r="E697" s="216"/>
      <c r="F697" s="216"/>
      <c r="G697" s="216"/>
      <c r="H697" s="9"/>
      <c r="I697" s="9"/>
      <c r="J697" s="435"/>
      <c r="K697" s="435"/>
      <c r="L697" s="435"/>
      <c r="M697" s="435"/>
      <c r="N697" s="9"/>
      <c r="O697" s="217"/>
      <c r="P697" s="217"/>
      <c r="Q697" s="217"/>
      <c r="R697" s="217"/>
      <c r="S697" s="9"/>
      <c r="T697" s="9"/>
      <c r="U697" s="9"/>
      <c r="V697" s="9"/>
      <c r="W697" s="9"/>
      <c r="X697" s="9"/>
      <c r="Y697" s="9"/>
      <c r="Z697" s="9"/>
      <c r="AA697" s="9"/>
    </row>
    <row r="698" spans="2:27" ht="14.1" customHeight="1">
      <c r="B698" s="215"/>
      <c r="C698" s="215"/>
      <c r="D698" s="215"/>
      <c r="E698" s="216"/>
      <c r="F698" s="216"/>
      <c r="G698" s="216"/>
      <c r="H698" s="9"/>
      <c r="I698" s="9"/>
      <c r="J698" s="435"/>
      <c r="K698" s="435"/>
      <c r="L698" s="435"/>
      <c r="M698" s="435"/>
      <c r="N698" s="9"/>
      <c r="O698" s="217"/>
      <c r="P698" s="217"/>
      <c r="Q698" s="217"/>
      <c r="R698" s="217"/>
      <c r="S698" s="9"/>
      <c r="T698" s="9"/>
      <c r="U698" s="9"/>
      <c r="V698" s="9"/>
      <c r="W698" s="9"/>
      <c r="X698" s="9"/>
      <c r="Y698" s="9"/>
      <c r="Z698" s="9"/>
      <c r="AA698" s="9"/>
    </row>
    <row r="699" spans="2:27" ht="14.1" customHeight="1">
      <c r="B699" s="215"/>
      <c r="C699" s="215"/>
      <c r="D699" s="215"/>
      <c r="E699" s="216"/>
      <c r="F699" s="216"/>
      <c r="G699" s="216"/>
      <c r="H699" s="9"/>
      <c r="I699" s="9"/>
      <c r="J699" s="435"/>
      <c r="K699" s="435"/>
      <c r="L699" s="435"/>
      <c r="M699" s="435"/>
      <c r="N699" s="9"/>
      <c r="O699" s="217"/>
      <c r="P699" s="217"/>
      <c r="Q699" s="217"/>
      <c r="R699" s="217"/>
      <c r="S699" s="9"/>
      <c r="T699" s="9"/>
      <c r="U699" s="9"/>
      <c r="V699" s="9"/>
      <c r="W699" s="9"/>
      <c r="X699" s="9"/>
      <c r="Y699" s="9"/>
      <c r="Z699" s="9"/>
      <c r="AA699" s="9"/>
    </row>
    <row r="700" spans="2:27" ht="14.1" customHeight="1">
      <c r="B700" s="215"/>
      <c r="C700" s="215"/>
      <c r="D700" s="215"/>
      <c r="E700" s="216"/>
      <c r="F700" s="216"/>
      <c r="G700" s="216"/>
      <c r="H700" s="9"/>
      <c r="I700" s="9"/>
      <c r="J700" s="435"/>
      <c r="K700" s="435"/>
      <c r="L700" s="435"/>
      <c r="M700" s="435"/>
      <c r="N700" s="9"/>
      <c r="O700" s="217"/>
      <c r="P700" s="217"/>
      <c r="Q700" s="217"/>
      <c r="R700" s="217"/>
      <c r="S700" s="9"/>
      <c r="T700" s="9"/>
      <c r="U700" s="9"/>
      <c r="V700" s="9"/>
      <c r="W700" s="9"/>
      <c r="X700" s="9"/>
      <c r="Y700" s="9"/>
      <c r="Z700" s="9"/>
      <c r="AA700" s="9"/>
    </row>
    <row r="701" spans="2:27" ht="14.1" customHeight="1">
      <c r="B701" s="215"/>
      <c r="C701" s="215"/>
      <c r="D701" s="215"/>
      <c r="E701" s="216"/>
      <c r="F701" s="216"/>
      <c r="G701" s="216"/>
      <c r="H701" s="9"/>
      <c r="I701" s="9"/>
      <c r="J701" s="435"/>
      <c r="K701" s="435"/>
      <c r="L701" s="435"/>
      <c r="M701" s="435"/>
      <c r="N701" s="9"/>
      <c r="O701" s="217"/>
      <c r="P701" s="217"/>
      <c r="Q701" s="217"/>
      <c r="R701" s="217"/>
      <c r="S701" s="9"/>
      <c r="T701" s="9"/>
      <c r="U701" s="9"/>
      <c r="V701" s="9"/>
      <c r="W701" s="9"/>
      <c r="X701" s="9"/>
      <c r="Y701" s="9"/>
      <c r="Z701" s="9"/>
      <c r="AA701" s="9"/>
    </row>
    <row r="702" spans="2:27" ht="14.1" customHeight="1">
      <c r="B702" s="215"/>
      <c r="C702" s="215"/>
      <c r="D702" s="215"/>
      <c r="E702" s="216"/>
      <c r="F702" s="216"/>
      <c r="G702" s="216"/>
      <c r="H702" s="9"/>
      <c r="I702" s="9"/>
      <c r="J702" s="435"/>
      <c r="K702" s="435"/>
      <c r="L702" s="435"/>
      <c r="M702" s="435"/>
      <c r="N702" s="9"/>
      <c r="O702" s="217"/>
      <c r="P702" s="217"/>
      <c r="Q702" s="217"/>
      <c r="R702" s="217"/>
      <c r="S702" s="9"/>
      <c r="T702" s="9"/>
      <c r="U702" s="9"/>
      <c r="V702" s="9"/>
      <c r="W702" s="9"/>
      <c r="X702" s="9"/>
      <c r="Y702" s="9"/>
      <c r="Z702" s="9"/>
      <c r="AA702" s="9"/>
    </row>
    <row r="703" spans="2:27" ht="14.1" customHeight="1">
      <c r="B703" s="215"/>
      <c r="C703" s="215"/>
      <c r="D703" s="215"/>
      <c r="E703" s="216"/>
      <c r="F703" s="216"/>
      <c r="G703" s="216"/>
      <c r="H703" s="9"/>
      <c r="I703" s="9"/>
      <c r="J703" s="435"/>
      <c r="K703" s="435"/>
      <c r="L703" s="435"/>
      <c r="M703" s="435"/>
      <c r="N703" s="9"/>
      <c r="O703" s="217"/>
      <c r="P703" s="217"/>
      <c r="Q703" s="217"/>
      <c r="R703" s="217"/>
      <c r="S703" s="9"/>
      <c r="T703" s="9"/>
      <c r="U703" s="9"/>
      <c r="V703" s="9"/>
      <c r="W703" s="9"/>
      <c r="X703" s="9"/>
      <c r="Y703" s="9"/>
      <c r="Z703" s="9"/>
      <c r="AA703" s="9"/>
    </row>
    <row r="704" spans="2:27" ht="14.1" customHeight="1">
      <c r="B704" s="215"/>
      <c r="C704" s="215"/>
      <c r="D704" s="215"/>
      <c r="E704" s="216"/>
      <c r="F704" s="216"/>
      <c r="G704" s="216"/>
      <c r="H704" s="9"/>
      <c r="I704" s="9"/>
      <c r="J704" s="435"/>
      <c r="K704" s="435"/>
      <c r="L704" s="435"/>
      <c r="M704" s="435"/>
      <c r="N704" s="9"/>
      <c r="O704" s="217"/>
      <c r="P704" s="217"/>
      <c r="Q704" s="217"/>
      <c r="R704" s="217"/>
      <c r="S704" s="9"/>
      <c r="T704" s="9"/>
      <c r="U704" s="9"/>
      <c r="V704" s="9"/>
      <c r="W704" s="9"/>
      <c r="X704" s="9"/>
      <c r="Y704" s="9"/>
      <c r="Z704" s="9"/>
      <c r="AA704" s="9"/>
    </row>
    <row r="705" spans="2:27" ht="14.1" customHeight="1">
      <c r="B705" s="215"/>
      <c r="C705" s="215"/>
      <c r="D705" s="215"/>
      <c r="E705" s="216"/>
      <c r="F705" s="216"/>
      <c r="G705" s="216"/>
      <c r="H705" s="9"/>
      <c r="I705" s="9"/>
      <c r="J705" s="435"/>
      <c r="K705" s="435"/>
      <c r="L705" s="435"/>
      <c r="M705" s="435"/>
      <c r="N705" s="9"/>
      <c r="O705" s="217"/>
      <c r="P705" s="217"/>
      <c r="Q705" s="217"/>
      <c r="R705" s="217"/>
      <c r="S705" s="9"/>
      <c r="T705" s="9"/>
      <c r="U705" s="9"/>
      <c r="V705" s="9"/>
      <c r="W705" s="9"/>
      <c r="X705" s="9"/>
      <c r="Y705" s="9"/>
      <c r="Z705" s="9"/>
      <c r="AA705" s="9"/>
    </row>
    <row r="706" spans="2:27" ht="14.1" customHeight="1">
      <c r="B706" s="215"/>
      <c r="C706" s="215"/>
      <c r="D706" s="215"/>
      <c r="E706" s="216"/>
      <c r="F706" s="216"/>
      <c r="G706" s="216"/>
      <c r="H706" s="9"/>
      <c r="I706" s="9"/>
      <c r="J706" s="435"/>
      <c r="K706" s="435"/>
      <c r="L706" s="435"/>
      <c r="M706" s="435"/>
      <c r="N706" s="9"/>
      <c r="O706" s="217"/>
      <c r="P706" s="217"/>
      <c r="Q706" s="217"/>
      <c r="R706" s="217"/>
      <c r="S706" s="9"/>
      <c r="T706" s="9"/>
      <c r="U706" s="9"/>
      <c r="V706" s="9"/>
      <c r="W706" s="9"/>
      <c r="X706" s="9"/>
      <c r="Y706" s="9"/>
      <c r="Z706" s="9"/>
      <c r="AA706" s="9"/>
    </row>
    <row r="707" spans="2:27" ht="14.1" customHeight="1">
      <c r="B707" s="215"/>
      <c r="C707" s="215"/>
      <c r="D707" s="215"/>
      <c r="E707" s="216"/>
      <c r="F707" s="216"/>
      <c r="G707" s="216"/>
      <c r="H707" s="9"/>
      <c r="I707" s="9"/>
      <c r="J707" s="435"/>
      <c r="K707" s="435"/>
      <c r="L707" s="435"/>
      <c r="M707" s="435"/>
      <c r="N707" s="9"/>
      <c r="O707" s="217"/>
      <c r="P707" s="217"/>
      <c r="Q707" s="217"/>
      <c r="R707" s="217"/>
      <c r="S707" s="9"/>
      <c r="T707" s="9"/>
      <c r="U707" s="9"/>
      <c r="V707" s="9"/>
      <c r="W707" s="9"/>
      <c r="X707" s="9"/>
      <c r="Y707" s="9"/>
      <c r="Z707" s="9"/>
      <c r="AA707" s="9"/>
    </row>
    <row r="708" spans="2:27" ht="14.1" customHeight="1">
      <c r="B708" s="215"/>
      <c r="C708" s="215"/>
      <c r="D708" s="215"/>
      <c r="E708" s="216"/>
      <c r="F708" s="216"/>
      <c r="G708" s="216"/>
      <c r="H708" s="9"/>
      <c r="I708" s="9"/>
      <c r="J708" s="435"/>
      <c r="K708" s="435"/>
      <c r="L708" s="435"/>
      <c r="M708" s="435"/>
      <c r="N708" s="9"/>
      <c r="O708" s="217"/>
      <c r="P708" s="217"/>
      <c r="Q708" s="217"/>
      <c r="R708" s="217"/>
      <c r="S708" s="9"/>
      <c r="T708" s="9"/>
      <c r="U708" s="9"/>
      <c r="V708" s="9"/>
      <c r="W708" s="9"/>
      <c r="X708" s="9"/>
      <c r="Y708" s="9"/>
      <c r="Z708" s="9"/>
      <c r="AA708" s="9"/>
    </row>
    <row r="709" spans="2:27" ht="14.1" customHeight="1">
      <c r="B709" s="215"/>
      <c r="C709" s="215"/>
      <c r="D709" s="215"/>
      <c r="E709" s="216"/>
      <c r="F709" s="216"/>
      <c r="G709" s="216"/>
      <c r="H709" s="9"/>
      <c r="I709" s="9"/>
      <c r="J709" s="435"/>
      <c r="K709" s="435"/>
      <c r="L709" s="435"/>
      <c r="M709" s="435"/>
      <c r="N709" s="9"/>
      <c r="O709" s="217"/>
      <c r="P709" s="217"/>
      <c r="Q709" s="217"/>
      <c r="R709" s="217"/>
      <c r="S709" s="9"/>
      <c r="T709" s="9"/>
      <c r="U709" s="9"/>
      <c r="V709" s="9"/>
      <c r="W709" s="9"/>
      <c r="X709" s="9"/>
      <c r="Y709" s="9"/>
      <c r="Z709" s="9"/>
      <c r="AA709" s="9"/>
    </row>
    <row r="710" spans="2:27" ht="14.1" customHeight="1">
      <c r="B710" s="215"/>
      <c r="C710" s="215"/>
      <c r="D710" s="215"/>
      <c r="E710" s="216"/>
      <c r="F710" s="216"/>
      <c r="G710" s="216"/>
      <c r="H710" s="9"/>
      <c r="I710" s="9"/>
      <c r="J710" s="435"/>
      <c r="K710" s="435"/>
      <c r="L710" s="435"/>
      <c r="M710" s="435"/>
      <c r="N710" s="9"/>
      <c r="O710" s="217"/>
      <c r="P710" s="217"/>
      <c r="Q710" s="217"/>
      <c r="R710" s="217"/>
      <c r="S710" s="9"/>
      <c r="T710" s="9"/>
      <c r="U710" s="9"/>
      <c r="V710" s="9"/>
      <c r="W710" s="9"/>
      <c r="X710" s="9"/>
      <c r="Y710" s="9"/>
      <c r="Z710" s="9"/>
      <c r="AA710" s="9"/>
    </row>
    <row r="711" spans="2:27" ht="14.1" customHeight="1">
      <c r="B711" s="215"/>
      <c r="C711" s="215"/>
      <c r="D711" s="215"/>
      <c r="E711" s="216"/>
      <c r="F711" s="216"/>
      <c r="G711" s="216"/>
      <c r="H711" s="9"/>
      <c r="I711" s="9"/>
      <c r="J711" s="435"/>
      <c r="K711" s="435"/>
      <c r="L711" s="435"/>
      <c r="M711" s="435"/>
      <c r="N711" s="9"/>
      <c r="O711" s="217"/>
      <c r="P711" s="217"/>
      <c r="Q711" s="217"/>
      <c r="R711" s="217"/>
      <c r="S711" s="9"/>
      <c r="T711" s="9"/>
      <c r="U711" s="9"/>
      <c r="V711" s="9"/>
      <c r="W711" s="9"/>
      <c r="X711" s="9"/>
      <c r="Y711" s="9"/>
      <c r="Z711" s="9"/>
      <c r="AA711" s="9"/>
    </row>
    <row r="712" spans="2:27" ht="14.1" customHeight="1">
      <c r="B712" s="215"/>
      <c r="C712" s="215"/>
      <c r="D712" s="215"/>
      <c r="E712" s="216"/>
      <c r="F712" s="216"/>
      <c r="G712" s="216"/>
      <c r="H712" s="9"/>
      <c r="I712" s="9"/>
      <c r="J712" s="435"/>
      <c r="K712" s="435"/>
      <c r="L712" s="435"/>
      <c r="M712" s="435"/>
      <c r="N712" s="9"/>
      <c r="O712" s="217"/>
      <c r="P712" s="217"/>
      <c r="Q712" s="217"/>
      <c r="R712" s="217"/>
      <c r="S712" s="9"/>
      <c r="T712" s="9"/>
      <c r="U712" s="9"/>
      <c r="V712" s="9"/>
      <c r="W712" s="9"/>
      <c r="X712" s="9"/>
      <c r="Y712" s="9"/>
      <c r="Z712" s="9"/>
      <c r="AA712" s="9"/>
    </row>
    <row r="713" spans="2:27" ht="14.1" customHeight="1">
      <c r="B713" s="215"/>
      <c r="C713" s="215"/>
      <c r="D713" s="215"/>
      <c r="E713" s="216"/>
      <c r="F713" s="216"/>
      <c r="G713" s="216"/>
      <c r="H713" s="9"/>
      <c r="I713" s="9"/>
      <c r="J713" s="435"/>
      <c r="K713" s="435"/>
      <c r="L713" s="435"/>
      <c r="M713" s="435"/>
      <c r="N713" s="9"/>
      <c r="O713" s="217"/>
      <c r="P713" s="217"/>
      <c r="Q713" s="217"/>
      <c r="R713" s="217"/>
      <c r="S713" s="9"/>
      <c r="T713" s="9"/>
      <c r="U713" s="9"/>
      <c r="V713" s="9"/>
      <c r="W713" s="9"/>
      <c r="X713" s="9"/>
      <c r="Y713" s="9"/>
      <c r="Z713" s="9"/>
      <c r="AA713" s="9"/>
    </row>
    <row r="714" spans="2:27" ht="14.1" customHeight="1">
      <c r="B714" s="215"/>
      <c r="C714" s="215"/>
      <c r="D714" s="215"/>
      <c r="E714" s="216"/>
      <c r="F714" s="216"/>
      <c r="G714" s="216"/>
      <c r="H714" s="9"/>
      <c r="I714" s="9"/>
      <c r="J714" s="435"/>
      <c r="K714" s="435"/>
      <c r="L714" s="435"/>
      <c r="M714" s="435"/>
      <c r="N714" s="9"/>
      <c r="O714" s="217"/>
      <c r="P714" s="217"/>
      <c r="Q714" s="217"/>
      <c r="R714" s="217"/>
      <c r="S714" s="9"/>
      <c r="T714" s="9"/>
      <c r="U714" s="9"/>
      <c r="V714" s="9"/>
      <c r="W714" s="9"/>
      <c r="X714" s="9"/>
      <c r="Y714" s="9"/>
      <c r="Z714" s="9"/>
      <c r="AA714" s="9"/>
    </row>
    <row r="715" spans="2:27" ht="14.1" customHeight="1">
      <c r="B715" s="215"/>
      <c r="C715" s="215"/>
      <c r="D715" s="215"/>
      <c r="E715" s="216"/>
      <c r="F715" s="216"/>
      <c r="G715" s="216"/>
      <c r="H715" s="9"/>
      <c r="I715" s="9"/>
      <c r="J715" s="435"/>
      <c r="K715" s="435"/>
      <c r="L715" s="435"/>
      <c r="M715" s="435"/>
      <c r="N715" s="9"/>
      <c r="O715" s="217"/>
      <c r="P715" s="217"/>
      <c r="Q715" s="217"/>
      <c r="R715" s="217"/>
      <c r="S715" s="9"/>
      <c r="T715" s="9"/>
      <c r="U715" s="9"/>
      <c r="V715" s="9"/>
      <c r="W715" s="9"/>
      <c r="X715" s="9"/>
      <c r="Y715" s="9"/>
      <c r="Z715" s="9"/>
      <c r="AA715" s="9"/>
    </row>
    <row r="716" spans="2:27" ht="14.1" customHeight="1">
      <c r="B716" s="215"/>
      <c r="C716" s="215"/>
      <c r="D716" s="215"/>
      <c r="E716" s="216"/>
      <c r="F716" s="216"/>
      <c r="G716" s="216"/>
      <c r="H716" s="9"/>
      <c r="I716" s="9"/>
      <c r="J716" s="435"/>
      <c r="K716" s="435"/>
      <c r="L716" s="435"/>
      <c r="M716" s="435"/>
      <c r="N716" s="9"/>
      <c r="O716" s="217"/>
      <c r="P716" s="217"/>
      <c r="Q716" s="217"/>
      <c r="R716" s="217"/>
      <c r="S716" s="9"/>
      <c r="T716" s="9"/>
      <c r="U716" s="9"/>
      <c r="V716" s="9"/>
      <c r="W716" s="9"/>
      <c r="X716" s="9"/>
      <c r="Y716" s="9"/>
      <c r="Z716" s="9"/>
      <c r="AA716" s="9"/>
    </row>
    <row r="717" spans="2:27" ht="14.1" customHeight="1">
      <c r="B717" s="215"/>
      <c r="C717" s="215"/>
      <c r="D717" s="215"/>
      <c r="E717" s="216"/>
      <c r="F717" s="216"/>
      <c r="G717" s="216"/>
      <c r="H717" s="9"/>
      <c r="I717" s="9"/>
      <c r="J717" s="435"/>
      <c r="K717" s="435"/>
      <c r="L717" s="435"/>
      <c r="M717" s="435"/>
      <c r="N717" s="9"/>
      <c r="O717" s="217"/>
      <c r="P717" s="217"/>
      <c r="Q717" s="217"/>
      <c r="R717" s="217"/>
      <c r="S717" s="9"/>
      <c r="T717" s="9"/>
      <c r="U717" s="9"/>
      <c r="V717" s="9"/>
      <c r="W717" s="9"/>
      <c r="X717" s="9"/>
      <c r="Y717" s="9"/>
      <c r="Z717" s="9"/>
      <c r="AA717" s="9"/>
    </row>
    <row r="718" spans="2:27" ht="14.1" customHeight="1">
      <c r="B718" s="215"/>
      <c r="C718" s="215"/>
      <c r="D718" s="215"/>
      <c r="E718" s="216"/>
      <c r="F718" s="216"/>
      <c r="G718" s="216"/>
      <c r="H718" s="9"/>
      <c r="I718" s="9"/>
      <c r="J718" s="435"/>
      <c r="K718" s="435"/>
      <c r="L718" s="435"/>
      <c r="M718" s="435"/>
      <c r="N718" s="9"/>
      <c r="O718" s="217"/>
      <c r="P718" s="217"/>
      <c r="Q718" s="217"/>
      <c r="R718" s="217"/>
      <c r="S718" s="9"/>
      <c r="T718" s="9"/>
      <c r="U718" s="9"/>
      <c r="V718" s="9"/>
      <c r="W718" s="9"/>
      <c r="X718" s="9"/>
      <c r="Y718" s="9"/>
      <c r="Z718" s="9"/>
      <c r="AA718" s="9"/>
    </row>
    <row r="719" spans="2:27" ht="14.1" customHeight="1">
      <c r="B719" s="215"/>
      <c r="C719" s="215"/>
      <c r="D719" s="215"/>
      <c r="E719" s="216"/>
      <c r="F719" s="216"/>
      <c r="G719" s="216"/>
      <c r="H719" s="9"/>
      <c r="I719" s="9"/>
      <c r="J719" s="435"/>
      <c r="K719" s="435"/>
      <c r="L719" s="435"/>
      <c r="M719" s="435"/>
      <c r="N719" s="9"/>
      <c r="O719" s="217"/>
      <c r="P719" s="217"/>
      <c r="Q719" s="217"/>
      <c r="R719" s="217"/>
      <c r="S719" s="9"/>
      <c r="T719" s="9"/>
      <c r="U719" s="9"/>
      <c r="V719" s="9"/>
      <c r="W719" s="9"/>
      <c r="X719" s="9"/>
      <c r="Y719" s="9"/>
      <c r="Z719" s="9"/>
      <c r="AA719" s="9"/>
    </row>
    <row r="720" spans="2:27" ht="14.1" customHeight="1">
      <c r="B720" s="215"/>
      <c r="C720" s="215"/>
      <c r="D720" s="215"/>
      <c r="E720" s="216"/>
      <c r="F720" s="216"/>
      <c r="G720" s="216"/>
      <c r="H720" s="9"/>
      <c r="I720" s="9"/>
      <c r="J720" s="435"/>
      <c r="K720" s="435"/>
      <c r="L720" s="435"/>
      <c r="M720" s="435"/>
      <c r="N720" s="9"/>
      <c r="O720" s="217"/>
      <c r="P720" s="217"/>
      <c r="Q720" s="217"/>
      <c r="R720" s="217"/>
      <c r="S720" s="9"/>
      <c r="T720" s="9"/>
      <c r="U720" s="9"/>
      <c r="V720" s="9"/>
      <c r="W720" s="9"/>
      <c r="X720" s="9"/>
      <c r="Y720" s="9"/>
      <c r="Z720" s="9"/>
      <c r="AA720" s="9"/>
    </row>
    <row r="721" spans="2:27" ht="14.1" customHeight="1">
      <c r="B721" s="215"/>
      <c r="C721" s="215"/>
      <c r="D721" s="215"/>
      <c r="E721" s="216"/>
      <c r="F721" s="216"/>
      <c r="G721" s="216"/>
      <c r="H721" s="9"/>
      <c r="I721" s="9"/>
      <c r="J721" s="435"/>
      <c r="K721" s="435"/>
      <c r="L721" s="435"/>
      <c r="M721" s="435"/>
      <c r="N721" s="9"/>
      <c r="O721" s="217"/>
      <c r="P721" s="217"/>
      <c r="Q721" s="217"/>
      <c r="R721" s="217"/>
      <c r="S721" s="9"/>
      <c r="T721" s="9"/>
      <c r="U721" s="9"/>
      <c r="V721" s="9"/>
      <c r="W721" s="9"/>
      <c r="X721" s="9"/>
      <c r="Y721" s="9"/>
      <c r="Z721" s="9"/>
      <c r="AA721" s="9"/>
    </row>
    <row r="722" spans="2:27" ht="14.1" customHeight="1">
      <c r="B722" s="215"/>
      <c r="C722" s="215"/>
      <c r="D722" s="215"/>
      <c r="E722" s="216"/>
      <c r="F722" s="216"/>
      <c r="G722" s="216"/>
      <c r="H722" s="9"/>
      <c r="I722" s="9"/>
      <c r="J722" s="435"/>
      <c r="K722" s="435"/>
      <c r="L722" s="435"/>
      <c r="M722" s="435"/>
      <c r="N722" s="9"/>
      <c r="O722" s="217"/>
      <c r="P722" s="217"/>
      <c r="Q722" s="217"/>
      <c r="R722" s="217"/>
      <c r="S722" s="9"/>
      <c r="T722" s="9"/>
      <c r="U722" s="9"/>
      <c r="V722" s="9"/>
      <c r="W722" s="9"/>
      <c r="X722" s="9"/>
      <c r="Y722" s="9"/>
      <c r="Z722" s="9"/>
      <c r="AA722" s="9"/>
    </row>
    <row r="723" spans="2:27" ht="14.1" customHeight="1">
      <c r="B723" s="215"/>
      <c r="C723" s="215"/>
      <c r="D723" s="215"/>
      <c r="E723" s="216"/>
      <c r="F723" s="216"/>
      <c r="G723" s="216"/>
      <c r="H723" s="9"/>
      <c r="I723" s="9"/>
      <c r="J723" s="435"/>
      <c r="K723" s="435"/>
      <c r="L723" s="435"/>
      <c r="M723" s="435"/>
      <c r="N723" s="9"/>
      <c r="O723" s="217"/>
      <c r="P723" s="217"/>
      <c r="Q723" s="217"/>
      <c r="R723" s="217"/>
      <c r="S723" s="9"/>
      <c r="T723" s="9"/>
      <c r="U723" s="9"/>
      <c r="V723" s="9"/>
      <c r="W723" s="9"/>
      <c r="X723" s="9"/>
      <c r="Y723" s="9"/>
      <c r="Z723" s="9"/>
      <c r="AA723" s="9"/>
    </row>
    <row r="724" spans="2:27" ht="14.1" customHeight="1">
      <c r="B724" s="215"/>
      <c r="C724" s="215"/>
      <c r="D724" s="215"/>
      <c r="E724" s="216"/>
      <c r="F724" s="216"/>
      <c r="G724" s="216"/>
      <c r="H724" s="9"/>
      <c r="I724" s="9"/>
      <c r="J724" s="435"/>
      <c r="K724" s="435"/>
      <c r="L724" s="435"/>
      <c r="M724" s="435"/>
      <c r="N724" s="9"/>
      <c r="O724" s="217"/>
      <c r="P724" s="217"/>
      <c r="Q724" s="217"/>
      <c r="R724" s="217"/>
      <c r="S724" s="9"/>
      <c r="T724" s="9"/>
      <c r="U724" s="9"/>
      <c r="V724" s="9"/>
      <c r="W724" s="9"/>
      <c r="X724" s="9"/>
      <c r="Y724" s="9"/>
      <c r="Z724" s="9"/>
      <c r="AA724" s="9"/>
    </row>
    <row r="725" spans="2:27" ht="14.1" customHeight="1">
      <c r="B725" s="215"/>
      <c r="C725" s="215"/>
      <c r="D725" s="215"/>
      <c r="E725" s="216"/>
      <c r="F725" s="216"/>
      <c r="G725" s="216"/>
      <c r="H725" s="9"/>
      <c r="I725" s="9"/>
      <c r="J725" s="435"/>
      <c r="K725" s="435"/>
      <c r="L725" s="435"/>
      <c r="M725" s="435"/>
      <c r="N725" s="9"/>
      <c r="O725" s="217"/>
      <c r="P725" s="217"/>
      <c r="Q725" s="217"/>
      <c r="R725" s="217"/>
      <c r="S725" s="9"/>
      <c r="T725" s="9"/>
      <c r="U725" s="9"/>
      <c r="V725" s="9"/>
      <c r="W725" s="9"/>
      <c r="X725" s="9"/>
      <c r="Y725" s="9"/>
      <c r="Z725" s="9"/>
      <c r="AA725" s="9"/>
    </row>
    <row r="726" spans="2:27" ht="14.1" customHeight="1">
      <c r="B726" s="215"/>
      <c r="C726" s="215"/>
      <c r="D726" s="215"/>
      <c r="E726" s="216"/>
      <c r="F726" s="216"/>
      <c r="G726" s="216"/>
      <c r="H726" s="9"/>
      <c r="I726" s="9"/>
      <c r="J726" s="435"/>
      <c r="K726" s="435"/>
      <c r="L726" s="435"/>
      <c r="M726" s="435"/>
      <c r="N726" s="9"/>
      <c r="O726" s="217"/>
      <c r="P726" s="217"/>
      <c r="Q726" s="217"/>
      <c r="R726" s="217"/>
      <c r="S726" s="9"/>
      <c r="T726" s="9"/>
      <c r="U726" s="9"/>
      <c r="V726" s="9"/>
      <c r="W726" s="9"/>
      <c r="X726" s="9"/>
      <c r="Y726" s="9"/>
      <c r="Z726" s="9"/>
      <c r="AA726" s="9"/>
    </row>
    <row r="727" spans="2:27" ht="14.1" customHeight="1">
      <c r="B727" s="215"/>
      <c r="C727" s="215"/>
      <c r="D727" s="215"/>
      <c r="E727" s="216"/>
      <c r="F727" s="216"/>
      <c r="G727" s="216"/>
      <c r="H727" s="9"/>
      <c r="I727" s="9"/>
      <c r="J727" s="435"/>
      <c r="K727" s="435"/>
      <c r="L727" s="435"/>
      <c r="M727" s="435"/>
      <c r="N727" s="9"/>
      <c r="O727" s="217"/>
      <c r="P727" s="217"/>
      <c r="Q727" s="217"/>
      <c r="R727" s="217"/>
      <c r="S727" s="9"/>
      <c r="T727" s="9"/>
      <c r="U727" s="9"/>
      <c r="V727" s="9"/>
      <c r="W727" s="9"/>
      <c r="X727" s="9"/>
      <c r="Y727" s="9"/>
      <c r="Z727" s="9"/>
      <c r="AA727" s="9"/>
    </row>
    <row r="728" spans="2:27" ht="14.1" customHeight="1">
      <c r="B728" s="215"/>
      <c r="C728" s="215"/>
      <c r="D728" s="215"/>
      <c r="E728" s="216"/>
      <c r="F728" s="216"/>
      <c r="G728" s="216"/>
      <c r="H728" s="9"/>
      <c r="I728" s="9"/>
      <c r="J728" s="435"/>
      <c r="K728" s="435"/>
      <c r="L728" s="435"/>
      <c r="M728" s="435"/>
      <c r="N728" s="9"/>
      <c r="O728" s="217"/>
      <c r="P728" s="217"/>
      <c r="Q728" s="217"/>
      <c r="R728" s="217"/>
      <c r="S728" s="9"/>
      <c r="T728" s="9"/>
      <c r="U728" s="9"/>
      <c r="V728" s="9"/>
      <c r="W728" s="9"/>
      <c r="X728" s="9"/>
      <c r="Y728" s="9"/>
      <c r="Z728" s="9"/>
      <c r="AA728" s="9"/>
    </row>
    <row r="729" spans="2:27" ht="14.1" customHeight="1">
      <c r="B729" s="215"/>
      <c r="C729" s="215"/>
      <c r="D729" s="215"/>
      <c r="E729" s="216"/>
      <c r="F729" s="216"/>
      <c r="G729" s="216"/>
      <c r="H729" s="9"/>
      <c r="I729" s="9"/>
      <c r="J729" s="435"/>
      <c r="K729" s="435"/>
      <c r="L729" s="435"/>
      <c r="M729" s="435"/>
      <c r="N729" s="9"/>
      <c r="O729" s="217"/>
      <c r="P729" s="217"/>
      <c r="Q729" s="217"/>
      <c r="R729" s="217"/>
      <c r="S729" s="9"/>
      <c r="T729" s="9"/>
      <c r="U729" s="9"/>
      <c r="V729" s="9"/>
      <c r="W729" s="9"/>
      <c r="X729" s="9"/>
      <c r="Y729" s="9"/>
      <c r="Z729" s="9"/>
      <c r="AA729" s="9"/>
    </row>
    <row r="730" spans="2:27" ht="14.1" customHeight="1">
      <c r="B730" s="215"/>
      <c r="C730" s="215"/>
      <c r="D730" s="215"/>
      <c r="E730" s="216"/>
      <c r="F730" s="216"/>
      <c r="G730" s="216"/>
      <c r="H730" s="9"/>
      <c r="I730" s="9"/>
      <c r="J730" s="435"/>
      <c r="K730" s="435"/>
      <c r="L730" s="435"/>
      <c r="M730" s="435"/>
      <c r="N730" s="9"/>
      <c r="O730" s="217"/>
      <c r="P730" s="217"/>
      <c r="Q730" s="217"/>
      <c r="R730" s="217"/>
      <c r="S730" s="9"/>
      <c r="T730" s="9"/>
      <c r="U730" s="9"/>
      <c r="V730" s="9"/>
      <c r="W730" s="9"/>
      <c r="X730" s="9"/>
      <c r="Y730" s="9"/>
      <c r="Z730" s="9"/>
      <c r="AA730" s="9"/>
    </row>
    <row r="731" spans="2:27" ht="14.1" customHeight="1">
      <c r="B731" s="215"/>
      <c r="C731" s="215"/>
      <c r="D731" s="215"/>
      <c r="E731" s="216"/>
      <c r="F731" s="216"/>
      <c r="G731" s="216"/>
      <c r="H731" s="9"/>
      <c r="I731" s="9"/>
      <c r="J731" s="435"/>
      <c r="K731" s="435"/>
      <c r="L731" s="435"/>
      <c r="M731" s="435"/>
      <c r="N731" s="9"/>
      <c r="O731" s="217"/>
      <c r="P731" s="217"/>
      <c r="Q731" s="217"/>
      <c r="R731" s="217"/>
      <c r="S731" s="9"/>
      <c r="T731" s="9"/>
      <c r="U731" s="9"/>
      <c r="V731" s="9"/>
      <c r="W731" s="9"/>
      <c r="X731" s="9"/>
      <c r="Y731" s="9"/>
      <c r="Z731" s="9"/>
      <c r="AA731" s="9"/>
    </row>
    <row r="732" spans="2:27" ht="14.1" customHeight="1">
      <c r="B732" s="215"/>
      <c r="C732" s="215"/>
      <c r="D732" s="215"/>
      <c r="E732" s="216"/>
      <c r="F732" s="216"/>
      <c r="G732" s="216"/>
      <c r="H732" s="9"/>
      <c r="I732" s="9"/>
      <c r="J732" s="435"/>
      <c r="K732" s="435"/>
      <c r="L732" s="435"/>
      <c r="M732" s="435"/>
      <c r="N732" s="9"/>
      <c r="O732" s="217"/>
      <c r="P732" s="217"/>
      <c r="Q732" s="217"/>
      <c r="R732" s="217"/>
      <c r="S732" s="9"/>
      <c r="T732" s="9"/>
      <c r="U732" s="9"/>
      <c r="V732" s="9"/>
      <c r="W732" s="9"/>
      <c r="X732" s="9"/>
      <c r="Y732" s="9"/>
      <c r="Z732" s="9"/>
      <c r="AA732" s="9"/>
    </row>
    <row r="733" spans="2:27" ht="14.1" customHeight="1">
      <c r="B733" s="215"/>
      <c r="C733" s="215"/>
      <c r="D733" s="215"/>
      <c r="E733" s="216"/>
      <c r="F733" s="216"/>
      <c r="G733" s="216"/>
      <c r="H733" s="9"/>
      <c r="I733" s="9"/>
      <c r="J733" s="435"/>
      <c r="K733" s="435"/>
      <c r="L733" s="435"/>
      <c r="M733" s="435"/>
      <c r="N733" s="9"/>
      <c r="O733" s="217"/>
      <c r="P733" s="217"/>
      <c r="Q733" s="217"/>
      <c r="R733" s="217"/>
      <c r="S733" s="9"/>
      <c r="T733" s="9"/>
      <c r="U733" s="9"/>
      <c r="V733" s="9"/>
      <c r="W733" s="9"/>
      <c r="X733" s="9"/>
      <c r="Y733" s="9"/>
      <c r="Z733" s="9"/>
      <c r="AA733" s="9"/>
    </row>
    <row r="734" spans="2:27" ht="14.1" customHeight="1">
      <c r="B734" s="215"/>
      <c r="C734" s="215"/>
      <c r="D734" s="215"/>
      <c r="E734" s="216"/>
      <c r="F734" s="216"/>
      <c r="G734" s="216"/>
      <c r="H734" s="9"/>
      <c r="I734" s="9"/>
      <c r="J734" s="435"/>
      <c r="K734" s="435"/>
      <c r="L734" s="435"/>
      <c r="M734" s="435"/>
      <c r="N734" s="9"/>
      <c r="O734" s="217"/>
      <c r="P734" s="217"/>
      <c r="Q734" s="217"/>
      <c r="R734" s="217"/>
      <c r="S734" s="9"/>
      <c r="T734" s="9"/>
      <c r="U734" s="9"/>
      <c r="V734" s="9"/>
      <c r="W734" s="9"/>
      <c r="X734" s="9"/>
      <c r="Y734" s="9"/>
      <c r="Z734" s="9"/>
      <c r="AA734" s="9"/>
    </row>
    <row r="735" spans="2:27" ht="14.1" customHeight="1">
      <c r="B735" s="215"/>
      <c r="C735" s="215"/>
      <c r="D735" s="215"/>
      <c r="E735" s="216"/>
      <c r="F735" s="216"/>
      <c r="G735" s="216"/>
      <c r="H735" s="9"/>
      <c r="I735" s="9"/>
      <c r="J735" s="435"/>
      <c r="K735" s="435"/>
      <c r="L735" s="435"/>
      <c r="M735" s="435"/>
      <c r="N735" s="9"/>
      <c r="O735" s="217"/>
      <c r="P735" s="217"/>
      <c r="Q735" s="217"/>
      <c r="R735" s="217"/>
      <c r="S735" s="9"/>
      <c r="T735" s="9"/>
      <c r="U735" s="9"/>
      <c r="V735" s="9"/>
      <c r="W735" s="9"/>
      <c r="X735" s="9"/>
      <c r="Y735" s="9"/>
      <c r="Z735" s="9"/>
      <c r="AA735" s="9"/>
    </row>
    <row r="736" spans="2:27" ht="14.1" customHeight="1">
      <c r="B736" s="215"/>
      <c r="C736" s="215"/>
      <c r="D736" s="215"/>
      <c r="E736" s="216"/>
      <c r="F736" s="216"/>
      <c r="G736" s="216"/>
      <c r="H736" s="9"/>
      <c r="I736" s="9"/>
      <c r="J736" s="435"/>
      <c r="K736" s="435"/>
      <c r="L736" s="435"/>
      <c r="M736" s="435"/>
      <c r="N736" s="9"/>
      <c r="O736" s="217"/>
      <c r="P736" s="217"/>
      <c r="Q736" s="217"/>
      <c r="R736" s="217"/>
      <c r="S736" s="9"/>
      <c r="T736" s="9"/>
      <c r="U736" s="9"/>
      <c r="V736" s="9"/>
      <c r="W736" s="9"/>
      <c r="X736" s="9"/>
      <c r="Y736" s="9"/>
      <c r="Z736" s="9"/>
      <c r="AA736" s="9"/>
    </row>
    <row r="737" spans="2:27" ht="14.1" customHeight="1">
      <c r="B737" s="215"/>
      <c r="C737" s="215"/>
      <c r="D737" s="215"/>
      <c r="E737" s="216"/>
      <c r="F737" s="216"/>
      <c r="G737" s="216"/>
      <c r="H737" s="9"/>
      <c r="I737" s="9"/>
      <c r="J737" s="435"/>
      <c r="K737" s="435"/>
      <c r="L737" s="435"/>
      <c r="M737" s="435"/>
      <c r="N737" s="9"/>
      <c r="O737" s="217"/>
      <c r="P737" s="217"/>
      <c r="Q737" s="217"/>
      <c r="R737" s="217"/>
      <c r="S737" s="9"/>
      <c r="T737" s="9"/>
      <c r="U737" s="9"/>
      <c r="V737" s="9"/>
      <c r="W737" s="9"/>
      <c r="X737" s="9"/>
      <c r="Y737" s="9"/>
      <c r="Z737" s="9"/>
      <c r="AA737" s="9"/>
    </row>
    <row r="738" spans="2:27" ht="14.1" customHeight="1">
      <c r="B738" s="215"/>
      <c r="C738" s="215"/>
      <c r="D738" s="215"/>
      <c r="E738" s="216"/>
      <c r="F738" s="216"/>
      <c r="G738" s="216"/>
      <c r="H738" s="9"/>
      <c r="I738" s="9"/>
      <c r="J738" s="435"/>
      <c r="K738" s="435"/>
      <c r="L738" s="435"/>
      <c r="M738" s="435"/>
      <c r="N738" s="9"/>
      <c r="O738" s="217"/>
      <c r="P738" s="217"/>
      <c r="Q738" s="217"/>
      <c r="R738" s="217"/>
      <c r="S738" s="9"/>
      <c r="T738" s="9"/>
      <c r="U738" s="9"/>
      <c r="V738" s="9"/>
      <c r="W738" s="9"/>
      <c r="X738" s="9"/>
      <c r="Y738" s="9"/>
      <c r="Z738" s="9"/>
      <c r="AA738" s="9"/>
    </row>
    <row r="739" spans="2:27" ht="14.1" customHeight="1">
      <c r="B739" s="215"/>
      <c r="C739" s="215"/>
      <c r="D739" s="215"/>
      <c r="E739" s="216"/>
      <c r="F739" s="216"/>
      <c r="G739" s="216"/>
      <c r="H739" s="9"/>
      <c r="I739" s="9"/>
      <c r="J739" s="435"/>
      <c r="K739" s="435"/>
      <c r="L739" s="435"/>
      <c r="M739" s="435"/>
      <c r="N739" s="9"/>
      <c r="O739" s="217"/>
      <c r="P739" s="217"/>
      <c r="Q739" s="217"/>
      <c r="R739" s="217"/>
      <c r="S739" s="9"/>
      <c r="T739" s="9"/>
      <c r="U739" s="9"/>
      <c r="V739" s="9"/>
      <c r="W739" s="9"/>
      <c r="X739" s="9"/>
      <c r="Y739" s="9"/>
      <c r="Z739" s="9"/>
      <c r="AA739" s="9"/>
    </row>
    <row r="740" spans="2:27" ht="14.1" customHeight="1">
      <c r="B740" s="215"/>
      <c r="C740" s="215"/>
      <c r="D740" s="215"/>
      <c r="E740" s="216"/>
      <c r="F740" s="216"/>
      <c r="G740" s="216"/>
      <c r="H740" s="9"/>
      <c r="I740" s="9"/>
      <c r="J740" s="435"/>
      <c r="K740" s="435"/>
      <c r="L740" s="435"/>
      <c r="M740" s="435"/>
      <c r="N740" s="9"/>
      <c r="O740" s="217"/>
      <c r="P740" s="217"/>
      <c r="Q740" s="217"/>
      <c r="R740" s="217"/>
      <c r="S740" s="9"/>
      <c r="T740" s="9"/>
      <c r="U740" s="9"/>
      <c r="V740" s="9"/>
      <c r="W740" s="9"/>
      <c r="X740" s="9"/>
      <c r="Y740" s="9"/>
      <c r="Z740" s="9"/>
      <c r="AA740" s="9"/>
    </row>
    <row r="741" spans="2:27" ht="14.1" customHeight="1">
      <c r="B741" s="215"/>
      <c r="C741" s="215"/>
      <c r="D741" s="215"/>
      <c r="E741" s="216"/>
      <c r="F741" s="216"/>
      <c r="G741" s="216"/>
      <c r="H741" s="9"/>
      <c r="I741" s="9"/>
      <c r="J741" s="435"/>
      <c r="K741" s="435"/>
      <c r="L741" s="435"/>
      <c r="M741" s="435"/>
      <c r="N741" s="9"/>
      <c r="O741" s="217"/>
      <c r="P741" s="217"/>
      <c r="Q741" s="217"/>
      <c r="R741" s="217"/>
      <c r="S741" s="9"/>
      <c r="T741" s="9"/>
      <c r="U741" s="9"/>
      <c r="V741" s="9"/>
      <c r="W741" s="9"/>
      <c r="X741" s="9"/>
      <c r="Y741" s="9"/>
      <c r="Z741" s="9"/>
      <c r="AA741" s="9"/>
    </row>
    <row r="742" spans="2:27" ht="14.1" customHeight="1">
      <c r="B742" s="215"/>
      <c r="C742" s="215"/>
      <c r="D742" s="215"/>
      <c r="E742" s="216"/>
      <c r="F742" s="216"/>
      <c r="G742" s="216"/>
      <c r="H742" s="9"/>
      <c r="I742" s="9"/>
      <c r="J742" s="435"/>
      <c r="K742" s="435"/>
      <c r="L742" s="435"/>
      <c r="M742" s="435"/>
      <c r="N742" s="9"/>
      <c r="O742" s="217"/>
      <c r="P742" s="217"/>
      <c r="Q742" s="217"/>
      <c r="R742" s="217"/>
      <c r="S742" s="9"/>
      <c r="T742" s="9"/>
      <c r="U742" s="9"/>
      <c r="V742" s="9"/>
      <c r="W742" s="9"/>
      <c r="X742" s="9"/>
      <c r="Y742" s="9"/>
      <c r="Z742" s="9"/>
      <c r="AA742" s="9"/>
    </row>
    <row r="743" spans="2:27" ht="14.1" customHeight="1">
      <c r="E743" s="216"/>
      <c r="F743" s="216"/>
      <c r="G743" s="216"/>
      <c r="H743" s="9"/>
      <c r="I743" s="9"/>
      <c r="J743" s="435"/>
      <c r="K743" s="435"/>
      <c r="L743" s="435"/>
      <c r="M743" s="435"/>
      <c r="N743" s="9"/>
      <c r="O743" s="217"/>
      <c r="P743" s="217"/>
      <c r="Q743" s="217"/>
      <c r="R743" s="217"/>
      <c r="S743" s="9"/>
      <c r="T743" s="9"/>
      <c r="U743" s="9"/>
      <c r="V743" s="9"/>
      <c r="W743" s="9"/>
      <c r="X743" s="9"/>
      <c r="Y743" s="9"/>
      <c r="Z743" s="9"/>
      <c r="AA743" s="9"/>
    </row>
    <row r="744" spans="2:27" ht="14.1" customHeight="1">
      <c r="E744" s="216"/>
      <c r="F744" s="216"/>
      <c r="G744" s="216"/>
      <c r="H744" s="9"/>
      <c r="I744" s="9"/>
      <c r="J744" s="435"/>
      <c r="K744" s="435"/>
      <c r="L744" s="435"/>
      <c r="M744" s="435"/>
      <c r="N744" s="9"/>
      <c r="O744" s="217"/>
      <c r="P744" s="217"/>
      <c r="Q744" s="217"/>
      <c r="R744" s="217"/>
      <c r="S744" s="9"/>
      <c r="T744" s="9"/>
      <c r="U744" s="9"/>
      <c r="V744" s="9"/>
      <c r="W744" s="9"/>
      <c r="X744" s="9"/>
      <c r="Y744" s="9"/>
      <c r="Z744" s="9"/>
      <c r="AA744" s="9"/>
    </row>
    <row r="745" spans="2:27" ht="14.1" customHeight="1">
      <c r="E745" s="216"/>
      <c r="F745" s="216"/>
      <c r="G745" s="216"/>
      <c r="H745" s="9"/>
      <c r="I745" s="9"/>
      <c r="J745" s="435"/>
      <c r="K745" s="435"/>
      <c r="L745" s="435"/>
      <c r="M745" s="435"/>
      <c r="N745" s="9"/>
      <c r="O745" s="217"/>
      <c r="P745" s="217"/>
      <c r="Q745" s="217"/>
      <c r="R745" s="217"/>
      <c r="S745" s="9"/>
      <c r="T745" s="9"/>
      <c r="U745" s="9"/>
      <c r="V745" s="9"/>
      <c r="W745" s="9"/>
      <c r="X745" s="9"/>
      <c r="Y745" s="9"/>
      <c r="Z745" s="9"/>
      <c r="AA745" s="9"/>
    </row>
    <row r="746" spans="2:27" ht="14.1" customHeight="1">
      <c r="E746" s="216"/>
      <c r="F746" s="216"/>
      <c r="G746" s="216"/>
      <c r="H746" s="9"/>
      <c r="I746" s="9"/>
      <c r="J746" s="435"/>
      <c r="K746" s="435"/>
      <c r="L746" s="435"/>
      <c r="M746" s="435"/>
      <c r="N746" s="9"/>
      <c r="O746" s="217"/>
      <c r="P746" s="217"/>
      <c r="Q746" s="217"/>
      <c r="R746" s="217"/>
      <c r="S746" s="9"/>
      <c r="T746" s="9"/>
      <c r="U746" s="9"/>
      <c r="V746" s="9"/>
      <c r="W746" s="9"/>
      <c r="X746" s="9"/>
      <c r="Y746" s="9"/>
      <c r="Z746" s="9"/>
      <c r="AA746" s="9"/>
    </row>
  </sheetData>
  <autoFilter ref="B9:AC363" xr:uid="{00000000-0009-0000-0000-000004000000}"/>
  <mergeCells count="1">
    <mergeCell ref="X6:Y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4" manualBreakCount="4">
    <brk id="53" min="1" max="21" man="1"/>
    <brk id="107" min="1" max="21" man="1"/>
    <brk id="151" min="1" max="21" man="1"/>
    <brk id="201" min="1"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D380D-4637-449D-9CD7-66240913C6E7}">
  <sheetPr>
    <tabColor theme="0" tint="-0.14999847407452621"/>
    <pageSetUpPr fitToPage="1"/>
  </sheetPr>
  <dimension ref="A1:X515"/>
  <sheetViews>
    <sheetView showGridLines="0" showZeros="0" zoomScale="85" zoomScaleNormal="85" zoomScalePageLayoutView="75" workbookViewId="0">
      <pane xSplit="1" ySplit="9" topLeftCell="B10" activePane="bottomRight" state="frozen"/>
      <selection activeCell="D33" sqref="D33"/>
      <selection pane="topRight" activeCell="D33" sqref="D33"/>
      <selection pane="bottomLeft" activeCell="D33" sqref="D33"/>
      <selection pane="bottomRight" activeCell="B1" sqref="B1"/>
    </sheetView>
  </sheetViews>
  <sheetFormatPr defaultColWidth="8.6640625" defaultRowHeight="14.1" customHeight="1"/>
  <cols>
    <col min="1" max="1" width="5" style="4" bestFit="1" customWidth="1"/>
    <col min="2" max="2" width="27.5546875" style="4" customWidth="1"/>
    <col min="3" max="3" width="15.33203125" style="4" customWidth="1"/>
    <col min="4" max="4" width="13.33203125" style="4" bestFit="1" customWidth="1"/>
    <col min="5" max="5" width="10.109375" style="44" customWidth="1"/>
    <col min="6" max="6" width="43.88671875" style="44" bestFit="1" customWidth="1"/>
    <col min="7" max="7" width="23.109375" style="44" bestFit="1" customWidth="1"/>
    <col min="8" max="8" width="12.109375" style="4" bestFit="1" customWidth="1"/>
    <col min="9" max="9" width="8" style="4" bestFit="1" customWidth="1"/>
    <col min="10" max="18" width="10.33203125" style="436" customWidth="1"/>
    <col min="19" max="19" width="12.5546875" style="4" bestFit="1" customWidth="1"/>
    <col min="20" max="21" width="9.88671875" style="4" customWidth="1"/>
    <col min="22" max="22" width="9.33203125" style="4" customWidth="1"/>
    <col min="23" max="23" width="35.109375" style="4" customWidth="1"/>
    <col min="24" max="24" width="3" style="4" customWidth="1"/>
    <col min="25" max="16384" width="8.6640625" style="4"/>
  </cols>
  <sheetData>
    <row r="1" spans="1:24" ht="13.2">
      <c r="B1" s="427" t="s">
        <v>24</v>
      </c>
      <c r="E1" s="4"/>
      <c r="J1" s="127"/>
      <c r="K1" s="127"/>
      <c r="L1" s="127"/>
      <c r="M1" s="127"/>
      <c r="N1" s="127"/>
      <c r="O1" s="127"/>
      <c r="P1" s="127"/>
      <c r="Q1" s="127"/>
      <c r="R1" s="127"/>
    </row>
    <row r="2" spans="1:24" ht="14.1" customHeight="1">
      <c r="A2" s="160">
        <v>2</v>
      </c>
      <c r="B2" s="161"/>
      <c r="C2" s="161"/>
      <c r="D2" s="162"/>
      <c r="E2" s="163"/>
      <c r="F2" s="526"/>
      <c r="G2" s="526"/>
      <c r="H2" s="165"/>
      <c r="I2" s="166"/>
      <c r="J2" s="432"/>
      <c r="K2" s="432"/>
      <c r="L2" s="432"/>
      <c r="M2" s="432"/>
      <c r="N2" s="432"/>
      <c r="O2" s="432"/>
      <c r="P2" s="432"/>
      <c r="Q2" s="432"/>
      <c r="R2" s="432"/>
      <c r="S2" s="168"/>
      <c r="T2" s="169"/>
      <c r="U2" s="169"/>
      <c r="V2" s="170"/>
      <c r="W2" s="170"/>
    </row>
    <row r="3" spans="1:24" ht="14.1" customHeight="1">
      <c r="A3" s="160">
        <v>3</v>
      </c>
      <c r="B3" s="125" t="str">
        <f>'1-Contractblad totaal'!A3</f>
        <v>Naam opdrachtgever</v>
      </c>
      <c r="C3" s="154" t="str">
        <f>'1-Contractblad totaal'!B3</f>
        <v>Kunstlinie</v>
      </c>
      <c r="E3" s="171"/>
      <c r="H3" s="165"/>
      <c r="I3" s="166"/>
      <c r="J3" s="432"/>
      <c r="K3" s="432"/>
      <c r="L3" s="432"/>
      <c r="M3" s="432"/>
      <c r="N3" s="432"/>
      <c r="O3" s="432"/>
      <c r="P3" s="432"/>
      <c r="Q3" s="432"/>
      <c r="R3" s="432"/>
      <c r="S3" s="168"/>
      <c r="T3" s="169"/>
      <c r="U3" s="169"/>
      <c r="V3" s="170"/>
      <c r="W3" s="170"/>
    </row>
    <row r="4" spans="1:24" ht="14.1" customHeight="1">
      <c r="A4" s="160">
        <v>4</v>
      </c>
      <c r="B4" s="125" t="str">
        <f>'1-Contractblad totaal'!A4</f>
        <v>Calculatie onderdeel</v>
      </c>
      <c r="C4" s="154" t="str">
        <f ca="1">MID(CELL("bestandsnaam",$D$9),SEARCH("]",CELL("bestandsnaam",$D$9),1)+1,256)</f>
        <v>4b-Basis ruimtestaat flexibel</v>
      </c>
      <c r="E4" s="172"/>
      <c r="H4" s="165"/>
      <c r="I4" s="166"/>
      <c r="J4" s="432"/>
      <c r="K4" s="432"/>
      <c r="L4" s="432"/>
      <c r="M4" s="432"/>
      <c r="N4" s="432"/>
      <c r="O4" s="432"/>
      <c r="P4" s="432"/>
      <c r="Q4" s="432"/>
      <c r="R4" s="432"/>
      <c r="S4" s="168"/>
      <c r="T4" s="169"/>
      <c r="U4" s="169"/>
      <c r="V4" s="170"/>
      <c r="W4" s="170"/>
    </row>
    <row r="5" spans="1:24" ht="14.1" customHeight="1">
      <c r="A5" s="160">
        <v>5</v>
      </c>
      <c r="B5" s="125" t="str">
        <f>'1-Contractblad totaal'!A5</f>
        <v>Gebouw/plaats</v>
      </c>
      <c r="C5" s="154" t="str">
        <f>'1-Contractblad totaal'!B5</f>
        <v>Almere</v>
      </c>
      <c r="E5" s="171"/>
      <c r="H5" s="165"/>
      <c r="I5" s="166"/>
      <c r="J5" s="432"/>
      <c r="K5" s="432"/>
      <c r="L5" s="432"/>
      <c r="M5" s="432"/>
      <c r="N5" s="432"/>
      <c r="O5" s="432"/>
      <c r="P5" s="432"/>
      <c r="Q5" s="432"/>
      <c r="R5" s="432"/>
      <c r="S5" s="168"/>
      <c r="T5" s="169"/>
      <c r="U5" s="169"/>
      <c r="V5" s="170"/>
      <c r="W5" s="170"/>
    </row>
    <row r="6" spans="1:24" ht="14.1" customHeight="1">
      <c r="A6" s="160">
        <v>6</v>
      </c>
      <c r="B6" s="125" t="str">
        <f>'1-Contractblad totaal'!A6</f>
        <v>Referentie nummer</v>
      </c>
      <c r="C6" s="154" t="str">
        <f>'1-Contractblad totaal'!B6</f>
        <v>KL-EA-MvD-MB-2022</v>
      </c>
      <c r="E6" s="171"/>
      <c r="H6" s="165"/>
      <c r="I6" s="166"/>
      <c r="J6" s="432"/>
      <c r="K6" s="432"/>
      <c r="L6" s="432"/>
      <c r="M6" s="432"/>
      <c r="N6" s="432"/>
      <c r="O6" s="432"/>
      <c r="P6" s="432"/>
      <c r="Q6" s="432"/>
      <c r="R6" s="432"/>
      <c r="S6" s="168"/>
      <c r="T6" s="169"/>
      <c r="U6" s="169"/>
      <c r="V6" s="170"/>
      <c r="W6" s="170"/>
    </row>
    <row r="7" spans="1:24" ht="12.75" customHeight="1">
      <c r="A7" s="160">
        <v>7</v>
      </c>
      <c r="B7" s="125" t="str">
        <f>'1-Contractblad totaal'!A8</f>
        <v>Naam dienstverlener</v>
      </c>
      <c r="C7" s="154">
        <f>'1-Contractblad totaal'!B8</f>
        <v>0</v>
      </c>
      <c r="E7" s="171"/>
      <c r="H7" s="165"/>
      <c r="I7" s="166"/>
      <c r="J7" s="482"/>
      <c r="K7" s="482"/>
      <c r="L7" s="482"/>
      <c r="M7" s="482"/>
      <c r="N7" s="482"/>
      <c r="O7" s="482"/>
      <c r="P7" s="482"/>
      <c r="Q7" s="482"/>
      <c r="R7" s="482"/>
      <c r="S7" s="168"/>
      <c r="T7" s="169"/>
      <c r="U7" s="169"/>
      <c r="V7" s="170"/>
      <c r="W7" s="170"/>
    </row>
    <row r="8" spans="1:24" ht="14.1" customHeight="1">
      <c r="A8" s="160">
        <v>8</v>
      </c>
      <c r="B8" s="164"/>
      <c r="C8" s="164"/>
      <c r="D8" s="162"/>
      <c r="E8" s="163"/>
      <c r="F8" s="526"/>
      <c r="G8" s="526"/>
      <c r="H8" s="165"/>
      <c r="I8" s="166"/>
      <c r="J8" s="482"/>
      <c r="K8" s="482"/>
      <c r="L8" s="482"/>
      <c r="M8" s="482"/>
      <c r="N8" s="482"/>
      <c r="O8" s="482"/>
      <c r="P8" s="642" t="s">
        <v>526</v>
      </c>
      <c r="Q8" s="643"/>
      <c r="R8" s="644"/>
      <c r="S8" s="642" t="s">
        <v>525</v>
      </c>
      <c r="T8" s="643"/>
      <c r="U8" s="644"/>
      <c r="V8" s="170"/>
      <c r="W8" s="170"/>
    </row>
    <row r="9" spans="1:24" ht="44.1" customHeight="1">
      <c r="A9" s="160">
        <v>9</v>
      </c>
      <c r="B9" s="174" t="s">
        <v>82</v>
      </c>
      <c r="C9" s="174" t="s">
        <v>472</v>
      </c>
      <c r="D9" s="174" t="s">
        <v>83</v>
      </c>
      <c r="E9" s="175" t="s">
        <v>88</v>
      </c>
      <c r="F9" s="175" t="s">
        <v>89</v>
      </c>
      <c r="G9" s="175" t="s">
        <v>90</v>
      </c>
      <c r="H9" s="176" t="s">
        <v>91</v>
      </c>
      <c r="I9" s="177" t="s">
        <v>92</v>
      </c>
      <c r="J9" s="178" t="s">
        <v>105</v>
      </c>
      <c r="K9" s="178" t="s">
        <v>489</v>
      </c>
      <c r="L9" s="178" t="s">
        <v>198</v>
      </c>
      <c r="M9" s="124" t="s">
        <v>154</v>
      </c>
      <c r="N9" s="124" t="s">
        <v>507</v>
      </c>
      <c r="O9" s="124" t="s">
        <v>508</v>
      </c>
      <c r="P9" s="179" t="s">
        <v>523</v>
      </c>
      <c r="Q9" s="179" t="s">
        <v>524</v>
      </c>
      <c r="R9" s="179" t="s">
        <v>171</v>
      </c>
      <c r="S9" s="179" t="s">
        <v>523</v>
      </c>
      <c r="T9" s="179" t="s">
        <v>524</v>
      </c>
      <c r="U9" s="179" t="s">
        <v>171</v>
      </c>
      <c r="V9" s="437" t="s">
        <v>94</v>
      </c>
      <c r="W9" s="474" t="s">
        <v>167</v>
      </c>
      <c r="X9" s="159"/>
    </row>
    <row r="10" spans="1:24" ht="14.1" customHeight="1">
      <c r="A10" s="160">
        <f>A9+1</f>
        <v>10</v>
      </c>
      <c r="B10" s="180" t="s">
        <v>213</v>
      </c>
      <c r="C10" s="180" t="s">
        <v>474</v>
      </c>
      <c r="D10" s="145">
        <v>-1</v>
      </c>
      <c r="E10" s="181"/>
      <c r="F10" s="141" t="s">
        <v>248</v>
      </c>
      <c r="G10" s="141" t="s">
        <v>460</v>
      </c>
      <c r="H10" s="182" t="s">
        <v>517</v>
      </c>
      <c r="I10" s="536">
        <v>14</v>
      </c>
      <c r="J10" s="552">
        <f>VLOOKUP(G10,'3-Productie normen'!$A$34:$B$42,2,FALSE)</f>
        <v>0</v>
      </c>
      <c r="K10" s="552">
        <f>J10*'3-Productie normen'!$F$32</f>
        <v>0</v>
      </c>
      <c r="L10" s="552">
        <f>J10*'3-Productie normen'!$G$32</f>
        <v>0</v>
      </c>
      <c r="M10" s="552">
        <v>66</v>
      </c>
      <c r="N10" s="552">
        <v>58</v>
      </c>
      <c r="O10" s="552">
        <v>8</v>
      </c>
      <c r="P10" s="564" t="e">
        <f>I10/J10</f>
        <v>#DIV/0!</v>
      </c>
      <c r="Q10" s="564" t="e">
        <f>I10/K10</f>
        <v>#DIV/0!</v>
      </c>
      <c r="R10" s="564" t="e">
        <f>I10/L10</f>
        <v>#DIV/0!</v>
      </c>
      <c r="S10" s="184" t="e">
        <f>I10/J10*M10</f>
        <v>#DIV/0!</v>
      </c>
      <c r="T10" s="184" t="e">
        <f>I10/K10*N10</f>
        <v>#DIV/0!</v>
      </c>
      <c r="U10" s="184" t="e">
        <f>I10/L10*O10</f>
        <v>#DIV/0!</v>
      </c>
      <c r="V10" s="186" t="str">
        <f>VLOOKUP(G10,'3-Productie normen'!$A$33:$O$41,11,FALSE)</f>
        <v>V</v>
      </c>
      <c r="W10" s="186" t="s">
        <v>514</v>
      </c>
    </row>
    <row r="11" spans="1:24" ht="14.1" customHeight="1">
      <c r="A11" s="160">
        <f t="shared" ref="A11:A12" si="0">A10+1</f>
        <v>11</v>
      </c>
      <c r="B11" s="180" t="s">
        <v>213</v>
      </c>
      <c r="C11" s="180" t="s">
        <v>474</v>
      </c>
      <c r="D11" s="145">
        <v>-1</v>
      </c>
      <c r="E11" s="181"/>
      <c r="F11" s="141" t="s">
        <v>249</v>
      </c>
      <c r="G11" s="141" t="s">
        <v>460</v>
      </c>
      <c r="H11" s="182" t="s">
        <v>517</v>
      </c>
      <c r="I11" s="536">
        <v>87.2</v>
      </c>
      <c r="J11" s="552">
        <f>VLOOKUP(G11,'3-Productie normen'!$A$34:$B$42,2,FALSE)</f>
        <v>0</v>
      </c>
      <c r="K11" s="552">
        <f>J11*'3-Productie normen'!$F$32</f>
        <v>0</v>
      </c>
      <c r="L11" s="552">
        <f>J11*'3-Productie normen'!$G$32</f>
        <v>0</v>
      </c>
      <c r="M11" s="552">
        <v>66</v>
      </c>
      <c r="N11" s="552">
        <v>58</v>
      </c>
      <c r="O11" s="552">
        <v>8</v>
      </c>
      <c r="P11" s="564" t="e">
        <f t="shared" ref="P11:P74" si="1">I11/J11</f>
        <v>#DIV/0!</v>
      </c>
      <c r="Q11" s="564" t="e">
        <f t="shared" ref="Q11:Q74" si="2">I11/K11</f>
        <v>#DIV/0!</v>
      </c>
      <c r="R11" s="564" t="e">
        <f t="shared" ref="R11:R74" si="3">I11/L11</f>
        <v>#DIV/0!</v>
      </c>
      <c r="S11" s="184" t="e">
        <f t="shared" ref="S11:S75" si="4">I11/J11*M11</f>
        <v>#DIV/0!</v>
      </c>
      <c r="T11" s="184" t="e">
        <f t="shared" ref="T11:T75" si="5">I11/K11*N11</f>
        <v>#DIV/0!</v>
      </c>
      <c r="U11" s="184" t="e">
        <f t="shared" ref="U11:U75" si="6">I11/L11*O11</f>
        <v>#DIV/0!</v>
      </c>
      <c r="V11" s="186" t="str">
        <f>VLOOKUP(G11,'3-Productie normen'!$A$33:$O$41,11,FALSE)</f>
        <v>V</v>
      </c>
      <c r="W11" s="186" t="s">
        <v>514</v>
      </c>
    </row>
    <row r="12" spans="1:24" ht="14.1" customHeight="1">
      <c r="A12" s="160">
        <f t="shared" si="0"/>
        <v>12</v>
      </c>
      <c r="B12" s="180" t="s">
        <v>213</v>
      </c>
      <c r="C12" s="180" t="s">
        <v>474</v>
      </c>
      <c r="D12" s="145">
        <v>-1</v>
      </c>
      <c r="E12" s="181"/>
      <c r="F12" s="141" t="s">
        <v>261</v>
      </c>
      <c r="G12" s="141" t="s">
        <v>459</v>
      </c>
      <c r="H12" s="182" t="s">
        <v>517</v>
      </c>
      <c r="I12" s="536">
        <v>9.4</v>
      </c>
      <c r="J12" s="552">
        <f>VLOOKUP(G12,'3-Productie normen'!$A$34:$B$42,2,FALSE)</f>
        <v>0</v>
      </c>
      <c r="K12" s="552">
        <f>J12*'3-Productie normen'!$F$32</f>
        <v>0</v>
      </c>
      <c r="L12" s="552">
        <f>J12*'3-Productie normen'!$G$32</f>
        <v>0</v>
      </c>
      <c r="M12" s="552">
        <v>66</v>
      </c>
      <c r="N12" s="552">
        <v>58</v>
      </c>
      <c r="O12" s="552">
        <v>8</v>
      </c>
      <c r="P12" s="564" t="e">
        <f t="shared" si="1"/>
        <v>#DIV/0!</v>
      </c>
      <c r="Q12" s="564" t="e">
        <f t="shared" si="2"/>
        <v>#DIV/0!</v>
      </c>
      <c r="R12" s="564" t="e">
        <f t="shared" si="3"/>
        <v>#DIV/0!</v>
      </c>
      <c r="S12" s="184" t="e">
        <f t="shared" si="4"/>
        <v>#DIV/0!</v>
      </c>
      <c r="T12" s="184" t="e">
        <f t="shared" si="5"/>
        <v>#DIV/0!</v>
      </c>
      <c r="U12" s="184" t="e">
        <f t="shared" si="6"/>
        <v>#DIV/0!</v>
      </c>
      <c r="V12" s="186" t="str">
        <f>VLOOKUP(G12,'3-Productie normen'!$A$33:$O$41,11,FALSE)</f>
        <v>V</v>
      </c>
      <c r="W12" s="186" t="s">
        <v>514</v>
      </c>
    </row>
    <row r="13" spans="1:24" ht="14.1" customHeight="1">
      <c r="A13" s="160">
        <f>A12+1</f>
        <v>13</v>
      </c>
      <c r="B13" s="180" t="s">
        <v>213</v>
      </c>
      <c r="C13" s="180" t="s">
        <v>474</v>
      </c>
      <c r="D13" s="145">
        <v>-1</v>
      </c>
      <c r="E13" s="181"/>
      <c r="F13" s="141" t="s">
        <v>325</v>
      </c>
      <c r="G13" s="141" t="s">
        <v>459</v>
      </c>
      <c r="H13" s="182" t="s">
        <v>517</v>
      </c>
      <c r="I13" s="536">
        <v>260</v>
      </c>
      <c r="J13" s="552">
        <f>VLOOKUP(G13,'3-Productie normen'!$A$34:$B$42,2,FALSE)</f>
        <v>0</v>
      </c>
      <c r="K13" s="552">
        <f>J13*'3-Productie normen'!$F$32</f>
        <v>0</v>
      </c>
      <c r="L13" s="552">
        <f>J13*'3-Productie normen'!$G$32</f>
        <v>0</v>
      </c>
      <c r="M13" s="552">
        <v>66</v>
      </c>
      <c r="N13" s="552">
        <v>58</v>
      </c>
      <c r="O13" s="552">
        <v>8</v>
      </c>
      <c r="P13" s="564" t="e">
        <f t="shared" si="1"/>
        <v>#DIV/0!</v>
      </c>
      <c r="Q13" s="564" t="e">
        <f t="shared" si="2"/>
        <v>#DIV/0!</v>
      </c>
      <c r="R13" s="564" t="e">
        <f t="shared" si="3"/>
        <v>#DIV/0!</v>
      </c>
      <c r="S13" s="184" t="e">
        <f t="shared" ref="S13" si="7">I13/J13*M13</f>
        <v>#DIV/0!</v>
      </c>
      <c r="T13" s="184" t="e">
        <f t="shared" ref="T13" si="8">I13/K13*N13</f>
        <v>#DIV/0!</v>
      </c>
      <c r="U13" s="184" t="e">
        <f t="shared" ref="U13" si="9">I13/L13*O13</f>
        <v>#DIV/0!</v>
      </c>
      <c r="V13" s="186" t="str">
        <f>VLOOKUP(G13,'3-Productie normen'!$A$33:$O$41,11,FALSE)</f>
        <v>V</v>
      </c>
      <c r="W13" s="186" t="s">
        <v>512</v>
      </c>
    </row>
    <row r="14" spans="1:24" ht="14.1" customHeight="1">
      <c r="A14" s="160">
        <f t="shared" ref="A14:A77" si="10">A13+1</f>
        <v>14</v>
      </c>
      <c r="B14" s="180" t="s">
        <v>213</v>
      </c>
      <c r="C14" s="180" t="s">
        <v>474</v>
      </c>
      <c r="D14" s="145">
        <v>-1</v>
      </c>
      <c r="E14" s="181"/>
      <c r="F14" s="141" t="s">
        <v>262</v>
      </c>
      <c r="G14" s="141" t="s">
        <v>457</v>
      </c>
      <c r="H14" s="182" t="s">
        <v>518</v>
      </c>
      <c r="I14" s="536">
        <f>25.3+(7*1.1)</f>
        <v>33</v>
      </c>
      <c r="J14" s="552">
        <f>VLOOKUP(G14,'3-Productie normen'!$A$34:$B$42,2,FALSE)</f>
        <v>0</v>
      </c>
      <c r="K14" s="552">
        <f>J14*'3-Productie normen'!$F$32</f>
        <v>0</v>
      </c>
      <c r="L14" s="552">
        <f>J14*'3-Productie normen'!$G$32</f>
        <v>0</v>
      </c>
      <c r="M14" s="552">
        <v>66</v>
      </c>
      <c r="N14" s="552">
        <v>58</v>
      </c>
      <c r="O14" s="552">
        <v>8</v>
      </c>
      <c r="P14" s="564" t="e">
        <f t="shared" si="1"/>
        <v>#DIV/0!</v>
      </c>
      <c r="Q14" s="564" t="e">
        <f t="shared" si="2"/>
        <v>#DIV/0!</v>
      </c>
      <c r="R14" s="564" t="e">
        <f t="shared" si="3"/>
        <v>#DIV/0!</v>
      </c>
      <c r="S14" s="184" t="e">
        <f t="shared" si="4"/>
        <v>#DIV/0!</v>
      </c>
      <c r="T14" s="184" t="e">
        <f t="shared" si="5"/>
        <v>#DIV/0!</v>
      </c>
      <c r="U14" s="184" t="e">
        <f t="shared" si="6"/>
        <v>#DIV/0!</v>
      </c>
      <c r="V14" s="186" t="str">
        <f>VLOOKUP(G14,'3-Productie normen'!$A$33:$O$41,11,FALSE)</f>
        <v>S</v>
      </c>
      <c r="W14" s="186" t="s">
        <v>512</v>
      </c>
    </row>
    <row r="15" spans="1:24" ht="14.1" customHeight="1">
      <c r="A15" s="160">
        <f t="shared" si="10"/>
        <v>15</v>
      </c>
      <c r="B15" s="180" t="s">
        <v>213</v>
      </c>
      <c r="C15" s="180" t="s">
        <v>474</v>
      </c>
      <c r="D15" s="145">
        <v>-1</v>
      </c>
      <c r="E15" s="181"/>
      <c r="F15" s="141" t="s">
        <v>263</v>
      </c>
      <c r="G15" s="141" t="s">
        <v>457</v>
      </c>
      <c r="H15" s="182" t="s">
        <v>518</v>
      </c>
      <c r="I15" s="536">
        <f>21.9+(12*1.1)</f>
        <v>35.1</v>
      </c>
      <c r="J15" s="552">
        <f>VLOOKUP(G15,'3-Productie normen'!$A$34:$B$42,2,FALSE)</f>
        <v>0</v>
      </c>
      <c r="K15" s="552">
        <f>J15*'3-Productie normen'!$F$32</f>
        <v>0</v>
      </c>
      <c r="L15" s="552">
        <f>J15*'3-Productie normen'!$G$32</f>
        <v>0</v>
      </c>
      <c r="M15" s="552">
        <v>66</v>
      </c>
      <c r="N15" s="552">
        <v>58</v>
      </c>
      <c r="O15" s="552">
        <v>8</v>
      </c>
      <c r="P15" s="564" t="e">
        <f t="shared" si="1"/>
        <v>#DIV/0!</v>
      </c>
      <c r="Q15" s="564" t="e">
        <f t="shared" si="2"/>
        <v>#DIV/0!</v>
      </c>
      <c r="R15" s="564" t="e">
        <f t="shared" si="3"/>
        <v>#DIV/0!</v>
      </c>
      <c r="S15" s="184" t="e">
        <f t="shared" si="4"/>
        <v>#DIV/0!</v>
      </c>
      <c r="T15" s="184" t="e">
        <f t="shared" si="5"/>
        <v>#DIV/0!</v>
      </c>
      <c r="U15" s="184" t="e">
        <f t="shared" si="6"/>
        <v>#DIV/0!</v>
      </c>
      <c r="V15" s="186" t="str">
        <f>VLOOKUP(G15,'3-Productie normen'!$A$33:$O$41,11,FALSE)</f>
        <v>S</v>
      </c>
      <c r="W15" s="186" t="s">
        <v>512</v>
      </c>
    </row>
    <row r="16" spans="1:24" ht="14.1" customHeight="1">
      <c r="A16" s="160">
        <f t="shared" si="10"/>
        <v>16</v>
      </c>
      <c r="B16" s="180" t="s">
        <v>213</v>
      </c>
      <c r="C16" s="180" t="s">
        <v>474</v>
      </c>
      <c r="D16" s="145">
        <v>-1</v>
      </c>
      <c r="E16" s="181"/>
      <c r="F16" s="141" t="s">
        <v>266</v>
      </c>
      <c r="G16" s="141" t="s">
        <v>458</v>
      </c>
      <c r="H16" s="182" t="s">
        <v>517</v>
      </c>
      <c r="I16" s="536">
        <v>20</v>
      </c>
      <c r="J16" s="552">
        <f>VLOOKUP(G16,'3-Productie normen'!$A$34:$B$42,2,FALSE)</f>
        <v>0</v>
      </c>
      <c r="K16" s="552">
        <f>J16*'3-Productie normen'!$F$32</f>
        <v>0</v>
      </c>
      <c r="L16" s="552">
        <f>J16*'3-Productie normen'!$G$32</f>
        <v>0</v>
      </c>
      <c r="M16" s="552">
        <v>66</v>
      </c>
      <c r="N16" s="552">
        <v>58</v>
      </c>
      <c r="O16" s="552">
        <v>8</v>
      </c>
      <c r="P16" s="564" t="e">
        <f t="shared" si="1"/>
        <v>#DIV/0!</v>
      </c>
      <c r="Q16" s="564" t="e">
        <f t="shared" si="2"/>
        <v>#DIV/0!</v>
      </c>
      <c r="R16" s="564" t="e">
        <f t="shared" si="3"/>
        <v>#DIV/0!</v>
      </c>
      <c r="S16" s="184" t="e">
        <f t="shared" si="4"/>
        <v>#DIV/0!</v>
      </c>
      <c r="T16" s="184" t="e">
        <f t="shared" si="5"/>
        <v>#DIV/0!</v>
      </c>
      <c r="U16" s="184" t="e">
        <f t="shared" si="6"/>
        <v>#DIV/0!</v>
      </c>
      <c r="V16" s="186" t="str">
        <f>VLOOKUP(G16,'3-Productie normen'!$A$33:$O$41,11,FALSE)</f>
        <v>S</v>
      </c>
      <c r="W16" s="186" t="s">
        <v>514</v>
      </c>
    </row>
    <row r="17" spans="1:23" ht="14.1" customHeight="1">
      <c r="A17" s="160">
        <f t="shared" si="10"/>
        <v>17</v>
      </c>
      <c r="B17" s="180" t="s">
        <v>213</v>
      </c>
      <c r="C17" s="180" t="s">
        <v>474</v>
      </c>
      <c r="D17" s="145">
        <v>-1</v>
      </c>
      <c r="E17" s="181"/>
      <c r="F17" s="141" t="s">
        <v>267</v>
      </c>
      <c r="G17" s="141" t="s">
        <v>457</v>
      </c>
      <c r="H17" s="182" t="s">
        <v>518</v>
      </c>
      <c r="I17" s="536">
        <v>1.1000000000000001</v>
      </c>
      <c r="J17" s="552">
        <f>VLOOKUP(G17,'3-Productie normen'!$A$34:$B$42,2,FALSE)</f>
        <v>0</v>
      </c>
      <c r="K17" s="552">
        <f>J17*'3-Productie normen'!$F$32</f>
        <v>0</v>
      </c>
      <c r="L17" s="552">
        <f>J17*'3-Productie normen'!$G$32</f>
        <v>0</v>
      </c>
      <c r="M17" s="552">
        <v>66</v>
      </c>
      <c r="N17" s="552">
        <v>58</v>
      </c>
      <c r="O17" s="552">
        <v>8</v>
      </c>
      <c r="P17" s="564" t="e">
        <f t="shared" si="1"/>
        <v>#DIV/0!</v>
      </c>
      <c r="Q17" s="564" t="e">
        <f t="shared" si="2"/>
        <v>#DIV/0!</v>
      </c>
      <c r="R17" s="564" t="e">
        <f t="shared" si="3"/>
        <v>#DIV/0!</v>
      </c>
      <c r="S17" s="184" t="e">
        <f t="shared" si="4"/>
        <v>#DIV/0!</v>
      </c>
      <c r="T17" s="184" t="e">
        <f t="shared" si="5"/>
        <v>#DIV/0!</v>
      </c>
      <c r="U17" s="184" t="e">
        <f t="shared" si="6"/>
        <v>#DIV/0!</v>
      </c>
      <c r="V17" s="186" t="str">
        <f>VLOOKUP(G17,'3-Productie normen'!$A$33:$O$41,11,FALSE)</f>
        <v>S</v>
      </c>
      <c r="W17" s="186" t="s">
        <v>514</v>
      </c>
    </row>
    <row r="18" spans="1:23" ht="14.1" customHeight="1">
      <c r="A18" s="160">
        <f t="shared" si="10"/>
        <v>18</v>
      </c>
      <c r="B18" s="180" t="s">
        <v>213</v>
      </c>
      <c r="C18" s="180" t="s">
        <v>474</v>
      </c>
      <c r="D18" s="145">
        <v>-1</v>
      </c>
      <c r="E18" s="181"/>
      <c r="F18" s="141" t="s">
        <v>268</v>
      </c>
      <c r="G18" s="141" t="s">
        <v>457</v>
      </c>
      <c r="H18" s="182" t="s">
        <v>518</v>
      </c>
      <c r="I18" s="536">
        <v>1.5</v>
      </c>
      <c r="J18" s="552">
        <f>VLOOKUP(G18,'3-Productie normen'!$A$34:$B$42,2,FALSE)</f>
        <v>0</v>
      </c>
      <c r="K18" s="552">
        <f>J18*'3-Productie normen'!$F$32</f>
        <v>0</v>
      </c>
      <c r="L18" s="552">
        <f>J18*'3-Productie normen'!$G$32</f>
        <v>0</v>
      </c>
      <c r="M18" s="552">
        <v>66</v>
      </c>
      <c r="N18" s="552">
        <v>58</v>
      </c>
      <c r="O18" s="552">
        <v>8</v>
      </c>
      <c r="P18" s="564" t="e">
        <f t="shared" si="1"/>
        <v>#DIV/0!</v>
      </c>
      <c r="Q18" s="564" t="e">
        <f t="shared" si="2"/>
        <v>#DIV/0!</v>
      </c>
      <c r="R18" s="564" t="e">
        <f t="shared" si="3"/>
        <v>#DIV/0!</v>
      </c>
      <c r="S18" s="184" t="e">
        <f t="shared" si="4"/>
        <v>#DIV/0!</v>
      </c>
      <c r="T18" s="184" t="e">
        <f t="shared" si="5"/>
        <v>#DIV/0!</v>
      </c>
      <c r="U18" s="184" t="e">
        <f t="shared" si="6"/>
        <v>#DIV/0!</v>
      </c>
      <c r="V18" s="186" t="str">
        <f>VLOOKUP(G18,'3-Productie normen'!$A$33:$O$41,11,FALSE)</f>
        <v>S</v>
      </c>
      <c r="W18" s="186" t="s">
        <v>514</v>
      </c>
    </row>
    <row r="19" spans="1:23" ht="14.1" customHeight="1">
      <c r="A19" s="160">
        <f t="shared" si="10"/>
        <v>19</v>
      </c>
      <c r="B19" s="180" t="s">
        <v>213</v>
      </c>
      <c r="C19" s="180" t="s">
        <v>474</v>
      </c>
      <c r="D19" s="145">
        <v>-1</v>
      </c>
      <c r="E19" s="181"/>
      <c r="F19" s="141" t="s">
        <v>98</v>
      </c>
      <c r="G19" s="141" t="s">
        <v>458</v>
      </c>
      <c r="H19" s="182" t="s">
        <v>517</v>
      </c>
      <c r="I19" s="536">
        <v>17.600000000000001</v>
      </c>
      <c r="J19" s="552">
        <f>VLOOKUP(G19,'3-Productie normen'!$A$34:$B$42,2,FALSE)</f>
        <v>0</v>
      </c>
      <c r="K19" s="552">
        <f>J19*'3-Productie normen'!$F$32</f>
        <v>0</v>
      </c>
      <c r="L19" s="552">
        <f>J19*'3-Productie normen'!$G$32</f>
        <v>0</v>
      </c>
      <c r="M19" s="552">
        <v>66</v>
      </c>
      <c r="N19" s="552">
        <v>58</v>
      </c>
      <c r="O19" s="552">
        <v>8</v>
      </c>
      <c r="P19" s="564" t="e">
        <f t="shared" si="1"/>
        <v>#DIV/0!</v>
      </c>
      <c r="Q19" s="564" t="e">
        <f t="shared" si="2"/>
        <v>#DIV/0!</v>
      </c>
      <c r="R19" s="564" t="e">
        <f t="shared" si="3"/>
        <v>#DIV/0!</v>
      </c>
      <c r="S19" s="184" t="e">
        <f t="shared" si="4"/>
        <v>#DIV/0!</v>
      </c>
      <c r="T19" s="184" t="e">
        <f t="shared" si="5"/>
        <v>#DIV/0!</v>
      </c>
      <c r="U19" s="184" t="e">
        <f t="shared" si="6"/>
        <v>#DIV/0!</v>
      </c>
      <c r="V19" s="186" t="str">
        <f>VLOOKUP(G19,'3-Productie normen'!$A$33:$O$41,11,FALSE)</f>
        <v>S</v>
      </c>
      <c r="W19" s="186" t="s">
        <v>514</v>
      </c>
    </row>
    <row r="20" spans="1:23" ht="14.1" customHeight="1">
      <c r="A20" s="160">
        <f t="shared" si="10"/>
        <v>20</v>
      </c>
      <c r="B20" s="180" t="s">
        <v>213</v>
      </c>
      <c r="C20" s="180" t="s">
        <v>474</v>
      </c>
      <c r="D20" s="145">
        <v>-1</v>
      </c>
      <c r="E20" s="181"/>
      <c r="F20" s="141" t="s">
        <v>269</v>
      </c>
      <c r="G20" s="141" t="s">
        <v>457</v>
      </c>
      <c r="H20" s="182" t="s">
        <v>518</v>
      </c>
      <c r="I20" s="536">
        <v>1.2</v>
      </c>
      <c r="J20" s="552">
        <f>VLOOKUP(G20,'3-Productie normen'!$A$34:$B$42,2,FALSE)</f>
        <v>0</v>
      </c>
      <c r="K20" s="552">
        <f>J20*'3-Productie normen'!$F$32</f>
        <v>0</v>
      </c>
      <c r="L20" s="552">
        <f>J20*'3-Productie normen'!$G$32</f>
        <v>0</v>
      </c>
      <c r="M20" s="552">
        <v>66</v>
      </c>
      <c r="N20" s="552">
        <v>58</v>
      </c>
      <c r="O20" s="552">
        <v>8</v>
      </c>
      <c r="P20" s="564" t="e">
        <f t="shared" si="1"/>
        <v>#DIV/0!</v>
      </c>
      <c r="Q20" s="564" t="e">
        <f t="shared" si="2"/>
        <v>#DIV/0!</v>
      </c>
      <c r="R20" s="564" t="e">
        <f t="shared" si="3"/>
        <v>#DIV/0!</v>
      </c>
      <c r="S20" s="184" t="e">
        <f t="shared" si="4"/>
        <v>#DIV/0!</v>
      </c>
      <c r="T20" s="184" t="e">
        <f t="shared" si="5"/>
        <v>#DIV/0!</v>
      </c>
      <c r="U20" s="184" t="e">
        <f t="shared" si="6"/>
        <v>#DIV/0!</v>
      </c>
      <c r="V20" s="186" t="str">
        <f>VLOOKUP(G20,'3-Productie normen'!$A$33:$O$41,11,FALSE)</f>
        <v>S</v>
      </c>
      <c r="W20" s="186" t="s">
        <v>514</v>
      </c>
    </row>
    <row r="21" spans="1:23" ht="14.1" customHeight="1">
      <c r="A21" s="160">
        <f t="shared" si="10"/>
        <v>21</v>
      </c>
      <c r="B21" s="180" t="s">
        <v>213</v>
      </c>
      <c r="C21" s="180" t="s">
        <v>474</v>
      </c>
      <c r="D21" s="145">
        <v>-1</v>
      </c>
      <c r="E21" s="181"/>
      <c r="F21" s="141" t="s">
        <v>270</v>
      </c>
      <c r="G21" s="141" t="s">
        <v>457</v>
      </c>
      <c r="H21" s="182" t="s">
        <v>518</v>
      </c>
      <c r="I21" s="536">
        <v>1.3</v>
      </c>
      <c r="J21" s="552">
        <f>VLOOKUP(G21,'3-Productie normen'!$A$34:$B$42,2,FALSE)</f>
        <v>0</v>
      </c>
      <c r="K21" s="552">
        <f>J21*'3-Productie normen'!$F$32</f>
        <v>0</v>
      </c>
      <c r="L21" s="552">
        <f>J21*'3-Productie normen'!$G$32</f>
        <v>0</v>
      </c>
      <c r="M21" s="552">
        <v>66</v>
      </c>
      <c r="N21" s="552">
        <v>58</v>
      </c>
      <c r="O21" s="552">
        <v>8</v>
      </c>
      <c r="P21" s="564" t="e">
        <f t="shared" si="1"/>
        <v>#DIV/0!</v>
      </c>
      <c r="Q21" s="564" t="e">
        <f t="shared" si="2"/>
        <v>#DIV/0!</v>
      </c>
      <c r="R21" s="564" t="e">
        <f t="shared" si="3"/>
        <v>#DIV/0!</v>
      </c>
      <c r="S21" s="184" t="e">
        <f t="shared" si="4"/>
        <v>#DIV/0!</v>
      </c>
      <c r="T21" s="184" t="e">
        <f t="shared" si="5"/>
        <v>#DIV/0!</v>
      </c>
      <c r="U21" s="184" t="e">
        <f t="shared" si="6"/>
        <v>#DIV/0!</v>
      </c>
      <c r="V21" s="186" t="str">
        <f>VLOOKUP(G21,'3-Productie normen'!$A$33:$O$41,11,FALSE)</f>
        <v>S</v>
      </c>
      <c r="W21" s="186" t="s">
        <v>514</v>
      </c>
    </row>
    <row r="22" spans="1:23" ht="14.1" customHeight="1">
      <c r="A22" s="160">
        <f t="shared" si="10"/>
        <v>22</v>
      </c>
      <c r="B22" s="180" t="s">
        <v>213</v>
      </c>
      <c r="C22" s="180" t="s">
        <v>474</v>
      </c>
      <c r="D22" s="145">
        <v>-1</v>
      </c>
      <c r="E22" s="181"/>
      <c r="F22" s="141" t="s">
        <v>98</v>
      </c>
      <c r="G22" s="141" t="s">
        <v>458</v>
      </c>
      <c r="H22" s="182" t="s">
        <v>517</v>
      </c>
      <c r="I22" s="536">
        <v>17.600000000000001</v>
      </c>
      <c r="J22" s="552">
        <f>VLOOKUP(G22,'3-Productie normen'!$A$34:$B$42,2,FALSE)</f>
        <v>0</v>
      </c>
      <c r="K22" s="552">
        <f>J22*'3-Productie normen'!$F$32</f>
        <v>0</v>
      </c>
      <c r="L22" s="552">
        <f>J22*'3-Productie normen'!$G$32</f>
        <v>0</v>
      </c>
      <c r="M22" s="552">
        <v>66</v>
      </c>
      <c r="N22" s="552">
        <v>58</v>
      </c>
      <c r="O22" s="552">
        <v>8</v>
      </c>
      <c r="P22" s="564" t="e">
        <f t="shared" si="1"/>
        <v>#DIV/0!</v>
      </c>
      <c r="Q22" s="564" t="e">
        <f t="shared" si="2"/>
        <v>#DIV/0!</v>
      </c>
      <c r="R22" s="564" t="e">
        <f t="shared" si="3"/>
        <v>#DIV/0!</v>
      </c>
      <c r="S22" s="184" t="e">
        <f t="shared" si="4"/>
        <v>#DIV/0!</v>
      </c>
      <c r="T22" s="184" t="e">
        <f t="shared" si="5"/>
        <v>#DIV/0!</v>
      </c>
      <c r="U22" s="184" t="e">
        <f t="shared" si="6"/>
        <v>#DIV/0!</v>
      </c>
      <c r="V22" s="186" t="str">
        <f>VLOOKUP(G22,'3-Productie normen'!$A$33:$O$41,11,FALSE)</f>
        <v>S</v>
      </c>
      <c r="W22" s="186" t="s">
        <v>514</v>
      </c>
    </row>
    <row r="23" spans="1:23" ht="14.1" customHeight="1">
      <c r="A23" s="160">
        <f t="shared" si="10"/>
        <v>23</v>
      </c>
      <c r="B23" s="180" t="s">
        <v>213</v>
      </c>
      <c r="C23" s="180" t="s">
        <v>474</v>
      </c>
      <c r="D23" s="145">
        <v>-1</v>
      </c>
      <c r="E23" s="181"/>
      <c r="F23" s="141" t="s">
        <v>269</v>
      </c>
      <c r="G23" s="141" t="s">
        <v>457</v>
      </c>
      <c r="H23" s="182" t="s">
        <v>518</v>
      </c>
      <c r="I23" s="536">
        <v>1.2</v>
      </c>
      <c r="J23" s="552">
        <f>VLOOKUP(G23,'3-Productie normen'!$A$34:$B$42,2,FALSE)</f>
        <v>0</v>
      </c>
      <c r="K23" s="552">
        <f>J23*'3-Productie normen'!$F$32</f>
        <v>0</v>
      </c>
      <c r="L23" s="552">
        <f>J23*'3-Productie normen'!$G$32</f>
        <v>0</v>
      </c>
      <c r="M23" s="552">
        <v>66</v>
      </c>
      <c r="N23" s="552">
        <v>58</v>
      </c>
      <c r="O23" s="552">
        <v>8</v>
      </c>
      <c r="P23" s="564" t="e">
        <f t="shared" si="1"/>
        <v>#DIV/0!</v>
      </c>
      <c r="Q23" s="564" t="e">
        <f t="shared" si="2"/>
        <v>#DIV/0!</v>
      </c>
      <c r="R23" s="564" t="e">
        <f t="shared" si="3"/>
        <v>#DIV/0!</v>
      </c>
      <c r="S23" s="184" t="e">
        <f t="shared" si="4"/>
        <v>#DIV/0!</v>
      </c>
      <c r="T23" s="184" t="e">
        <f t="shared" si="5"/>
        <v>#DIV/0!</v>
      </c>
      <c r="U23" s="184" t="e">
        <f t="shared" si="6"/>
        <v>#DIV/0!</v>
      </c>
      <c r="V23" s="186" t="str">
        <f>VLOOKUP(G23,'3-Productie normen'!$A$33:$O$41,11,FALSE)</f>
        <v>S</v>
      </c>
      <c r="W23" s="186" t="s">
        <v>514</v>
      </c>
    </row>
    <row r="24" spans="1:23" ht="14.1" customHeight="1">
      <c r="A24" s="160">
        <f t="shared" si="10"/>
        <v>24</v>
      </c>
      <c r="B24" s="180" t="s">
        <v>213</v>
      </c>
      <c r="C24" s="180" t="s">
        <v>474</v>
      </c>
      <c r="D24" s="145">
        <v>-1</v>
      </c>
      <c r="E24" s="181"/>
      <c r="F24" s="141" t="s">
        <v>270</v>
      </c>
      <c r="G24" s="141" t="s">
        <v>457</v>
      </c>
      <c r="H24" s="182" t="s">
        <v>518</v>
      </c>
      <c r="I24" s="536">
        <v>1.3</v>
      </c>
      <c r="J24" s="552">
        <f>VLOOKUP(G24,'3-Productie normen'!$A$34:$B$42,2,FALSE)</f>
        <v>0</v>
      </c>
      <c r="K24" s="552">
        <f>J24*'3-Productie normen'!$F$32</f>
        <v>0</v>
      </c>
      <c r="L24" s="552">
        <f>J24*'3-Productie normen'!$G$32</f>
        <v>0</v>
      </c>
      <c r="M24" s="552">
        <v>66</v>
      </c>
      <c r="N24" s="552">
        <v>58</v>
      </c>
      <c r="O24" s="552">
        <v>8</v>
      </c>
      <c r="P24" s="564" t="e">
        <f t="shared" si="1"/>
        <v>#DIV/0!</v>
      </c>
      <c r="Q24" s="564" t="e">
        <f t="shared" si="2"/>
        <v>#DIV/0!</v>
      </c>
      <c r="R24" s="564" t="e">
        <f t="shared" si="3"/>
        <v>#DIV/0!</v>
      </c>
      <c r="S24" s="184" t="e">
        <f t="shared" si="4"/>
        <v>#DIV/0!</v>
      </c>
      <c r="T24" s="184" t="e">
        <f t="shared" si="5"/>
        <v>#DIV/0!</v>
      </c>
      <c r="U24" s="184" t="e">
        <f t="shared" si="6"/>
        <v>#DIV/0!</v>
      </c>
      <c r="V24" s="186" t="str">
        <f>VLOOKUP(G24,'3-Productie normen'!$A$33:$O$41,11,FALSE)</f>
        <v>S</v>
      </c>
      <c r="W24" s="186" t="s">
        <v>514</v>
      </c>
    </row>
    <row r="25" spans="1:23" ht="14.1" customHeight="1">
      <c r="A25" s="160">
        <f t="shared" si="10"/>
        <v>25</v>
      </c>
      <c r="B25" s="180" t="s">
        <v>213</v>
      </c>
      <c r="C25" s="180" t="s">
        <v>474</v>
      </c>
      <c r="D25" s="145">
        <v>-1</v>
      </c>
      <c r="E25" s="181"/>
      <c r="F25" s="141" t="s">
        <v>98</v>
      </c>
      <c r="G25" s="141" t="s">
        <v>458</v>
      </c>
      <c r="H25" s="182" t="s">
        <v>517</v>
      </c>
      <c r="I25" s="536">
        <v>17.899999999999999</v>
      </c>
      <c r="J25" s="552">
        <f>VLOOKUP(G25,'3-Productie normen'!$A$34:$B$42,2,FALSE)</f>
        <v>0</v>
      </c>
      <c r="K25" s="552">
        <f>J25*'3-Productie normen'!$F$32</f>
        <v>0</v>
      </c>
      <c r="L25" s="552">
        <f>J25*'3-Productie normen'!$G$32</f>
        <v>0</v>
      </c>
      <c r="M25" s="552">
        <v>66</v>
      </c>
      <c r="N25" s="552">
        <v>58</v>
      </c>
      <c r="O25" s="552">
        <v>8</v>
      </c>
      <c r="P25" s="564" t="e">
        <f t="shared" si="1"/>
        <v>#DIV/0!</v>
      </c>
      <c r="Q25" s="564" t="e">
        <f t="shared" si="2"/>
        <v>#DIV/0!</v>
      </c>
      <c r="R25" s="564" t="e">
        <f t="shared" si="3"/>
        <v>#DIV/0!</v>
      </c>
      <c r="S25" s="184" t="e">
        <f t="shared" si="4"/>
        <v>#DIV/0!</v>
      </c>
      <c r="T25" s="184" t="e">
        <f t="shared" si="5"/>
        <v>#DIV/0!</v>
      </c>
      <c r="U25" s="184" t="e">
        <f t="shared" si="6"/>
        <v>#DIV/0!</v>
      </c>
      <c r="V25" s="186" t="str">
        <f>VLOOKUP(G25,'3-Productie normen'!$A$33:$O$41,11,FALSE)</f>
        <v>S</v>
      </c>
      <c r="W25" s="186" t="s">
        <v>514</v>
      </c>
    </row>
    <row r="26" spans="1:23" ht="14.1" customHeight="1">
      <c r="A26" s="160">
        <f t="shared" si="10"/>
        <v>26</v>
      </c>
      <c r="B26" s="180" t="s">
        <v>213</v>
      </c>
      <c r="C26" s="180" t="s">
        <v>474</v>
      </c>
      <c r="D26" s="145">
        <v>-1</v>
      </c>
      <c r="E26" s="181"/>
      <c r="F26" s="141" t="s">
        <v>269</v>
      </c>
      <c r="G26" s="141" t="s">
        <v>457</v>
      </c>
      <c r="H26" s="182" t="s">
        <v>518</v>
      </c>
      <c r="I26" s="536">
        <v>1.2</v>
      </c>
      <c r="J26" s="552">
        <f>VLOOKUP(G26,'3-Productie normen'!$A$34:$B$42,2,FALSE)</f>
        <v>0</v>
      </c>
      <c r="K26" s="552">
        <f>J26*'3-Productie normen'!$F$32</f>
        <v>0</v>
      </c>
      <c r="L26" s="552">
        <f>J26*'3-Productie normen'!$G$32</f>
        <v>0</v>
      </c>
      <c r="M26" s="552">
        <v>66</v>
      </c>
      <c r="N26" s="552">
        <v>58</v>
      </c>
      <c r="O26" s="552">
        <v>8</v>
      </c>
      <c r="P26" s="564" t="e">
        <f t="shared" si="1"/>
        <v>#DIV/0!</v>
      </c>
      <c r="Q26" s="564" t="e">
        <f t="shared" si="2"/>
        <v>#DIV/0!</v>
      </c>
      <c r="R26" s="564" t="e">
        <f t="shared" si="3"/>
        <v>#DIV/0!</v>
      </c>
      <c r="S26" s="184" t="e">
        <f t="shared" si="4"/>
        <v>#DIV/0!</v>
      </c>
      <c r="T26" s="184" t="e">
        <f t="shared" si="5"/>
        <v>#DIV/0!</v>
      </c>
      <c r="U26" s="184" t="e">
        <f t="shared" si="6"/>
        <v>#DIV/0!</v>
      </c>
      <c r="V26" s="186" t="str">
        <f>VLOOKUP(G26,'3-Productie normen'!$A$33:$O$41,11,FALSE)</f>
        <v>S</v>
      </c>
      <c r="W26" s="186" t="s">
        <v>514</v>
      </c>
    </row>
    <row r="27" spans="1:23" ht="14.1" customHeight="1">
      <c r="A27" s="160">
        <f t="shared" si="10"/>
        <v>27</v>
      </c>
      <c r="B27" s="180" t="s">
        <v>213</v>
      </c>
      <c r="C27" s="180" t="s">
        <v>474</v>
      </c>
      <c r="D27" s="145">
        <v>-1</v>
      </c>
      <c r="E27" s="181"/>
      <c r="F27" s="141" t="s">
        <v>270</v>
      </c>
      <c r="G27" s="141" t="s">
        <v>457</v>
      </c>
      <c r="H27" s="182" t="s">
        <v>518</v>
      </c>
      <c r="I27" s="536">
        <v>1.3</v>
      </c>
      <c r="J27" s="552">
        <f>VLOOKUP(G27,'3-Productie normen'!$A$34:$B$42,2,FALSE)</f>
        <v>0</v>
      </c>
      <c r="K27" s="552">
        <f>J27*'3-Productie normen'!$F$32</f>
        <v>0</v>
      </c>
      <c r="L27" s="552">
        <f>J27*'3-Productie normen'!$G$32</f>
        <v>0</v>
      </c>
      <c r="M27" s="552">
        <v>66</v>
      </c>
      <c r="N27" s="552">
        <v>58</v>
      </c>
      <c r="O27" s="552">
        <v>8</v>
      </c>
      <c r="P27" s="564" t="e">
        <f t="shared" si="1"/>
        <v>#DIV/0!</v>
      </c>
      <c r="Q27" s="564" t="e">
        <f t="shared" si="2"/>
        <v>#DIV/0!</v>
      </c>
      <c r="R27" s="564" t="e">
        <f t="shared" si="3"/>
        <v>#DIV/0!</v>
      </c>
      <c r="S27" s="184" t="e">
        <f t="shared" si="4"/>
        <v>#DIV/0!</v>
      </c>
      <c r="T27" s="184" t="e">
        <f t="shared" si="5"/>
        <v>#DIV/0!</v>
      </c>
      <c r="U27" s="184" t="e">
        <f t="shared" si="6"/>
        <v>#DIV/0!</v>
      </c>
      <c r="V27" s="186" t="str">
        <f>VLOOKUP(G27,'3-Productie normen'!$A$33:$O$41,11,FALSE)</f>
        <v>S</v>
      </c>
      <c r="W27" s="186" t="s">
        <v>514</v>
      </c>
    </row>
    <row r="28" spans="1:23" ht="14.1" customHeight="1">
      <c r="A28" s="160">
        <f t="shared" si="10"/>
        <v>28</v>
      </c>
      <c r="B28" s="180" t="s">
        <v>213</v>
      </c>
      <c r="C28" s="180" t="s">
        <v>474</v>
      </c>
      <c r="D28" s="145">
        <v>-1</v>
      </c>
      <c r="E28" s="181"/>
      <c r="F28" s="141" t="s">
        <v>98</v>
      </c>
      <c r="G28" s="141" t="s">
        <v>458</v>
      </c>
      <c r="H28" s="182" t="s">
        <v>517</v>
      </c>
      <c r="I28" s="536">
        <v>17.899999999999999</v>
      </c>
      <c r="J28" s="552">
        <f>VLOOKUP(G28,'3-Productie normen'!$A$34:$B$42,2,FALSE)</f>
        <v>0</v>
      </c>
      <c r="K28" s="552">
        <f>J28*'3-Productie normen'!$F$32</f>
        <v>0</v>
      </c>
      <c r="L28" s="552">
        <f>J28*'3-Productie normen'!$G$32</f>
        <v>0</v>
      </c>
      <c r="M28" s="552">
        <v>66</v>
      </c>
      <c r="N28" s="552">
        <v>58</v>
      </c>
      <c r="O28" s="552">
        <v>8</v>
      </c>
      <c r="P28" s="564" t="e">
        <f t="shared" si="1"/>
        <v>#DIV/0!</v>
      </c>
      <c r="Q28" s="564" t="e">
        <f t="shared" si="2"/>
        <v>#DIV/0!</v>
      </c>
      <c r="R28" s="564" t="e">
        <f t="shared" si="3"/>
        <v>#DIV/0!</v>
      </c>
      <c r="S28" s="184" t="e">
        <f t="shared" si="4"/>
        <v>#DIV/0!</v>
      </c>
      <c r="T28" s="184" t="e">
        <f t="shared" si="5"/>
        <v>#DIV/0!</v>
      </c>
      <c r="U28" s="184" t="e">
        <f t="shared" si="6"/>
        <v>#DIV/0!</v>
      </c>
      <c r="V28" s="186" t="str">
        <f>VLOOKUP(G28,'3-Productie normen'!$A$33:$O$41,11,FALSE)</f>
        <v>S</v>
      </c>
      <c r="W28" s="186" t="s">
        <v>514</v>
      </c>
    </row>
    <row r="29" spans="1:23" ht="14.1" customHeight="1">
      <c r="A29" s="160">
        <f t="shared" si="10"/>
        <v>29</v>
      </c>
      <c r="B29" s="180" t="s">
        <v>213</v>
      </c>
      <c r="C29" s="180" t="s">
        <v>474</v>
      </c>
      <c r="D29" s="145">
        <v>-1</v>
      </c>
      <c r="E29" s="181"/>
      <c r="F29" s="141" t="s">
        <v>269</v>
      </c>
      <c r="G29" s="141" t="s">
        <v>457</v>
      </c>
      <c r="H29" s="182" t="s">
        <v>518</v>
      </c>
      <c r="I29" s="536">
        <v>1.2</v>
      </c>
      <c r="J29" s="552">
        <f>VLOOKUP(G29,'3-Productie normen'!$A$34:$B$42,2,FALSE)</f>
        <v>0</v>
      </c>
      <c r="K29" s="552">
        <f>J29*'3-Productie normen'!$F$32</f>
        <v>0</v>
      </c>
      <c r="L29" s="552">
        <f>J29*'3-Productie normen'!$G$32</f>
        <v>0</v>
      </c>
      <c r="M29" s="552">
        <v>66</v>
      </c>
      <c r="N29" s="552">
        <v>58</v>
      </c>
      <c r="O29" s="552">
        <v>8</v>
      </c>
      <c r="P29" s="564" t="e">
        <f t="shared" si="1"/>
        <v>#DIV/0!</v>
      </c>
      <c r="Q29" s="564" t="e">
        <f t="shared" si="2"/>
        <v>#DIV/0!</v>
      </c>
      <c r="R29" s="564" t="e">
        <f t="shared" si="3"/>
        <v>#DIV/0!</v>
      </c>
      <c r="S29" s="184" t="e">
        <f t="shared" si="4"/>
        <v>#DIV/0!</v>
      </c>
      <c r="T29" s="184" t="e">
        <f t="shared" si="5"/>
        <v>#DIV/0!</v>
      </c>
      <c r="U29" s="184" t="e">
        <f t="shared" si="6"/>
        <v>#DIV/0!</v>
      </c>
      <c r="V29" s="186" t="str">
        <f>VLOOKUP(G29,'3-Productie normen'!$A$33:$O$41,11,FALSE)</f>
        <v>S</v>
      </c>
      <c r="W29" s="186" t="s">
        <v>514</v>
      </c>
    </row>
    <row r="30" spans="1:23" ht="14.1" customHeight="1">
      <c r="A30" s="160">
        <f t="shared" si="10"/>
        <v>30</v>
      </c>
      <c r="B30" s="180" t="s">
        <v>213</v>
      </c>
      <c r="C30" s="180" t="s">
        <v>474</v>
      </c>
      <c r="D30" s="145">
        <v>-1</v>
      </c>
      <c r="E30" s="181"/>
      <c r="F30" s="141" t="s">
        <v>270</v>
      </c>
      <c r="G30" s="141" t="s">
        <v>457</v>
      </c>
      <c r="H30" s="182" t="s">
        <v>518</v>
      </c>
      <c r="I30" s="536">
        <v>1.3</v>
      </c>
      <c r="J30" s="552">
        <f>VLOOKUP(G30,'3-Productie normen'!$A$34:$B$42,2,FALSE)</f>
        <v>0</v>
      </c>
      <c r="K30" s="552">
        <f>J30*'3-Productie normen'!$F$32</f>
        <v>0</v>
      </c>
      <c r="L30" s="552">
        <f>J30*'3-Productie normen'!$G$32</f>
        <v>0</v>
      </c>
      <c r="M30" s="552">
        <v>66</v>
      </c>
      <c r="N30" s="552">
        <v>58</v>
      </c>
      <c r="O30" s="552">
        <v>8</v>
      </c>
      <c r="P30" s="564" t="e">
        <f t="shared" si="1"/>
        <v>#DIV/0!</v>
      </c>
      <c r="Q30" s="564" t="e">
        <f t="shared" si="2"/>
        <v>#DIV/0!</v>
      </c>
      <c r="R30" s="564" t="e">
        <f t="shared" si="3"/>
        <v>#DIV/0!</v>
      </c>
      <c r="S30" s="184" t="e">
        <f t="shared" si="4"/>
        <v>#DIV/0!</v>
      </c>
      <c r="T30" s="184" t="e">
        <f t="shared" si="5"/>
        <v>#DIV/0!</v>
      </c>
      <c r="U30" s="184" t="e">
        <f t="shared" si="6"/>
        <v>#DIV/0!</v>
      </c>
      <c r="V30" s="186" t="str">
        <f>VLOOKUP(G30,'3-Productie normen'!$A$33:$O$41,11,FALSE)</f>
        <v>S</v>
      </c>
      <c r="W30" s="186" t="s">
        <v>514</v>
      </c>
    </row>
    <row r="31" spans="1:23" ht="14.1" customHeight="1">
      <c r="A31" s="160">
        <f t="shared" si="10"/>
        <v>31</v>
      </c>
      <c r="B31" s="180" t="s">
        <v>213</v>
      </c>
      <c r="C31" s="180" t="s">
        <v>474</v>
      </c>
      <c r="D31" s="145">
        <v>-1</v>
      </c>
      <c r="E31" s="181"/>
      <c r="F31" s="141" t="s">
        <v>98</v>
      </c>
      <c r="G31" s="141" t="s">
        <v>458</v>
      </c>
      <c r="H31" s="182" t="s">
        <v>517</v>
      </c>
      <c r="I31" s="536">
        <v>17.600000000000001</v>
      </c>
      <c r="J31" s="552">
        <f>VLOOKUP(G31,'3-Productie normen'!$A$34:$B$42,2,FALSE)</f>
        <v>0</v>
      </c>
      <c r="K31" s="552">
        <f>J31*'3-Productie normen'!$F$32</f>
        <v>0</v>
      </c>
      <c r="L31" s="552">
        <f>J31*'3-Productie normen'!$G$32</f>
        <v>0</v>
      </c>
      <c r="M31" s="552">
        <v>66</v>
      </c>
      <c r="N31" s="552">
        <v>58</v>
      </c>
      <c r="O31" s="552">
        <v>8</v>
      </c>
      <c r="P31" s="564" t="e">
        <f t="shared" si="1"/>
        <v>#DIV/0!</v>
      </c>
      <c r="Q31" s="564" t="e">
        <f t="shared" si="2"/>
        <v>#DIV/0!</v>
      </c>
      <c r="R31" s="564" t="e">
        <f t="shared" si="3"/>
        <v>#DIV/0!</v>
      </c>
      <c r="S31" s="184" t="e">
        <f t="shared" si="4"/>
        <v>#DIV/0!</v>
      </c>
      <c r="T31" s="184" t="e">
        <f t="shared" si="5"/>
        <v>#DIV/0!</v>
      </c>
      <c r="U31" s="184" t="e">
        <f t="shared" si="6"/>
        <v>#DIV/0!</v>
      </c>
      <c r="V31" s="186" t="str">
        <f>VLOOKUP(G31,'3-Productie normen'!$A$33:$O$41,11,FALSE)</f>
        <v>S</v>
      </c>
      <c r="W31" s="186" t="s">
        <v>514</v>
      </c>
    </row>
    <row r="32" spans="1:23" ht="14.1" customHeight="1">
      <c r="A32" s="160">
        <f t="shared" si="10"/>
        <v>32</v>
      </c>
      <c r="B32" s="180" t="s">
        <v>213</v>
      </c>
      <c r="C32" s="180" t="s">
        <v>474</v>
      </c>
      <c r="D32" s="145">
        <v>-1</v>
      </c>
      <c r="E32" s="181"/>
      <c r="F32" s="141" t="s">
        <v>269</v>
      </c>
      <c r="G32" s="141" t="s">
        <v>457</v>
      </c>
      <c r="H32" s="182" t="s">
        <v>518</v>
      </c>
      <c r="I32" s="536">
        <v>1.2</v>
      </c>
      <c r="J32" s="552">
        <f>VLOOKUP(G32,'3-Productie normen'!$A$34:$B$42,2,FALSE)</f>
        <v>0</v>
      </c>
      <c r="K32" s="552">
        <f>J32*'3-Productie normen'!$F$32</f>
        <v>0</v>
      </c>
      <c r="L32" s="552">
        <f>J32*'3-Productie normen'!$G$32</f>
        <v>0</v>
      </c>
      <c r="M32" s="552">
        <v>66</v>
      </c>
      <c r="N32" s="552">
        <v>58</v>
      </c>
      <c r="O32" s="552">
        <v>8</v>
      </c>
      <c r="P32" s="564" t="e">
        <f t="shared" si="1"/>
        <v>#DIV/0!</v>
      </c>
      <c r="Q32" s="564" t="e">
        <f t="shared" si="2"/>
        <v>#DIV/0!</v>
      </c>
      <c r="R32" s="564" t="e">
        <f t="shared" si="3"/>
        <v>#DIV/0!</v>
      </c>
      <c r="S32" s="184" t="e">
        <f t="shared" si="4"/>
        <v>#DIV/0!</v>
      </c>
      <c r="T32" s="184" t="e">
        <f t="shared" si="5"/>
        <v>#DIV/0!</v>
      </c>
      <c r="U32" s="184" t="e">
        <f t="shared" si="6"/>
        <v>#DIV/0!</v>
      </c>
      <c r="V32" s="186" t="str">
        <f>VLOOKUP(G32,'3-Productie normen'!$A$33:$O$41,11,FALSE)</f>
        <v>S</v>
      </c>
      <c r="W32" s="186" t="s">
        <v>514</v>
      </c>
    </row>
    <row r="33" spans="1:23" ht="14.1" customHeight="1">
      <c r="A33" s="160">
        <f t="shared" si="10"/>
        <v>33</v>
      </c>
      <c r="B33" s="180" t="s">
        <v>213</v>
      </c>
      <c r="C33" s="180" t="s">
        <v>474</v>
      </c>
      <c r="D33" s="145">
        <v>-1</v>
      </c>
      <c r="E33" s="181"/>
      <c r="F33" s="141" t="s">
        <v>270</v>
      </c>
      <c r="G33" s="141" t="s">
        <v>457</v>
      </c>
      <c r="H33" s="182" t="s">
        <v>518</v>
      </c>
      <c r="I33" s="536">
        <v>1.3</v>
      </c>
      <c r="J33" s="552">
        <f>VLOOKUP(G33,'3-Productie normen'!$A$34:$B$42,2,FALSE)</f>
        <v>0</v>
      </c>
      <c r="K33" s="552">
        <f>J33*'3-Productie normen'!$F$32</f>
        <v>0</v>
      </c>
      <c r="L33" s="552">
        <f>J33*'3-Productie normen'!$G$32</f>
        <v>0</v>
      </c>
      <c r="M33" s="552">
        <v>66</v>
      </c>
      <c r="N33" s="552">
        <v>58</v>
      </c>
      <c r="O33" s="552">
        <v>8</v>
      </c>
      <c r="P33" s="564" t="e">
        <f t="shared" si="1"/>
        <v>#DIV/0!</v>
      </c>
      <c r="Q33" s="564" t="e">
        <f t="shared" si="2"/>
        <v>#DIV/0!</v>
      </c>
      <c r="R33" s="564" t="e">
        <f t="shared" si="3"/>
        <v>#DIV/0!</v>
      </c>
      <c r="S33" s="184" t="e">
        <f t="shared" si="4"/>
        <v>#DIV/0!</v>
      </c>
      <c r="T33" s="184" t="e">
        <f t="shared" si="5"/>
        <v>#DIV/0!</v>
      </c>
      <c r="U33" s="184" t="e">
        <f t="shared" si="6"/>
        <v>#DIV/0!</v>
      </c>
      <c r="V33" s="186" t="str">
        <f>VLOOKUP(G33,'3-Productie normen'!$A$33:$O$41,11,FALSE)</f>
        <v>S</v>
      </c>
      <c r="W33" s="186" t="s">
        <v>514</v>
      </c>
    </row>
    <row r="34" spans="1:23" ht="14.1" customHeight="1">
      <c r="A34" s="160">
        <f t="shared" si="10"/>
        <v>34</v>
      </c>
      <c r="B34" s="180" t="s">
        <v>213</v>
      </c>
      <c r="C34" s="180" t="s">
        <v>474</v>
      </c>
      <c r="D34" s="145">
        <v>-1</v>
      </c>
      <c r="E34" s="181"/>
      <c r="F34" s="141" t="s">
        <v>98</v>
      </c>
      <c r="G34" s="141" t="s">
        <v>458</v>
      </c>
      <c r="H34" s="182" t="s">
        <v>517</v>
      </c>
      <c r="I34" s="536">
        <v>17.600000000000001</v>
      </c>
      <c r="J34" s="552">
        <f>VLOOKUP(G34,'3-Productie normen'!$A$34:$B$42,2,FALSE)</f>
        <v>0</v>
      </c>
      <c r="K34" s="552">
        <f>J34*'3-Productie normen'!$F$32</f>
        <v>0</v>
      </c>
      <c r="L34" s="552">
        <f>J34*'3-Productie normen'!$G$32</f>
        <v>0</v>
      </c>
      <c r="M34" s="552">
        <v>66</v>
      </c>
      <c r="N34" s="552">
        <v>58</v>
      </c>
      <c r="O34" s="552">
        <v>8</v>
      </c>
      <c r="P34" s="564" t="e">
        <f t="shared" si="1"/>
        <v>#DIV/0!</v>
      </c>
      <c r="Q34" s="564" t="e">
        <f t="shared" si="2"/>
        <v>#DIV/0!</v>
      </c>
      <c r="R34" s="564" t="e">
        <f t="shared" si="3"/>
        <v>#DIV/0!</v>
      </c>
      <c r="S34" s="184" t="e">
        <f t="shared" si="4"/>
        <v>#DIV/0!</v>
      </c>
      <c r="T34" s="184" t="e">
        <f t="shared" si="5"/>
        <v>#DIV/0!</v>
      </c>
      <c r="U34" s="184" t="e">
        <f t="shared" si="6"/>
        <v>#DIV/0!</v>
      </c>
      <c r="V34" s="186" t="str">
        <f>VLOOKUP(G34,'3-Productie normen'!$A$33:$O$41,11,FALSE)</f>
        <v>S</v>
      </c>
      <c r="W34" s="186" t="s">
        <v>514</v>
      </c>
    </row>
    <row r="35" spans="1:23" ht="14.1" customHeight="1">
      <c r="A35" s="160">
        <f t="shared" si="10"/>
        <v>35</v>
      </c>
      <c r="B35" s="180" t="s">
        <v>213</v>
      </c>
      <c r="C35" s="180" t="s">
        <v>474</v>
      </c>
      <c r="D35" s="145">
        <v>-1</v>
      </c>
      <c r="E35" s="181"/>
      <c r="F35" s="141" t="s">
        <v>269</v>
      </c>
      <c r="G35" s="141" t="s">
        <v>457</v>
      </c>
      <c r="H35" s="182" t="s">
        <v>518</v>
      </c>
      <c r="I35" s="536">
        <v>1.2</v>
      </c>
      <c r="J35" s="552">
        <f>VLOOKUP(G35,'3-Productie normen'!$A$34:$B$42,2,FALSE)</f>
        <v>0</v>
      </c>
      <c r="K35" s="552">
        <f>J35*'3-Productie normen'!$F$32</f>
        <v>0</v>
      </c>
      <c r="L35" s="552">
        <f>J35*'3-Productie normen'!$G$32</f>
        <v>0</v>
      </c>
      <c r="M35" s="552">
        <v>66</v>
      </c>
      <c r="N35" s="552">
        <v>58</v>
      </c>
      <c r="O35" s="552">
        <v>8</v>
      </c>
      <c r="P35" s="564" t="e">
        <f t="shared" si="1"/>
        <v>#DIV/0!</v>
      </c>
      <c r="Q35" s="564" t="e">
        <f t="shared" si="2"/>
        <v>#DIV/0!</v>
      </c>
      <c r="R35" s="564" t="e">
        <f t="shared" si="3"/>
        <v>#DIV/0!</v>
      </c>
      <c r="S35" s="184" t="e">
        <f t="shared" si="4"/>
        <v>#DIV/0!</v>
      </c>
      <c r="T35" s="184" t="e">
        <f t="shared" si="5"/>
        <v>#DIV/0!</v>
      </c>
      <c r="U35" s="184" t="e">
        <f t="shared" si="6"/>
        <v>#DIV/0!</v>
      </c>
      <c r="V35" s="186" t="str">
        <f>VLOOKUP(G35,'3-Productie normen'!$A$33:$O$41,11,FALSE)</f>
        <v>S</v>
      </c>
      <c r="W35" s="186" t="s">
        <v>514</v>
      </c>
    </row>
    <row r="36" spans="1:23" ht="14.1" customHeight="1">
      <c r="A36" s="160">
        <f t="shared" si="10"/>
        <v>36</v>
      </c>
      <c r="B36" s="180" t="s">
        <v>213</v>
      </c>
      <c r="C36" s="180" t="s">
        <v>474</v>
      </c>
      <c r="D36" s="145">
        <v>-1</v>
      </c>
      <c r="E36" s="181"/>
      <c r="F36" s="141" t="s">
        <v>270</v>
      </c>
      <c r="G36" s="141" t="s">
        <v>457</v>
      </c>
      <c r="H36" s="182" t="s">
        <v>518</v>
      </c>
      <c r="I36" s="536">
        <v>1.3</v>
      </c>
      <c r="J36" s="552">
        <f>VLOOKUP(G36,'3-Productie normen'!$A$34:$B$42,2,FALSE)</f>
        <v>0</v>
      </c>
      <c r="K36" s="552">
        <f>J36*'3-Productie normen'!$F$32</f>
        <v>0</v>
      </c>
      <c r="L36" s="552">
        <f>J36*'3-Productie normen'!$G$32</f>
        <v>0</v>
      </c>
      <c r="M36" s="552">
        <v>66</v>
      </c>
      <c r="N36" s="552">
        <v>58</v>
      </c>
      <c r="O36" s="552">
        <v>8</v>
      </c>
      <c r="P36" s="564" t="e">
        <f t="shared" si="1"/>
        <v>#DIV/0!</v>
      </c>
      <c r="Q36" s="564" t="e">
        <f t="shared" si="2"/>
        <v>#DIV/0!</v>
      </c>
      <c r="R36" s="564" t="e">
        <f t="shared" si="3"/>
        <v>#DIV/0!</v>
      </c>
      <c r="S36" s="184" t="e">
        <f t="shared" si="4"/>
        <v>#DIV/0!</v>
      </c>
      <c r="T36" s="184" t="e">
        <f t="shared" si="5"/>
        <v>#DIV/0!</v>
      </c>
      <c r="U36" s="184" t="e">
        <f t="shared" si="6"/>
        <v>#DIV/0!</v>
      </c>
      <c r="V36" s="186" t="str">
        <f>VLOOKUP(G36,'3-Productie normen'!$A$33:$O$41,11,FALSE)</f>
        <v>S</v>
      </c>
      <c r="W36" s="186" t="s">
        <v>514</v>
      </c>
    </row>
    <row r="37" spans="1:23" ht="14.1" customHeight="1">
      <c r="A37" s="160">
        <f t="shared" si="10"/>
        <v>37</v>
      </c>
      <c r="B37" s="180" t="s">
        <v>213</v>
      </c>
      <c r="C37" s="180" t="s">
        <v>474</v>
      </c>
      <c r="D37" s="145">
        <v>-1</v>
      </c>
      <c r="E37" s="181"/>
      <c r="F37" s="141" t="s">
        <v>271</v>
      </c>
      <c r="G37" s="141" t="s">
        <v>458</v>
      </c>
      <c r="H37" s="182" t="s">
        <v>517</v>
      </c>
      <c r="I37" s="536">
        <v>20</v>
      </c>
      <c r="J37" s="552">
        <f>VLOOKUP(G37,'3-Productie normen'!$A$34:$B$42,2,FALSE)</f>
        <v>0</v>
      </c>
      <c r="K37" s="552">
        <f>J37*'3-Productie normen'!$F$32</f>
        <v>0</v>
      </c>
      <c r="L37" s="552">
        <f>J37*'3-Productie normen'!$G$32</f>
        <v>0</v>
      </c>
      <c r="M37" s="552">
        <v>66</v>
      </c>
      <c r="N37" s="552">
        <v>58</v>
      </c>
      <c r="O37" s="552">
        <v>8</v>
      </c>
      <c r="P37" s="564" t="e">
        <f t="shared" si="1"/>
        <v>#DIV/0!</v>
      </c>
      <c r="Q37" s="564" t="e">
        <f t="shared" si="2"/>
        <v>#DIV/0!</v>
      </c>
      <c r="R37" s="564" t="e">
        <f t="shared" si="3"/>
        <v>#DIV/0!</v>
      </c>
      <c r="S37" s="184" t="e">
        <f t="shared" si="4"/>
        <v>#DIV/0!</v>
      </c>
      <c r="T37" s="184" t="e">
        <f t="shared" si="5"/>
        <v>#DIV/0!</v>
      </c>
      <c r="U37" s="184" t="e">
        <f t="shared" si="6"/>
        <v>#DIV/0!</v>
      </c>
      <c r="V37" s="186" t="str">
        <f>VLOOKUP(G37,'3-Productie normen'!$A$33:$O$41,11,FALSE)</f>
        <v>S</v>
      </c>
      <c r="W37" s="186" t="s">
        <v>514</v>
      </c>
    </row>
    <row r="38" spans="1:23" ht="14.1" customHeight="1">
      <c r="A38" s="160">
        <f t="shared" si="10"/>
        <v>38</v>
      </c>
      <c r="B38" s="180" t="s">
        <v>213</v>
      </c>
      <c r="C38" s="180" t="s">
        <v>474</v>
      </c>
      <c r="D38" s="145">
        <v>-1</v>
      </c>
      <c r="E38" s="181"/>
      <c r="F38" s="141" t="s">
        <v>269</v>
      </c>
      <c r="G38" s="141" t="s">
        <v>457</v>
      </c>
      <c r="H38" s="182" t="s">
        <v>518</v>
      </c>
      <c r="I38" s="536">
        <v>1.2</v>
      </c>
      <c r="J38" s="552">
        <f>VLOOKUP(G38,'3-Productie normen'!$A$34:$B$42,2,FALSE)</f>
        <v>0</v>
      </c>
      <c r="K38" s="552">
        <f>J38*'3-Productie normen'!$F$32</f>
        <v>0</v>
      </c>
      <c r="L38" s="552">
        <f>J38*'3-Productie normen'!$G$32</f>
        <v>0</v>
      </c>
      <c r="M38" s="552">
        <v>66</v>
      </c>
      <c r="N38" s="552">
        <v>58</v>
      </c>
      <c r="O38" s="552">
        <v>8</v>
      </c>
      <c r="P38" s="564" t="e">
        <f t="shared" si="1"/>
        <v>#DIV/0!</v>
      </c>
      <c r="Q38" s="564" t="e">
        <f t="shared" si="2"/>
        <v>#DIV/0!</v>
      </c>
      <c r="R38" s="564" t="e">
        <f t="shared" si="3"/>
        <v>#DIV/0!</v>
      </c>
      <c r="S38" s="184" t="e">
        <f t="shared" si="4"/>
        <v>#DIV/0!</v>
      </c>
      <c r="T38" s="184" t="e">
        <f t="shared" si="5"/>
        <v>#DIV/0!</v>
      </c>
      <c r="U38" s="184" t="e">
        <f t="shared" si="6"/>
        <v>#DIV/0!</v>
      </c>
      <c r="V38" s="186" t="str">
        <f>VLOOKUP(G38,'3-Productie normen'!$A$33:$O$41,11,FALSE)</f>
        <v>S</v>
      </c>
      <c r="W38" s="186" t="s">
        <v>514</v>
      </c>
    </row>
    <row r="39" spans="1:23" ht="14.1" customHeight="1">
      <c r="A39" s="160">
        <f t="shared" si="10"/>
        <v>39</v>
      </c>
      <c r="B39" s="180" t="s">
        <v>213</v>
      </c>
      <c r="C39" s="180" t="s">
        <v>474</v>
      </c>
      <c r="D39" s="145">
        <v>-1</v>
      </c>
      <c r="E39" s="181"/>
      <c r="F39" s="141" t="s">
        <v>270</v>
      </c>
      <c r="G39" s="141" t="s">
        <v>457</v>
      </c>
      <c r="H39" s="182" t="s">
        <v>518</v>
      </c>
      <c r="I39" s="536">
        <v>1.5</v>
      </c>
      <c r="J39" s="552">
        <f>VLOOKUP(G39,'3-Productie normen'!$A$34:$B$42,2,FALSE)</f>
        <v>0</v>
      </c>
      <c r="K39" s="552">
        <f>J39*'3-Productie normen'!$F$32</f>
        <v>0</v>
      </c>
      <c r="L39" s="552">
        <f>J39*'3-Productie normen'!$G$32</f>
        <v>0</v>
      </c>
      <c r="M39" s="552">
        <v>66</v>
      </c>
      <c r="N39" s="552">
        <v>58</v>
      </c>
      <c r="O39" s="552">
        <v>8</v>
      </c>
      <c r="P39" s="564" t="e">
        <f t="shared" si="1"/>
        <v>#DIV/0!</v>
      </c>
      <c r="Q39" s="564" t="e">
        <f t="shared" si="2"/>
        <v>#DIV/0!</v>
      </c>
      <c r="R39" s="564" t="e">
        <f t="shared" si="3"/>
        <v>#DIV/0!</v>
      </c>
      <c r="S39" s="184" t="e">
        <f t="shared" si="4"/>
        <v>#DIV/0!</v>
      </c>
      <c r="T39" s="184" t="e">
        <f t="shared" si="5"/>
        <v>#DIV/0!</v>
      </c>
      <c r="U39" s="184" t="e">
        <f t="shared" si="6"/>
        <v>#DIV/0!</v>
      </c>
      <c r="V39" s="186" t="str">
        <f>VLOOKUP(G39,'3-Productie normen'!$A$33:$O$41,11,FALSE)</f>
        <v>S</v>
      </c>
      <c r="W39" s="186" t="s">
        <v>514</v>
      </c>
    </row>
    <row r="40" spans="1:23" ht="14.1" customHeight="1">
      <c r="A40" s="160">
        <f t="shared" si="10"/>
        <v>40</v>
      </c>
      <c r="B40" s="180" t="s">
        <v>213</v>
      </c>
      <c r="C40" s="180" t="s">
        <v>474</v>
      </c>
      <c r="D40" s="145">
        <v>-1</v>
      </c>
      <c r="E40" s="181"/>
      <c r="F40" s="141" t="s">
        <v>98</v>
      </c>
      <c r="G40" s="141" t="s">
        <v>458</v>
      </c>
      <c r="H40" s="182" t="s">
        <v>517</v>
      </c>
      <c r="I40" s="536">
        <v>21.4</v>
      </c>
      <c r="J40" s="552">
        <f>VLOOKUP(G40,'3-Productie normen'!$A$34:$B$42,2,FALSE)</f>
        <v>0</v>
      </c>
      <c r="K40" s="552">
        <f>J40*'3-Productie normen'!$F$32</f>
        <v>0</v>
      </c>
      <c r="L40" s="552">
        <f>J40*'3-Productie normen'!$G$32</f>
        <v>0</v>
      </c>
      <c r="M40" s="552">
        <v>66</v>
      </c>
      <c r="N40" s="552">
        <v>58</v>
      </c>
      <c r="O40" s="552">
        <v>8</v>
      </c>
      <c r="P40" s="564" t="e">
        <f t="shared" si="1"/>
        <v>#DIV/0!</v>
      </c>
      <c r="Q40" s="564" t="e">
        <f t="shared" si="2"/>
        <v>#DIV/0!</v>
      </c>
      <c r="R40" s="564" t="e">
        <f t="shared" si="3"/>
        <v>#DIV/0!</v>
      </c>
      <c r="S40" s="184" t="e">
        <f t="shared" si="4"/>
        <v>#DIV/0!</v>
      </c>
      <c r="T40" s="184" t="e">
        <f t="shared" si="5"/>
        <v>#DIV/0!</v>
      </c>
      <c r="U40" s="184" t="e">
        <f t="shared" si="6"/>
        <v>#DIV/0!</v>
      </c>
      <c r="V40" s="186" t="str">
        <f>VLOOKUP(G40,'3-Productie normen'!$A$33:$O$41,11,FALSE)</f>
        <v>S</v>
      </c>
      <c r="W40" s="186" t="s">
        <v>514</v>
      </c>
    </row>
    <row r="41" spans="1:23" ht="14.1" customHeight="1">
      <c r="A41" s="160">
        <f t="shared" si="10"/>
        <v>41</v>
      </c>
      <c r="B41" s="180" t="s">
        <v>213</v>
      </c>
      <c r="C41" s="180" t="s">
        <v>474</v>
      </c>
      <c r="D41" s="145">
        <v>-1</v>
      </c>
      <c r="E41" s="181"/>
      <c r="F41" s="141" t="s">
        <v>269</v>
      </c>
      <c r="G41" s="141" t="s">
        <v>457</v>
      </c>
      <c r="H41" s="182" t="s">
        <v>518</v>
      </c>
      <c r="I41" s="536">
        <v>1.2</v>
      </c>
      <c r="J41" s="552">
        <f>VLOOKUP(G41,'3-Productie normen'!$A$34:$B$42,2,FALSE)</f>
        <v>0</v>
      </c>
      <c r="K41" s="552">
        <f>J41*'3-Productie normen'!$F$32</f>
        <v>0</v>
      </c>
      <c r="L41" s="552">
        <f>J41*'3-Productie normen'!$G$32</f>
        <v>0</v>
      </c>
      <c r="M41" s="552">
        <v>66</v>
      </c>
      <c r="N41" s="552">
        <v>58</v>
      </c>
      <c r="O41" s="552">
        <v>8</v>
      </c>
      <c r="P41" s="564" t="e">
        <f t="shared" si="1"/>
        <v>#DIV/0!</v>
      </c>
      <c r="Q41" s="564" t="e">
        <f t="shared" si="2"/>
        <v>#DIV/0!</v>
      </c>
      <c r="R41" s="564" t="e">
        <f t="shared" si="3"/>
        <v>#DIV/0!</v>
      </c>
      <c r="S41" s="184" t="e">
        <f t="shared" si="4"/>
        <v>#DIV/0!</v>
      </c>
      <c r="T41" s="184" t="e">
        <f t="shared" si="5"/>
        <v>#DIV/0!</v>
      </c>
      <c r="U41" s="184" t="e">
        <f t="shared" si="6"/>
        <v>#DIV/0!</v>
      </c>
      <c r="V41" s="186" t="str">
        <f>VLOOKUP(G41,'3-Productie normen'!$A$33:$O$41,11,FALSE)</f>
        <v>S</v>
      </c>
      <c r="W41" s="186" t="s">
        <v>514</v>
      </c>
    </row>
    <row r="42" spans="1:23" ht="14.1" customHeight="1">
      <c r="A42" s="160">
        <f t="shared" si="10"/>
        <v>42</v>
      </c>
      <c r="B42" s="180" t="s">
        <v>213</v>
      </c>
      <c r="C42" s="180" t="s">
        <v>474</v>
      </c>
      <c r="D42" s="145">
        <v>-1</v>
      </c>
      <c r="E42" s="181"/>
      <c r="F42" s="141" t="s">
        <v>270</v>
      </c>
      <c r="G42" s="141" t="s">
        <v>457</v>
      </c>
      <c r="H42" s="182" t="s">
        <v>518</v>
      </c>
      <c r="I42" s="536">
        <v>1.6</v>
      </c>
      <c r="J42" s="552">
        <f>VLOOKUP(G42,'3-Productie normen'!$A$34:$B$42,2,FALSE)</f>
        <v>0</v>
      </c>
      <c r="K42" s="552">
        <f>J42*'3-Productie normen'!$F$32</f>
        <v>0</v>
      </c>
      <c r="L42" s="552">
        <f>J42*'3-Productie normen'!$G$32</f>
        <v>0</v>
      </c>
      <c r="M42" s="552">
        <v>66</v>
      </c>
      <c r="N42" s="552">
        <v>58</v>
      </c>
      <c r="O42" s="552">
        <v>8</v>
      </c>
      <c r="P42" s="564" t="e">
        <f t="shared" si="1"/>
        <v>#DIV/0!</v>
      </c>
      <c r="Q42" s="564" t="e">
        <f t="shared" si="2"/>
        <v>#DIV/0!</v>
      </c>
      <c r="R42" s="564" t="e">
        <f t="shared" si="3"/>
        <v>#DIV/0!</v>
      </c>
      <c r="S42" s="184" t="e">
        <f t="shared" si="4"/>
        <v>#DIV/0!</v>
      </c>
      <c r="T42" s="184" t="e">
        <f t="shared" si="5"/>
        <v>#DIV/0!</v>
      </c>
      <c r="U42" s="184" t="e">
        <f t="shared" si="6"/>
        <v>#DIV/0!</v>
      </c>
      <c r="V42" s="186" t="str">
        <f>VLOOKUP(G42,'3-Productie normen'!$A$33:$O$41,11,FALSE)</f>
        <v>S</v>
      </c>
      <c r="W42" s="186" t="s">
        <v>514</v>
      </c>
    </row>
    <row r="43" spans="1:23" ht="14.1" customHeight="1">
      <c r="A43" s="160">
        <f t="shared" si="10"/>
        <v>43</v>
      </c>
      <c r="B43" s="180" t="s">
        <v>213</v>
      </c>
      <c r="C43" s="180" t="s">
        <v>474</v>
      </c>
      <c r="D43" s="145">
        <v>-1</v>
      </c>
      <c r="E43" s="181"/>
      <c r="F43" s="141" t="s">
        <v>98</v>
      </c>
      <c r="G43" s="141" t="s">
        <v>458</v>
      </c>
      <c r="H43" s="182" t="s">
        <v>517</v>
      </c>
      <c r="I43" s="536">
        <v>18.8</v>
      </c>
      <c r="J43" s="552">
        <f>VLOOKUP(G43,'3-Productie normen'!$A$34:$B$42,2,FALSE)</f>
        <v>0</v>
      </c>
      <c r="K43" s="552">
        <f>J43*'3-Productie normen'!$F$32</f>
        <v>0</v>
      </c>
      <c r="L43" s="552">
        <f>J43*'3-Productie normen'!$G$32</f>
        <v>0</v>
      </c>
      <c r="M43" s="552">
        <v>66</v>
      </c>
      <c r="N43" s="552">
        <v>58</v>
      </c>
      <c r="O43" s="552">
        <v>8</v>
      </c>
      <c r="P43" s="564" t="e">
        <f t="shared" si="1"/>
        <v>#DIV/0!</v>
      </c>
      <c r="Q43" s="564" t="e">
        <f t="shared" si="2"/>
        <v>#DIV/0!</v>
      </c>
      <c r="R43" s="564" t="e">
        <f t="shared" si="3"/>
        <v>#DIV/0!</v>
      </c>
      <c r="S43" s="184" t="e">
        <f t="shared" si="4"/>
        <v>#DIV/0!</v>
      </c>
      <c r="T43" s="184" t="e">
        <f t="shared" si="5"/>
        <v>#DIV/0!</v>
      </c>
      <c r="U43" s="184" t="e">
        <f t="shared" si="6"/>
        <v>#DIV/0!</v>
      </c>
      <c r="V43" s="186" t="str">
        <f>VLOOKUP(G43,'3-Productie normen'!$A$33:$O$41,11,FALSE)</f>
        <v>S</v>
      </c>
      <c r="W43" s="186" t="s">
        <v>514</v>
      </c>
    </row>
    <row r="44" spans="1:23" ht="14.1" customHeight="1">
      <c r="A44" s="160">
        <f t="shared" si="10"/>
        <v>44</v>
      </c>
      <c r="B44" s="180" t="s">
        <v>213</v>
      </c>
      <c r="C44" s="180" t="s">
        <v>474</v>
      </c>
      <c r="D44" s="145">
        <v>-1</v>
      </c>
      <c r="E44" s="181"/>
      <c r="F44" s="141" t="s">
        <v>269</v>
      </c>
      <c r="G44" s="141" t="s">
        <v>457</v>
      </c>
      <c r="H44" s="182" t="s">
        <v>518</v>
      </c>
      <c r="I44" s="536">
        <v>1.2</v>
      </c>
      <c r="J44" s="552">
        <f>VLOOKUP(G44,'3-Productie normen'!$A$34:$B$42,2,FALSE)</f>
        <v>0</v>
      </c>
      <c r="K44" s="552">
        <f>J44*'3-Productie normen'!$F$32</f>
        <v>0</v>
      </c>
      <c r="L44" s="552">
        <f>J44*'3-Productie normen'!$G$32</f>
        <v>0</v>
      </c>
      <c r="M44" s="552">
        <v>66</v>
      </c>
      <c r="N44" s="552">
        <v>58</v>
      </c>
      <c r="O44" s="552">
        <v>8</v>
      </c>
      <c r="P44" s="564" t="e">
        <f t="shared" si="1"/>
        <v>#DIV/0!</v>
      </c>
      <c r="Q44" s="564" t="e">
        <f t="shared" si="2"/>
        <v>#DIV/0!</v>
      </c>
      <c r="R44" s="564" t="e">
        <f t="shared" si="3"/>
        <v>#DIV/0!</v>
      </c>
      <c r="S44" s="184" t="e">
        <f t="shared" si="4"/>
        <v>#DIV/0!</v>
      </c>
      <c r="T44" s="184" t="e">
        <f t="shared" si="5"/>
        <v>#DIV/0!</v>
      </c>
      <c r="U44" s="184" t="e">
        <f t="shared" si="6"/>
        <v>#DIV/0!</v>
      </c>
      <c r="V44" s="186" t="str">
        <f>VLOOKUP(G44,'3-Productie normen'!$A$33:$O$41,11,FALSE)</f>
        <v>S</v>
      </c>
      <c r="W44" s="186" t="s">
        <v>514</v>
      </c>
    </row>
    <row r="45" spans="1:23" ht="14.1" customHeight="1">
      <c r="A45" s="160">
        <f t="shared" si="10"/>
        <v>45</v>
      </c>
      <c r="B45" s="180" t="s">
        <v>213</v>
      </c>
      <c r="C45" s="180" t="s">
        <v>474</v>
      </c>
      <c r="D45" s="145">
        <v>-1</v>
      </c>
      <c r="E45" s="181"/>
      <c r="F45" s="141" t="s">
        <v>270</v>
      </c>
      <c r="G45" s="141" t="s">
        <v>457</v>
      </c>
      <c r="H45" s="182" t="s">
        <v>518</v>
      </c>
      <c r="I45" s="536">
        <v>1.3</v>
      </c>
      <c r="J45" s="552">
        <f>VLOOKUP(G45,'3-Productie normen'!$A$34:$B$42,2,FALSE)</f>
        <v>0</v>
      </c>
      <c r="K45" s="552">
        <f>J45*'3-Productie normen'!$F$32</f>
        <v>0</v>
      </c>
      <c r="L45" s="552">
        <f>J45*'3-Productie normen'!$G$32</f>
        <v>0</v>
      </c>
      <c r="M45" s="552">
        <v>66</v>
      </c>
      <c r="N45" s="552">
        <v>58</v>
      </c>
      <c r="O45" s="552">
        <v>8</v>
      </c>
      <c r="P45" s="564" t="e">
        <f t="shared" si="1"/>
        <v>#DIV/0!</v>
      </c>
      <c r="Q45" s="564" t="e">
        <f t="shared" si="2"/>
        <v>#DIV/0!</v>
      </c>
      <c r="R45" s="564" t="e">
        <f t="shared" si="3"/>
        <v>#DIV/0!</v>
      </c>
      <c r="S45" s="184" t="e">
        <f t="shared" si="4"/>
        <v>#DIV/0!</v>
      </c>
      <c r="T45" s="184" t="e">
        <f t="shared" si="5"/>
        <v>#DIV/0!</v>
      </c>
      <c r="U45" s="184" t="e">
        <f t="shared" si="6"/>
        <v>#DIV/0!</v>
      </c>
      <c r="V45" s="186" t="str">
        <f>VLOOKUP(G45,'3-Productie normen'!$A$33:$O$41,11,FALSE)</f>
        <v>S</v>
      </c>
      <c r="W45" s="186" t="s">
        <v>514</v>
      </c>
    </row>
    <row r="46" spans="1:23" ht="14.1" customHeight="1">
      <c r="A46" s="160">
        <f t="shared" si="10"/>
        <v>46</v>
      </c>
      <c r="B46" s="180" t="s">
        <v>213</v>
      </c>
      <c r="C46" s="180" t="s">
        <v>474</v>
      </c>
      <c r="D46" s="145">
        <v>-1</v>
      </c>
      <c r="E46" s="181"/>
      <c r="F46" s="141" t="s">
        <v>98</v>
      </c>
      <c r="G46" s="141" t="s">
        <v>458</v>
      </c>
      <c r="H46" s="182" t="s">
        <v>517</v>
      </c>
      <c r="I46" s="536">
        <v>18.8</v>
      </c>
      <c r="J46" s="552">
        <f>VLOOKUP(G46,'3-Productie normen'!$A$34:$B$42,2,FALSE)</f>
        <v>0</v>
      </c>
      <c r="K46" s="552">
        <f>J46*'3-Productie normen'!$F$32</f>
        <v>0</v>
      </c>
      <c r="L46" s="552">
        <f>J46*'3-Productie normen'!$G$32</f>
        <v>0</v>
      </c>
      <c r="M46" s="552">
        <v>66</v>
      </c>
      <c r="N46" s="552">
        <v>58</v>
      </c>
      <c r="O46" s="552">
        <v>8</v>
      </c>
      <c r="P46" s="564" t="e">
        <f t="shared" si="1"/>
        <v>#DIV/0!</v>
      </c>
      <c r="Q46" s="564" t="e">
        <f t="shared" si="2"/>
        <v>#DIV/0!</v>
      </c>
      <c r="R46" s="564" t="e">
        <f t="shared" si="3"/>
        <v>#DIV/0!</v>
      </c>
      <c r="S46" s="184" t="e">
        <f t="shared" si="4"/>
        <v>#DIV/0!</v>
      </c>
      <c r="T46" s="184" t="e">
        <f t="shared" si="5"/>
        <v>#DIV/0!</v>
      </c>
      <c r="U46" s="184" t="e">
        <f t="shared" si="6"/>
        <v>#DIV/0!</v>
      </c>
      <c r="V46" s="186" t="str">
        <f>VLOOKUP(G46,'3-Productie normen'!$A$33:$O$41,11,FALSE)</f>
        <v>S</v>
      </c>
      <c r="W46" s="186" t="s">
        <v>514</v>
      </c>
    </row>
    <row r="47" spans="1:23" ht="14.1" customHeight="1">
      <c r="A47" s="160">
        <f t="shared" si="10"/>
        <v>47</v>
      </c>
      <c r="B47" s="180" t="s">
        <v>213</v>
      </c>
      <c r="C47" s="180" t="s">
        <v>474</v>
      </c>
      <c r="D47" s="145">
        <v>-1</v>
      </c>
      <c r="E47" s="181"/>
      <c r="F47" s="141" t="s">
        <v>269</v>
      </c>
      <c r="G47" s="141" t="s">
        <v>457</v>
      </c>
      <c r="H47" s="182" t="s">
        <v>518</v>
      </c>
      <c r="I47" s="536">
        <v>1.2</v>
      </c>
      <c r="J47" s="552">
        <f>VLOOKUP(G47,'3-Productie normen'!$A$34:$B$42,2,FALSE)</f>
        <v>0</v>
      </c>
      <c r="K47" s="552">
        <f>J47*'3-Productie normen'!$F$32</f>
        <v>0</v>
      </c>
      <c r="L47" s="552">
        <f>J47*'3-Productie normen'!$G$32</f>
        <v>0</v>
      </c>
      <c r="M47" s="552">
        <v>66</v>
      </c>
      <c r="N47" s="552">
        <v>58</v>
      </c>
      <c r="O47" s="552">
        <v>8</v>
      </c>
      <c r="P47" s="564" t="e">
        <f t="shared" si="1"/>
        <v>#DIV/0!</v>
      </c>
      <c r="Q47" s="564" t="e">
        <f t="shared" si="2"/>
        <v>#DIV/0!</v>
      </c>
      <c r="R47" s="564" t="e">
        <f t="shared" si="3"/>
        <v>#DIV/0!</v>
      </c>
      <c r="S47" s="184" t="e">
        <f t="shared" si="4"/>
        <v>#DIV/0!</v>
      </c>
      <c r="T47" s="184" t="e">
        <f t="shared" si="5"/>
        <v>#DIV/0!</v>
      </c>
      <c r="U47" s="184" t="e">
        <f t="shared" si="6"/>
        <v>#DIV/0!</v>
      </c>
      <c r="V47" s="186" t="str">
        <f>VLOOKUP(G47,'3-Productie normen'!$A$33:$O$41,11,FALSE)</f>
        <v>S</v>
      </c>
      <c r="W47" s="186" t="s">
        <v>514</v>
      </c>
    </row>
    <row r="48" spans="1:23" ht="14.1" customHeight="1">
      <c r="A48" s="160">
        <f t="shared" si="10"/>
        <v>48</v>
      </c>
      <c r="B48" s="180" t="s">
        <v>213</v>
      </c>
      <c r="C48" s="180" t="s">
        <v>474</v>
      </c>
      <c r="D48" s="145">
        <v>-1</v>
      </c>
      <c r="E48" s="181"/>
      <c r="F48" s="141" t="s">
        <v>270</v>
      </c>
      <c r="G48" s="141" t="s">
        <v>457</v>
      </c>
      <c r="H48" s="182" t="s">
        <v>518</v>
      </c>
      <c r="I48" s="536">
        <v>1.3</v>
      </c>
      <c r="J48" s="552">
        <f>VLOOKUP(G48,'3-Productie normen'!$A$34:$B$42,2,FALSE)</f>
        <v>0</v>
      </c>
      <c r="K48" s="552">
        <f>J48*'3-Productie normen'!$F$32</f>
        <v>0</v>
      </c>
      <c r="L48" s="552">
        <f>J48*'3-Productie normen'!$G$32</f>
        <v>0</v>
      </c>
      <c r="M48" s="552">
        <v>66</v>
      </c>
      <c r="N48" s="552">
        <v>58</v>
      </c>
      <c r="O48" s="552">
        <v>8</v>
      </c>
      <c r="P48" s="564" t="e">
        <f t="shared" si="1"/>
        <v>#DIV/0!</v>
      </c>
      <c r="Q48" s="564" t="e">
        <f t="shared" si="2"/>
        <v>#DIV/0!</v>
      </c>
      <c r="R48" s="564" t="e">
        <f t="shared" si="3"/>
        <v>#DIV/0!</v>
      </c>
      <c r="S48" s="184" t="e">
        <f t="shared" si="4"/>
        <v>#DIV/0!</v>
      </c>
      <c r="T48" s="184" t="e">
        <f t="shared" si="5"/>
        <v>#DIV/0!</v>
      </c>
      <c r="U48" s="184" t="e">
        <f t="shared" si="6"/>
        <v>#DIV/0!</v>
      </c>
      <c r="V48" s="186" t="str">
        <f>VLOOKUP(G48,'3-Productie normen'!$A$33:$O$41,11,FALSE)</f>
        <v>S</v>
      </c>
      <c r="W48" s="186" t="s">
        <v>514</v>
      </c>
    </row>
    <row r="49" spans="1:23" ht="14.1" customHeight="1">
      <c r="A49" s="160">
        <f t="shared" si="10"/>
        <v>49</v>
      </c>
      <c r="B49" s="180" t="s">
        <v>213</v>
      </c>
      <c r="C49" s="180" t="s">
        <v>474</v>
      </c>
      <c r="D49" s="145">
        <v>-1</v>
      </c>
      <c r="E49" s="181"/>
      <c r="F49" s="141" t="s">
        <v>98</v>
      </c>
      <c r="G49" s="141" t="s">
        <v>458</v>
      </c>
      <c r="H49" s="182" t="s">
        <v>517</v>
      </c>
      <c r="I49" s="536">
        <v>19.2</v>
      </c>
      <c r="J49" s="552">
        <f>VLOOKUP(G49,'3-Productie normen'!$A$34:$B$42,2,FALSE)</f>
        <v>0</v>
      </c>
      <c r="K49" s="552">
        <f>J49*'3-Productie normen'!$F$32</f>
        <v>0</v>
      </c>
      <c r="L49" s="552">
        <f>J49*'3-Productie normen'!$G$32</f>
        <v>0</v>
      </c>
      <c r="M49" s="552">
        <v>66</v>
      </c>
      <c r="N49" s="552">
        <v>58</v>
      </c>
      <c r="O49" s="552">
        <v>8</v>
      </c>
      <c r="P49" s="564" t="e">
        <f t="shared" si="1"/>
        <v>#DIV/0!</v>
      </c>
      <c r="Q49" s="564" t="e">
        <f t="shared" si="2"/>
        <v>#DIV/0!</v>
      </c>
      <c r="R49" s="564" t="e">
        <f t="shared" si="3"/>
        <v>#DIV/0!</v>
      </c>
      <c r="S49" s="184" t="e">
        <f t="shared" si="4"/>
        <v>#DIV/0!</v>
      </c>
      <c r="T49" s="184" t="e">
        <f t="shared" si="5"/>
        <v>#DIV/0!</v>
      </c>
      <c r="U49" s="184" t="e">
        <f t="shared" si="6"/>
        <v>#DIV/0!</v>
      </c>
      <c r="V49" s="186" t="str">
        <f>VLOOKUP(G49,'3-Productie normen'!$A$33:$O$41,11,FALSE)</f>
        <v>S</v>
      </c>
      <c r="W49" s="186" t="s">
        <v>514</v>
      </c>
    </row>
    <row r="50" spans="1:23" ht="14.1" customHeight="1">
      <c r="A50" s="160">
        <f t="shared" si="10"/>
        <v>50</v>
      </c>
      <c r="B50" s="180" t="s">
        <v>213</v>
      </c>
      <c r="C50" s="180" t="s">
        <v>474</v>
      </c>
      <c r="D50" s="145">
        <v>-1</v>
      </c>
      <c r="E50" s="181"/>
      <c r="F50" s="141" t="s">
        <v>269</v>
      </c>
      <c r="G50" s="141" t="s">
        <v>457</v>
      </c>
      <c r="H50" s="182" t="s">
        <v>518</v>
      </c>
      <c r="I50" s="536">
        <v>1.2</v>
      </c>
      <c r="J50" s="552">
        <f>VLOOKUP(G50,'3-Productie normen'!$A$34:$B$42,2,FALSE)</f>
        <v>0</v>
      </c>
      <c r="K50" s="552">
        <f>J50*'3-Productie normen'!$F$32</f>
        <v>0</v>
      </c>
      <c r="L50" s="552">
        <f>J50*'3-Productie normen'!$G$32</f>
        <v>0</v>
      </c>
      <c r="M50" s="552">
        <v>66</v>
      </c>
      <c r="N50" s="552">
        <v>58</v>
      </c>
      <c r="O50" s="552">
        <v>8</v>
      </c>
      <c r="P50" s="564" t="e">
        <f t="shared" si="1"/>
        <v>#DIV/0!</v>
      </c>
      <c r="Q50" s="564" t="e">
        <f t="shared" si="2"/>
        <v>#DIV/0!</v>
      </c>
      <c r="R50" s="564" t="e">
        <f t="shared" si="3"/>
        <v>#DIV/0!</v>
      </c>
      <c r="S50" s="184" t="e">
        <f t="shared" si="4"/>
        <v>#DIV/0!</v>
      </c>
      <c r="T50" s="184" t="e">
        <f t="shared" si="5"/>
        <v>#DIV/0!</v>
      </c>
      <c r="U50" s="184" t="e">
        <f t="shared" si="6"/>
        <v>#DIV/0!</v>
      </c>
      <c r="V50" s="186" t="str">
        <f>VLOOKUP(G50,'3-Productie normen'!$A$33:$O$41,11,FALSE)</f>
        <v>S</v>
      </c>
      <c r="W50" s="186" t="s">
        <v>514</v>
      </c>
    </row>
    <row r="51" spans="1:23" ht="14.1" customHeight="1">
      <c r="A51" s="160">
        <f t="shared" si="10"/>
        <v>51</v>
      </c>
      <c r="B51" s="180" t="s">
        <v>213</v>
      </c>
      <c r="C51" s="180" t="s">
        <v>474</v>
      </c>
      <c r="D51" s="145">
        <v>-1</v>
      </c>
      <c r="E51" s="181"/>
      <c r="F51" s="141" t="s">
        <v>270</v>
      </c>
      <c r="G51" s="141" t="s">
        <v>457</v>
      </c>
      <c r="H51" s="182" t="s">
        <v>518</v>
      </c>
      <c r="I51" s="536">
        <v>1.3</v>
      </c>
      <c r="J51" s="552">
        <f>VLOOKUP(G51,'3-Productie normen'!$A$34:$B$42,2,FALSE)</f>
        <v>0</v>
      </c>
      <c r="K51" s="552">
        <f>J51*'3-Productie normen'!$F$32</f>
        <v>0</v>
      </c>
      <c r="L51" s="552">
        <f>J51*'3-Productie normen'!$G$32</f>
        <v>0</v>
      </c>
      <c r="M51" s="552">
        <v>66</v>
      </c>
      <c r="N51" s="552">
        <v>58</v>
      </c>
      <c r="O51" s="552">
        <v>8</v>
      </c>
      <c r="P51" s="564" t="e">
        <f t="shared" si="1"/>
        <v>#DIV/0!</v>
      </c>
      <c r="Q51" s="564" t="e">
        <f t="shared" si="2"/>
        <v>#DIV/0!</v>
      </c>
      <c r="R51" s="564" t="e">
        <f t="shared" si="3"/>
        <v>#DIV/0!</v>
      </c>
      <c r="S51" s="184" t="e">
        <f t="shared" si="4"/>
        <v>#DIV/0!</v>
      </c>
      <c r="T51" s="184" t="e">
        <f t="shared" si="5"/>
        <v>#DIV/0!</v>
      </c>
      <c r="U51" s="184" t="e">
        <f t="shared" si="6"/>
        <v>#DIV/0!</v>
      </c>
      <c r="V51" s="186" t="str">
        <f>VLOOKUP(G51,'3-Productie normen'!$A$33:$O$41,11,FALSE)</f>
        <v>S</v>
      </c>
      <c r="W51" s="186" t="s">
        <v>514</v>
      </c>
    </row>
    <row r="52" spans="1:23" ht="14.1" customHeight="1">
      <c r="A52" s="160">
        <f t="shared" si="10"/>
        <v>52</v>
      </c>
      <c r="B52" s="180" t="s">
        <v>213</v>
      </c>
      <c r="C52" s="180" t="s">
        <v>474</v>
      </c>
      <c r="D52" s="145">
        <v>-1</v>
      </c>
      <c r="E52" s="181"/>
      <c r="F52" s="141" t="s">
        <v>98</v>
      </c>
      <c r="G52" s="141" t="s">
        <v>458</v>
      </c>
      <c r="H52" s="182" t="s">
        <v>517</v>
      </c>
      <c r="I52" s="536">
        <v>19.2</v>
      </c>
      <c r="J52" s="552">
        <f>VLOOKUP(G52,'3-Productie normen'!$A$34:$B$42,2,FALSE)</f>
        <v>0</v>
      </c>
      <c r="K52" s="552">
        <f>J52*'3-Productie normen'!$F$32</f>
        <v>0</v>
      </c>
      <c r="L52" s="552">
        <f>J52*'3-Productie normen'!$G$32</f>
        <v>0</v>
      </c>
      <c r="M52" s="552">
        <v>66</v>
      </c>
      <c r="N52" s="552">
        <v>58</v>
      </c>
      <c r="O52" s="552">
        <v>8</v>
      </c>
      <c r="P52" s="564" t="e">
        <f t="shared" si="1"/>
        <v>#DIV/0!</v>
      </c>
      <c r="Q52" s="564" t="e">
        <f t="shared" si="2"/>
        <v>#DIV/0!</v>
      </c>
      <c r="R52" s="564" t="e">
        <f t="shared" si="3"/>
        <v>#DIV/0!</v>
      </c>
      <c r="S52" s="184" t="e">
        <f t="shared" si="4"/>
        <v>#DIV/0!</v>
      </c>
      <c r="T52" s="184" t="e">
        <f t="shared" si="5"/>
        <v>#DIV/0!</v>
      </c>
      <c r="U52" s="184" t="e">
        <f t="shared" si="6"/>
        <v>#DIV/0!</v>
      </c>
      <c r="V52" s="186" t="str">
        <f>VLOOKUP(G52,'3-Productie normen'!$A$33:$O$41,11,FALSE)</f>
        <v>S</v>
      </c>
      <c r="W52" s="186" t="s">
        <v>514</v>
      </c>
    </row>
    <row r="53" spans="1:23" ht="14.1" customHeight="1">
      <c r="A53" s="160">
        <f t="shared" si="10"/>
        <v>53</v>
      </c>
      <c r="B53" s="180" t="s">
        <v>213</v>
      </c>
      <c r="C53" s="180" t="s">
        <v>474</v>
      </c>
      <c r="D53" s="145">
        <v>-1</v>
      </c>
      <c r="E53" s="181"/>
      <c r="F53" s="141" t="s">
        <v>269</v>
      </c>
      <c r="G53" s="141" t="s">
        <v>457</v>
      </c>
      <c r="H53" s="182" t="s">
        <v>518</v>
      </c>
      <c r="I53" s="536">
        <v>1.2</v>
      </c>
      <c r="J53" s="552">
        <f>VLOOKUP(G53,'3-Productie normen'!$A$34:$B$42,2,FALSE)</f>
        <v>0</v>
      </c>
      <c r="K53" s="552">
        <f>J53*'3-Productie normen'!$F$32</f>
        <v>0</v>
      </c>
      <c r="L53" s="552">
        <f>J53*'3-Productie normen'!$G$32</f>
        <v>0</v>
      </c>
      <c r="M53" s="552">
        <v>66</v>
      </c>
      <c r="N53" s="552">
        <v>58</v>
      </c>
      <c r="O53" s="552">
        <v>8</v>
      </c>
      <c r="P53" s="564" t="e">
        <f t="shared" si="1"/>
        <v>#DIV/0!</v>
      </c>
      <c r="Q53" s="564" t="e">
        <f t="shared" si="2"/>
        <v>#DIV/0!</v>
      </c>
      <c r="R53" s="564" t="e">
        <f t="shared" si="3"/>
        <v>#DIV/0!</v>
      </c>
      <c r="S53" s="184" t="e">
        <f t="shared" si="4"/>
        <v>#DIV/0!</v>
      </c>
      <c r="T53" s="184" t="e">
        <f t="shared" si="5"/>
        <v>#DIV/0!</v>
      </c>
      <c r="U53" s="184" t="e">
        <f t="shared" si="6"/>
        <v>#DIV/0!</v>
      </c>
      <c r="V53" s="186" t="str">
        <f>VLOOKUP(G53,'3-Productie normen'!$A$33:$O$41,11,FALSE)</f>
        <v>S</v>
      </c>
      <c r="W53" s="186" t="s">
        <v>514</v>
      </c>
    </row>
    <row r="54" spans="1:23" ht="14.1" customHeight="1">
      <c r="A54" s="160">
        <f t="shared" si="10"/>
        <v>54</v>
      </c>
      <c r="B54" s="180" t="s">
        <v>213</v>
      </c>
      <c r="C54" s="180" t="s">
        <v>474</v>
      </c>
      <c r="D54" s="145">
        <v>-1</v>
      </c>
      <c r="E54" s="181"/>
      <c r="F54" s="141" t="s">
        <v>270</v>
      </c>
      <c r="G54" s="141" t="s">
        <v>457</v>
      </c>
      <c r="H54" s="182" t="s">
        <v>518</v>
      </c>
      <c r="I54" s="536">
        <v>1.3</v>
      </c>
      <c r="J54" s="552">
        <f>VLOOKUP(G54,'3-Productie normen'!$A$34:$B$42,2,FALSE)</f>
        <v>0</v>
      </c>
      <c r="K54" s="552">
        <f>J54*'3-Productie normen'!$F$32</f>
        <v>0</v>
      </c>
      <c r="L54" s="552">
        <f>J54*'3-Productie normen'!$G$32</f>
        <v>0</v>
      </c>
      <c r="M54" s="552">
        <v>66</v>
      </c>
      <c r="N54" s="552">
        <v>58</v>
      </c>
      <c r="O54" s="552">
        <v>8</v>
      </c>
      <c r="P54" s="564" t="e">
        <f t="shared" si="1"/>
        <v>#DIV/0!</v>
      </c>
      <c r="Q54" s="564" t="e">
        <f t="shared" si="2"/>
        <v>#DIV/0!</v>
      </c>
      <c r="R54" s="564" t="e">
        <f t="shared" si="3"/>
        <v>#DIV/0!</v>
      </c>
      <c r="S54" s="184" t="e">
        <f t="shared" si="4"/>
        <v>#DIV/0!</v>
      </c>
      <c r="T54" s="184" t="e">
        <f t="shared" si="5"/>
        <v>#DIV/0!</v>
      </c>
      <c r="U54" s="184" t="e">
        <f t="shared" si="6"/>
        <v>#DIV/0!</v>
      </c>
      <c r="V54" s="186" t="str">
        <f>VLOOKUP(G54,'3-Productie normen'!$A$33:$O$41,11,FALSE)</f>
        <v>S</v>
      </c>
      <c r="W54" s="186" t="s">
        <v>514</v>
      </c>
    </row>
    <row r="55" spans="1:23" ht="14.1" customHeight="1">
      <c r="A55" s="160">
        <f t="shared" si="10"/>
        <v>55</v>
      </c>
      <c r="B55" s="180" t="s">
        <v>213</v>
      </c>
      <c r="C55" s="180" t="s">
        <v>474</v>
      </c>
      <c r="D55" s="145">
        <v>-1</v>
      </c>
      <c r="E55" s="181"/>
      <c r="F55" s="141" t="s">
        <v>98</v>
      </c>
      <c r="G55" s="141" t="s">
        <v>458</v>
      </c>
      <c r="H55" s="182" t="s">
        <v>517</v>
      </c>
      <c r="I55" s="536">
        <v>18.8</v>
      </c>
      <c r="J55" s="552">
        <f>VLOOKUP(G55,'3-Productie normen'!$A$34:$B$42,2,FALSE)</f>
        <v>0</v>
      </c>
      <c r="K55" s="552">
        <f>J55*'3-Productie normen'!$F$32</f>
        <v>0</v>
      </c>
      <c r="L55" s="552">
        <f>J55*'3-Productie normen'!$G$32</f>
        <v>0</v>
      </c>
      <c r="M55" s="552">
        <v>66</v>
      </c>
      <c r="N55" s="552">
        <v>58</v>
      </c>
      <c r="O55" s="552">
        <v>8</v>
      </c>
      <c r="P55" s="564" t="e">
        <f t="shared" si="1"/>
        <v>#DIV/0!</v>
      </c>
      <c r="Q55" s="564" t="e">
        <f t="shared" si="2"/>
        <v>#DIV/0!</v>
      </c>
      <c r="R55" s="564" t="e">
        <f t="shared" si="3"/>
        <v>#DIV/0!</v>
      </c>
      <c r="S55" s="184" t="e">
        <f t="shared" si="4"/>
        <v>#DIV/0!</v>
      </c>
      <c r="T55" s="184" t="e">
        <f t="shared" si="5"/>
        <v>#DIV/0!</v>
      </c>
      <c r="U55" s="184" t="e">
        <f t="shared" si="6"/>
        <v>#DIV/0!</v>
      </c>
      <c r="V55" s="186" t="str">
        <f>VLOOKUP(G55,'3-Productie normen'!$A$33:$O$41,11,FALSE)</f>
        <v>S</v>
      </c>
      <c r="W55" s="186" t="s">
        <v>514</v>
      </c>
    </row>
    <row r="56" spans="1:23" ht="14.1" customHeight="1">
      <c r="A56" s="160">
        <f t="shared" si="10"/>
        <v>56</v>
      </c>
      <c r="B56" s="180" t="s">
        <v>213</v>
      </c>
      <c r="C56" s="180" t="s">
        <v>474</v>
      </c>
      <c r="D56" s="145">
        <v>-1</v>
      </c>
      <c r="E56" s="181"/>
      <c r="F56" s="141" t="s">
        <v>269</v>
      </c>
      <c r="G56" s="141" t="s">
        <v>457</v>
      </c>
      <c r="H56" s="182" t="s">
        <v>518</v>
      </c>
      <c r="I56" s="536">
        <v>1.2</v>
      </c>
      <c r="J56" s="552">
        <f>VLOOKUP(G56,'3-Productie normen'!$A$34:$B$42,2,FALSE)</f>
        <v>0</v>
      </c>
      <c r="K56" s="552">
        <f>J56*'3-Productie normen'!$F$32</f>
        <v>0</v>
      </c>
      <c r="L56" s="552">
        <f>J56*'3-Productie normen'!$G$32</f>
        <v>0</v>
      </c>
      <c r="M56" s="552">
        <v>66</v>
      </c>
      <c r="N56" s="552">
        <v>58</v>
      </c>
      <c r="O56" s="552">
        <v>8</v>
      </c>
      <c r="P56" s="564" t="e">
        <f t="shared" si="1"/>
        <v>#DIV/0!</v>
      </c>
      <c r="Q56" s="564" t="e">
        <f t="shared" si="2"/>
        <v>#DIV/0!</v>
      </c>
      <c r="R56" s="564" t="e">
        <f t="shared" si="3"/>
        <v>#DIV/0!</v>
      </c>
      <c r="S56" s="184" t="e">
        <f t="shared" si="4"/>
        <v>#DIV/0!</v>
      </c>
      <c r="T56" s="184" t="e">
        <f t="shared" si="5"/>
        <v>#DIV/0!</v>
      </c>
      <c r="U56" s="184" t="e">
        <f t="shared" si="6"/>
        <v>#DIV/0!</v>
      </c>
      <c r="V56" s="186" t="str">
        <f>VLOOKUP(G56,'3-Productie normen'!$A$33:$O$41,11,FALSE)</f>
        <v>S</v>
      </c>
      <c r="W56" s="186" t="s">
        <v>514</v>
      </c>
    </row>
    <row r="57" spans="1:23" ht="14.1" customHeight="1">
      <c r="A57" s="160">
        <f t="shared" si="10"/>
        <v>57</v>
      </c>
      <c r="B57" s="180" t="s">
        <v>213</v>
      </c>
      <c r="C57" s="180" t="s">
        <v>474</v>
      </c>
      <c r="D57" s="145">
        <v>-1</v>
      </c>
      <c r="E57" s="181"/>
      <c r="F57" s="141" t="s">
        <v>270</v>
      </c>
      <c r="G57" s="141" t="s">
        <v>457</v>
      </c>
      <c r="H57" s="182" t="s">
        <v>518</v>
      </c>
      <c r="I57" s="536">
        <v>1.3</v>
      </c>
      <c r="J57" s="552">
        <f>VLOOKUP(G57,'3-Productie normen'!$A$34:$B$42,2,FALSE)</f>
        <v>0</v>
      </c>
      <c r="K57" s="552">
        <f>J57*'3-Productie normen'!$F$32</f>
        <v>0</v>
      </c>
      <c r="L57" s="552">
        <f>J57*'3-Productie normen'!$G$32</f>
        <v>0</v>
      </c>
      <c r="M57" s="552">
        <v>66</v>
      </c>
      <c r="N57" s="552">
        <v>58</v>
      </c>
      <c r="O57" s="552">
        <v>8</v>
      </c>
      <c r="P57" s="564" t="e">
        <f t="shared" si="1"/>
        <v>#DIV/0!</v>
      </c>
      <c r="Q57" s="564" t="e">
        <f t="shared" si="2"/>
        <v>#DIV/0!</v>
      </c>
      <c r="R57" s="564" t="e">
        <f t="shared" si="3"/>
        <v>#DIV/0!</v>
      </c>
      <c r="S57" s="184" t="e">
        <f t="shared" si="4"/>
        <v>#DIV/0!</v>
      </c>
      <c r="T57" s="184" t="e">
        <f t="shared" si="5"/>
        <v>#DIV/0!</v>
      </c>
      <c r="U57" s="184" t="e">
        <f t="shared" si="6"/>
        <v>#DIV/0!</v>
      </c>
      <c r="V57" s="186" t="str">
        <f>VLOOKUP(G57,'3-Productie normen'!$A$33:$O$41,11,FALSE)</f>
        <v>S</v>
      </c>
      <c r="W57" s="186" t="s">
        <v>514</v>
      </c>
    </row>
    <row r="58" spans="1:23" ht="14.1" customHeight="1">
      <c r="A58" s="160">
        <f t="shared" si="10"/>
        <v>58</v>
      </c>
      <c r="B58" s="180" t="s">
        <v>213</v>
      </c>
      <c r="C58" s="180" t="s">
        <v>474</v>
      </c>
      <c r="D58" s="145">
        <v>-1</v>
      </c>
      <c r="E58" s="181"/>
      <c r="F58" s="141" t="s">
        <v>98</v>
      </c>
      <c r="G58" s="141" t="s">
        <v>458</v>
      </c>
      <c r="H58" s="182" t="s">
        <v>517</v>
      </c>
      <c r="I58" s="536">
        <v>18.8</v>
      </c>
      <c r="J58" s="552">
        <f>VLOOKUP(G58,'3-Productie normen'!$A$34:$B$42,2,FALSE)</f>
        <v>0</v>
      </c>
      <c r="K58" s="552">
        <f>J58*'3-Productie normen'!$F$32</f>
        <v>0</v>
      </c>
      <c r="L58" s="552">
        <f>J58*'3-Productie normen'!$G$32</f>
        <v>0</v>
      </c>
      <c r="M58" s="552">
        <v>66</v>
      </c>
      <c r="N58" s="552">
        <v>58</v>
      </c>
      <c r="O58" s="552">
        <v>8</v>
      </c>
      <c r="P58" s="564" t="e">
        <f t="shared" si="1"/>
        <v>#DIV/0!</v>
      </c>
      <c r="Q58" s="564" t="e">
        <f t="shared" si="2"/>
        <v>#DIV/0!</v>
      </c>
      <c r="R58" s="564" t="e">
        <f t="shared" si="3"/>
        <v>#DIV/0!</v>
      </c>
      <c r="S58" s="184" t="e">
        <f t="shared" si="4"/>
        <v>#DIV/0!</v>
      </c>
      <c r="T58" s="184" t="e">
        <f t="shared" si="5"/>
        <v>#DIV/0!</v>
      </c>
      <c r="U58" s="184" t="e">
        <f t="shared" si="6"/>
        <v>#DIV/0!</v>
      </c>
      <c r="V58" s="186" t="str">
        <f>VLOOKUP(G58,'3-Productie normen'!$A$33:$O$41,11,FALSE)</f>
        <v>S</v>
      </c>
      <c r="W58" s="186" t="s">
        <v>514</v>
      </c>
    </row>
    <row r="59" spans="1:23" ht="14.1" customHeight="1">
      <c r="A59" s="160">
        <f t="shared" si="10"/>
        <v>59</v>
      </c>
      <c r="B59" s="180" t="s">
        <v>213</v>
      </c>
      <c r="C59" s="180" t="s">
        <v>474</v>
      </c>
      <c r="D59" s="145">
        <v>-1</v>
      </c>
      <c r="E59" s="181"/>
      <c r="F59" s="141" t="s">
        <v>269</v>
      </c>
      <c r="G59" s="141" t="s">
        <v>457</v>
      </c>
      <c r="H59" s="182" t="s">
        <v>518</v>
      </c>
      <c r="I59" s="536">
        <v>1.2</v>
      </c>
      <c r="J59" s="552">
        <f>VLOOKUP(G59,'3-Productie normen'!$A$34:$B$42,2,FALSE)</f>
        <v>0</v>
      </c>
      <c r="K59" s="552">
        <f>J59*'3-Productie normen'!$F$32</f>
        <v>0</v>
      </c>
      <c r="L59" s="552">
        <f>J59*'3-Productie normen'!$G$32</f>
        <v>0</v>
      </c>
      <c r="M59" s="552">
        <v>66</v>
      </c>
      <c r="N59" s="552">
        <v>58</v>
      </c>
      <c r="O59" s="552">
        <v>8</v>
      </c>
      <c r="P59" s="564" t="e">
        <f t="shared" si="1"/>
        <v>#DIV/0!</v>
      </c>
      <c r="Q59" s="564" t="e">
        <f t="shared" si="2"/>
        <v>#DIV/0!</v>
      </c>
      <c r="R59" s="564" t="e">
        <f t="shared" si="3"/>
        <v>#DIV/0!</v>
      </c>
      <c r="S59" s="184" t="e">
        <f t="shared" si="4"/>
        <v>#DIV/0!</v>
      </c>
      <c r="T59" s="184" t="e">
        <f t="shared" si="5"/>
        <v>#DIV/0!</v>
      </c>
      <c r="U59" s="184" t="e">
        <f t="shared" si="6"/>
        <v>#DIV/0!</v>
      </c>
      <c r="V59" s="186" t="str">
        <f>VLOOKUP(G59,'3-Productie normen'!$A$33:$O$41,11,FALSE)</f>
        <v>S</v>
      </c>
      <c r="W59" s="186" t="s">
        <v>514</v>
      </c>
    </row>
    <row r="60" spans="1:23" ht="14.1" customHeight="1">
      <c r="A60" s="160">
        <f t="shared" si="10"/>
        <v>60</v>
      </c>
      <c r="B60" s="180" t="s">
        <v>213</v>
      </c>
      <c r="C60" s="180" t="s">
        <v>474</v>
      </c>
      <c r="D60" s="145">
        <v>-1</v>
      </c>
      <c r="E60" s="181"/>
      <c r="F60" s="141" t="s">
        <v>270</v>
      </c>
      <c r="G60" s="141" t="s">
        <v>457</v>
      </c>
      <c r="H60" s="182" t="s">
        <v>518</v>
      </c>
      <c r="I60" s="536">
        <v>1.3</v>
      </c>
      <c r="J60" s="552">
        <f>VLOOKUP(G60,'3-Productie normen'!$A$34:$B$42,2,FALSE)</f>
        <v>0</v>
      </c>
      <c r="K60" s="552">
        <f>J60*'3-Productie normen'!$F$32</f>
        <v>0</v>
      </c>
      <c r="L60" s="552">
        <f>J60*'3-Productie normen'!$G$32</f>
        <v>0</v>
      </c>
      <c r="M60" s="552">
        <v>66</v>
      </c>
      <c r="N60" s="552">
        <v>58</v>
      </c>
      <c r="O60" s="552">
        <v>8</v>
      </c>
      <c r="P60" s="564" t="e">
        <f t="shared" si="1"/>
        <v>#DIV/0!</v>
      </c>
      <c r="Q60" s="564" t="e">
        <f t="shared" si="2"/>
        <v>#DIV/0!</v>
      </c>
      <c r="R60" s="564" t="e">
        <f t="shared" si="3"/>
        <v>#DIV/0!</v>
      </c>
      <c r="S60" s="184" t="e">
        <f t="shared" si="4"/>
        <v>#DIV/0!</v>
      </c>
      <c r="T60" s="184" t="e">
        <f t="shared" si="5"/>
        <v>#DIV/0!</v>
      </c>
      <c r="U60" s="184" t="e">
        <f t="shared" si="6"/>
        <v>#DIV/0!</v>
      </c>
      <c r="V60" s="186" t="str">
        <f>VLOOKUP(G60,'3-Productie normen'!$A$33:$O$41,11,FALSE)</f>
        <v>S</v>
      </c>
      <c r="W60" s="186" t="s">
        <v>514</v>
      </c>
    </row>
    <row r="61" spans="1:23" ht="14.1" customHeight="1">
      <c r="A61" s="160">
        <f t="shared" si="10"/>
        <v>61</v>
      </c>
      <c r="B61" s="180" t="s">
        <v>213</v>
      </c>
      <c r="C61" s="180" t="s">
        <v>474</v>
      </c>
      <c r="D61" s="145">
        <v>-1</v>
      </c>
      <c r="E61" s="181"/>
      <c r="F61" s="141" t="s">
        <v>272</v>
      </c>
      <c r="G61" s="141" t="s">
        <v>457</v>
      </c>
      <c r="H61" s="182" t="s">
        <v>518</v>
      </c>
      <c r="I61" s="536">
        <f>3.5+1.4+1.4</f>
        <v>6.3000000000000007</v>
      </c>
      <c r="J61" s="552">
        <f>VLOOKUP(G61,'3-Productie normen'!$A$34:$B$42,2,FALSE)</f>
        <v>0</v>
      </c>
      <c r="K61" s="552">
        <f>J61*'3-Productie normen'!$F$32</f>
        <v>0</v>
      </c>
      <c r="L61" s="552">
        <f>J61*'3-Productie normen'!$G$32</f>
        <v>0</v>
      </c>
      <c r="M61" s="552">
        <v>66</v>
      </c>
      <c r="N61" s="552">
        <v>58</v>
      </c>
      <c r="O61" s="552">
        <v>8</v>
      </c>
      <c r="P61" s="564" t="e">
        <f t="shared" si="1"/>
        <v>#DIV/0!</v>
      </c>
      <c r="Q61" s="564" t="e">
        <f t="shared" si="2"/>
        <v>#DIV/0!</v>
      </c>
      <c r="R61" s="564" t="e">
        <f t="shared" si="3"/>
        <v>#DIV/0!</v>
      </c>
      <c r="S61" s="184" t="e">
        <f t="shared" si="4"/>
        <v>#DIV/0!</v>
      </c>
      <c r="T61" s="184" t="e">
        <f t="shared" si="5"/>
        <v>#DIV/0!</v>
      </c>
      <c r="U61" s="184" t="e">
        <f t="shared" si="6"/>
        <v>#DIV/0!</v>
      </c>
      <c r="V61" s="186" t="str">
        <f>VLOOKUP(G61,'3-Productie normen'!$A$33:$O$41,11,FALSE)</f>
        <v>S</v>
      </c>
      <c r="W61" s="186" t="s">
        <v>514</v>
      </c>
    </row>
    <row r="62" spans="1:23" ht="14.1" customHeight="1">
      <c r="A62" s="160">
        <f t="shared" si="10"/>
        <v>62</v>
      </c>
      <c r="B62" s="180" t="s">
        <v>213</v>
      </c>
      <c r="C62" s="180" t="s">
        <v>474</v>
      </c>
      <c r="D62" s="145">
        <v>-1</v>
      </c>
      <c r="E62" s="181"/>
      <c r="F62" s="141" t="s">
        <v>273</v>
      </c>
      <c r="G62" s="141" t="s">
        <v>457</v>
      </c>
      <c r="H62" s="182" t="s">
        <v>518</v>
      </c>
      <c r="I62" s="536">
        <v>5.3</v>
      </c>
      <c r="J62" s="552">
        <f>VLOOKUP(G62,'3-Productie normen'!$A$34:$B$42,2,FALSE)</f>
        <v>0</v>
      </c>
      <c r="K62" s="552">
        <f>J62*'3-Productie normen'!$F$32</f>
        <v>0</v>
      </c>
      <c r="L62" s="552">
        <f>J62*'3-Productie normen'!$G$32</f>
        <v>0</v>
      </c>
      <c r="M62" s="552">
        <v>66</v>
      </c>
      <c r="N62" s="552">
        <v>58</v>
      </c>
      <c r="O62" s="552">
        <v>8</v>
      </c>
      <c r="P62" s="564" t="e">
        <f t="shared" si="1"/>
        <v>#DIV/0!</v>
      </c>
      <c r="Q62" s="564" t="e">
        <f t="shared" si="2"/>
        <v>#DIV/0!</v>
      </c>
      <c r="R62" s="564" t="e">
        <f t="shared" si="3"/>
        <v>#DIV/0!</v>
      </c>
      <c r="S62" s="184" t="e">
        <f t="shared" si="4"/>
        <v>#DIV/0!</v>
      </c>
      <c r="T62" s="184" t="e">
        <f t="shared" si="5"/>
        <v>#DIV/0!</v>
      </c>
      <c r="U62" s="184" t="e">
        <f t="shared" si="6"/>
        <v>#DIV/0!</v>
      </c>
      <c r="V62" s="186" t="str">
        <f>VLOOKUP(G62,'3-Productie normen'!$A$33:$O$41,11,FALSE)</f>
        <v>S</v>
      </c>
      <c r="W62" s="186" t="s">
        <v>514</v>
      </c>
    </row>
    <row r="63" spans="1:23" ht="14.1" customHeight="1">
      <c r="A63" s="160">
        <f t="shared" si="10"/>
        <v>63</v>
      </c>
      <c r="B63" s="180" t="s">
        <v>213</v>
      </c>
      <c r="C63" s="180" t="s">
        <v>474</v>
      </c>
      <c r="D63" s="145">
        <v>-1</v>
      </c>
      <c r="E63" s="181"/>
      <c r="F63" s="141" t="s">
        <v>98</v>
      </c>
      <c r="G63" s="182" t="s">
        <v>458</v>
      </c>
      <c r="H63" s="182" t="s">
        <v>517</v>
      </c>
      <c r="I63" s="536">
        <v>13</v>
      </c>
      <c r="J63" s="552">
        <f>VLOOKUP(G63,'3-Productie normen'!$A$34:$B$42,2,FALSE)</f>
        <v>0</v>
      </c>
      <c r="K63" s="552">
        <f>J63*'3-Productie normen'!$F$32</f>
        <v>0</v>
      </c>
      <c r="L63" s="552">
        <f>J63*'3-Productie normen'!$G$32</f>
        <v>0</v>
      </c>
      <c r="M63" s="552">
        <v>66</v>
      </c>
      <c r="N63" s="552">
        <v>58</v>
      </c>
      <c r="O63" s="552">
        <v>8</v>
      </c>
      <c r="P63" s="564" t="e">
        <f t="shared" si="1"/>
        <v>#DIV/0!</v>
      </c>
      <c r="Q63" s="564" t="e">
        <f t="shared" si="2"/>
        <v>#DIV/0!</v>
      </c>
      <c r="R63" s="564" t="e">
        <f t="shared" si="3"/>
        <v>#DIV/0!</v>
      </c>
      <c r="S63" s="184" t="e">
        <f t="shared" si="4"/>
        <v>#DIV/0!</v>
      </c>
      <c r="T63" s="184" t="e">
        <f t="shared" si="5"/>
        <v>#DIV/0!</v>
      </c>
      <c r="U63" s="184" t="e">
        <f t="shared" si="6"/>
        <v>#DIV/0!</v>
      </c>
      <c r="V63" s="186" t="str">
        <f>VLOOKUP(G63,'3-Productie normen'!$A$33:$O$41,11,FALSE)</f>
        <v>S</v>
      </c>
      <c r="W63" s="186" t="s">
        <v>514</v>
      </c>
    </row>
    <row r="64" spans="1:23" ht="14.1" customHeight="1">
      <c r="A64" s="160">
        <f t="shared" si="10"/>
        <v>64</v>
      </c>
      <c r="B64" s="180" t="s">
        <v>213</v>
      </c>
      <c r="C64" s="180" t="s">
        <v>474</v>
      </c>
      <c r="D64" s="145">
        <v>-1</v>
      </c>
      <c r="E64" s="181"/>
      <c r="F64" s="141" t="s">
        <v>279</v>
      </c>
      <c r="G64" s="182" t="s">
        <v>458</v>
      </c>
      <c r="H64" s="182" t="s">
        <v>517</v>
      </c>
      <c r="I64" s="536">
        <v>18.5</v>
      </c>
      <c r="J64" s="552">
        <f>VLOOKUP(G64,'3-Productie normen'!$A$34:$B$42,2,FALSE)</f>
        <v>0</v>
      </c>
      <c r="K64" s="552">
        <f>J64*'3-Productie normen'!$F$32</f>
        <v>0</v>
      </c>
      <c r="L64" s="552">
        <f>J64*'3-Productie normen'!$G$32</f>
        <v>0</v>
      </c>
      <c r="M64" s="552">
        <v>66</v>
      </c>
      <c r="N64" s="552">
        <v>58</v>
      </c>
      <c r="O64" s="552">
        <v>8</v>
      </c>
      <c r="P64" s="564" t="e">
        <f t="shared" si="1"/>
        <v>#DIV/0!</v>
      </c>
      <c r="Q64" s="564" t="e">
        <f t="shared" si="2"/>
        <v>#DIV/0!</v>
      </c>
      <c r="R64" s="564" t="e">
        <f t="shared" si="3"/>
        <v>#DIV/0!</v>
      </c>
      <c r="S64" s="184" t="e">
        <f t="shared" si="4"/>
        <v>#DIV/0!</v>
      </c>
      <c r="T64" s="184" t="e">
        <f t="shared" si="5"/>
        <v>#DIV/0!</v>
      </c>
      <c r="U64" s="184" t="e">
        <f t="shared" si="6"/>
        <v>#DIV/0!</v>
      </c>
      <c r="V64" s="186" t="str">
        <f>VLOOKUP(G64,'3-Productie normen'!$A$33:$O$41,11,FALSE)</f>
        <v>S</v>
      </c>
      <c r="W64" s="186" t="s">
        <v>514</v>
      </c>
    </row>
    <row r="65" spans="1:23" ht="14.1" customHeight="1">
      <c r="A65" s="160">
        <f t="shared" si="10"/>
        <v>65</v>
      </c>
      <c r="B65" s="180" t="s">
        <v>213</v>
      </c>
      <c r="C65" s="180" t="s">
        <v>474</v>
      </c>
      <c r="D65" s="145">
        <v>-1</v>
      </c>
      <c r="E65" s="181"/>
      <c r="F65" s="141" t="s">
        <v>269</v>
      </c>
      <c r="G65" s="182" t="s">
        <v>457</v>
      </c>
      <c r="H65" s="182" t="s">
        <v>518</v>
      </c>
      <c r="I65" s="536">
        <v>1.3</v>
      </c>
      <c r="J65" s="552">
        <f>VLOOKUP(G65,'3-Productie normen'!$A$34:$B$42,2,FALSE)</f>
        <v>0</v>
      </c>
      <c r="K65" s="552">
        <f>J65*'3-Productie normen'!$F$32</f>
        <v>0</v>
      </c>
      <c r="L65" s="552">
        <f>J65*'3-Productie normen'!$G$32</f>
        <v>0</v>
      </c>
      <c r="M65" s="552">
        <v>66</v>
      </c>
      <c r="N65" s="552">
        <v>58</v>
      </c>
      <c r="O65" s="552">
        <v>8</v>
      </c>
      <c r="P65" s="564" t="e">
        <f t="shared" si="1"/>
        <v>#DIV/0!</v>
      </c>
      <c r="Q65" s="564" t="e">
        <f t="shared" si="2"/>
        <v>#DIV/0!</v>
      </c>
      <c r="R65" s="564" t="e">
        <f t="shared" si="3"/>
        <v>#DIV/0!</v>
      </c>
      <c r="S65" s="184" t="e">
        <f t="shared" si="4"/>
        <v>#DIV/0!</v>
      </c>
      <c r="T65" s="184" t="e">
        <f t="shared" si="5"/>
        <v>#DIV/0!</v>
      </c>
      <c r="U65" s="184" t="e">
        <f t="shared" si="6"/>
        <v>#DIV/0!</v>
      </c>
      <c r="V65" s="186" t="str">
        <f>VLOOKUP(G65,'3-Productie normen'!$A$33:$O$41,11,FALSE)</f>
        <v>S</v>
      </c>
      <c r="W65" s="186" t="s">
        <v>514</v>
      </c>
    </row>
    <row r="66" spans="1:23" ht="14.1" customHeight="1">
      <c r="A66" s="160">
        <f t="shared" si="10"/>
        <v>66</v>
      </c>
      <c r="B66" s="180" t="s">
        <v>213</v>
      </c>
      <c r="C66" s="180" t="s">
        <v>474</v>
      </c>
      <c r="D66" s="145">
        <v>-1</v>
      </c>
      <c r="E66" s="181"/>
      <c r="F66" s="141" t="s">
        <v>270</v>
      </c>
      <c r="G66" s="182" t="s">
        <v>457</v>
      </c>
      <c r="H66" s="182" t="s">
        <v>518</v>
      </c>
      <c r="I66" s="536">
        <v>1.3</v>
      </c>
      <c r="J66" s="552">
        <f>VLOOKUP(G66,'3-Productie normen'!$A$34:$B$42,2,FALSE)</f>
        <v>0</v>
      </c>
      <c r="K66" s="552">
        <f>J66*'3-Productie normen'!$F$32</f>
        <v>0</v>
      </c>
      <c r="L66" s="552">
        <f>J66*'3-Productie normen'!$G$32</f>
        <v>0</v>
      </c>
      <c r="M66" s="552">
        <v>66</v>
      </c>
      <c r="N66" s="552">
        <v>58</v>
      </c>
      <c r="O66" s="552">
        <v>8</v>
      </c>
      <c r="P66" s="564" t="e">
        <f t="shared" si="1"/>
        <v>#DIV/0!</v>
      </c>
      <c r="Q66" s="564" t="e">
        <f t="shared" si="2"/>
        <v>#DIV/0!</v>
      </c>
      <c r="R66" s="564" t="e">
        <f t="shared" si="3"/>
        <v>#DIV/0!</v>
      </c>
      <c r="S66" s="184" t="e">
        <f t="shared" si="4"/>
        <v>#DIV/0!</v>
      </c>
      <c r="T66" s="184" t="e">
        <f t="shared" si="5"/>
        <v>#DIV/0!</v>
      </c>
      <c r="U66" s="184" t="e">
        <f t="shared" si="6"/>
        <v>#DIV/0!</v>
      </c>
      <c r="V66" s="186" t="str">
        <f>VLOOKUP(G66,'3-Productie normen'!$A$33:$O$41,11,FALSE)</f>
        <v>S</v>
      </c>
      <c r="W66" s="186" t="s">
        <v>514</v>
      </c>
    </row>
    <row r="67" spans="1:23" ht="14.1" customHeight="1">
      <c r="A67" s="160">
        <f t="shared" si="10"/>
        <v>67</v>
      </c>
      <c r="B67" s="180" t="s">
        <v>213</v>
      </c>
      <c r="C67" s="180" t="s">
        <v>474</v>
      </c>
      <c r="D67" s="145">
        <v>-1</v>
      </c>
      <c r="E67" s="181"/>
      <c r="F67" s="141" t="s">
        <v>269</v>
      </c>
      <c r="G67" s="182" t="s">
        <v>457</v>
      </c>
      <c r="H67" s="182" t="s">
        <v>518</v>
      </c>
      <c r="I67" s="536">
        <v>1.3</v>
      </c>
      <c r="J67" s="552">
        <f>VLOOKUP(G67,'3-Productie normen'!$A$34:$B$42,2,FALSE)</f>
        <v>0</v>
      </c>
      <c r="K67" s="552">
        <f>J67*'3-Productie normen'!$F$32</f>
        <v>0</v>
      </c>
      <c r="L67" s="552">
        <f>J67*'3-Productie normen'!$G$32</f>
        <v>0</v>
      </c>
      <c r="M67" s="552">
        <v>66</v>
      </c>
      <c r="N67" s="552">
        <v>58</v>
      </c>
      <c r="O67" s="552">
        <v>8</v>
      </c>
      <c r="P67" s="564" t="e">
        <f t="shared" si="1"/>
        <v>#DIV/0!</v>
      </c>
      <c r="Q67" s="564" t="e">
        <f t="shared" si="2"/>
        <v>#DIV/0!</v>
      </c>
      <c r="R67" s="564" t="e">
        <f t="shared" si="3"/>
        <v>#DIV/0!</v>
      </c>
      <c r="S67" s="184" t="e">
        <f t="shared" si="4"/>
        <v>#DIV/0!</v>
      </c>
      <c r="T67" s="184" t="e">
        <f t="shared" si="5"/>
        <v>#DIV/0!</v>
      </c>
      <c r="U67" s="184" t="e">
        <f t="shared" si="6"/>
        <v>#DIV/0!</v>
      </c>
      <c r="V67" s="186" t="str">
        <f>VLOOKUP(G67,'3-Productie normen'!$A$33:$O$41,11,FALSE)</f>
        <v>S</v>
      </c>
      <c r="W67" s="186" t="s">
        <v>514</v>
      </c>
    </row>
    <row r="68" spans="1:23" ht="14.1" customHeight="1">
      <c r="A68" s="160">
        <f t="shared" si="10"/>
        <v>68</v>
      </c>
      <c r="B68" s="180" t="s">
        <v>213</v>
      </c>
      <c r="C68" s="180" t="s">
        <v>474</v>
      </c>
      <c r="D68" s="145">
        <v>-1</v>
      </c>
      <c r="E68" s="181"/>
      <c r="F68" s="141" t="s">
        <v>270</v>
      </c>
      <c r="G68" s="182" t="s">
        <v>457</v>
      </c>
      <c r="H68" s="182" t="s">
        <v>518</v>
      </c>
      <c r="I68" s="536">
        <v>1.3</v>
      </c>
      <c r="J68" s="552">
        <f>VLOOKUP(G68,'3-Productie normen'!$A$34:$B$42,2,FALSE)</f>
        <v>0</v>
      </c>
      <c r="K68" s="552">
        <f>J68*'3-Productie normen'!$F$32</f>
        <v>0</v>
      </c>
      <c r="L68" s="552">
        <f>J68*'3-Productie normen'!$G$32</f>
        <v>0</v>
      </c>
      <c r="M68" s="552">
        <v>66</v>
      </c>
      <c r="N68" s="552">
        <v>58</v>
      </c>
      <c r="O68" s="552">
        <v>8</v>
      </c>
      <c r="P68" s="564" t="e">
        <f t="shared" si="1"/>
        <v>#DIV/0!</v>
      </c>
      <c r="Q68" s="564" t="e">
        <f t="shared" si="2"/>
        <v>#DIV/0!</v>
      </c>
      <c r="R68" s="564" t="e">
        <f t="shared" si="3"/>
        <v>#DIV/0!</v>
      </c>
      <c r="S68" s="184" t="e">
        <f t="shared" si="4"/>
        <v>#DIV/0!</v>
      </c>
      <c r="T68" s="184" t="e">
        <f t="shared" si="5"/>
        <v>#DIV/0!</v>
      </c>
      <c r="U68" s="184" t="e">
        <f t="shared" si="6"/>
        <v>#DIV/0!</v>
      </c>
      <c r="V68" s="186" t="str">
        <f>VLOOKUP(G68,'3-Productie normen'!$A$33:$O$41,11,FALSE)</f>
        <v>S</v>
      </c>
      <c r="W68" s="186" t="s">
        <v>514</v>
      </c>
    </row>
    <row r="69" spans="1:23" ht="14.1" customHeight="1">
      <c r="A69" s="160">
        <f t="shared" si="10"/>
        <v>69</v>
      </c>
      <c r="B69" s="180" t="s">
        <v>213</v>
      </c>
      <c r="C69" s="180" t="s">
        <v>474</v>
      </c>
      <c r="D69" s="145" t="s">
        <v>96</v>
      </c>
      <c r="E69" s="181"/>
      <c r="F69" s="527" t="s">
        <v>393</v>
      </c>
      <c r="G69" s="527" t="s">
        <v>465</v>
      </c>
      <c r="H69" s="182" t="s">
        <v>517</v>
      </c>
      <c r="I69" s="536">
        <v>216.4</v>
      </c>
      <c r="J69" s="552">
        <f>VLOOKUP(G69,'3-Productie normen'!$A$34:$B$42,2,FALSE)</f>
        <v>0</v>
      </c>
      <c r="K69" s="552">
        <f>J69*'3-Productie normen'!$F$32</f>
        <v>0</v>
      </c>
      <c r="L69" s="552">
        <f>J69*'3-Productie normen'!$G$32</f>
        <v>0</v>
      </c>
      <c r="M69" s="552">
        <v>55</v>
      </c>
      <c r="N69" s="552">
        <v>37</v>
      </c>
      <c r="O69" s="552">
        <v>1</v>
      </c>
      <c r="P69" s="564" t="e">
        <f t="shared" si="1"/>
        <v>#DIV/0!</v>
      </c>
      <c r="Q69" s="564" t="e">
        <f t="shared" si="2"/>
        <v>#DIV/0!</v>
      </c>
      <c r="R69" s="564" t="e">
        <f t="shared" si="3"/>
        <v>#DIV/0!</v>
      </c>
      <c r="S69" s="184" t="e">
        <f t="shared" si="4"/>
        <v>#DIV/0!</v>
      </c>
      <c r="T69" s="184" t="e">
        <f t="shared" si="5"/>
        <v>#DIV/0!</v>
      </c>
      <c r="U69" s="184" t="e">
        <f t="shared" si="6"/>
        <v>#DIV/0!</v>
      </c>
      <c r="V69" s="186" t="str">
        <f>VLOOKUP(G69,'3-Productie normen'!$A$33:$O$41,11,FALSE)</f>
        <v>V</v>
      </c>
      <c r="W69" s="186" t="s">
        <v>513</v>
      </c>
    </row>
    <row r="70" spans="1:23" ht="14.1" customHeight="1">
      <c r="A70" s="160">
        <f t="shared" si="10"/>
        <v>70</v>
      </c>
      <c r="B70" s="180" t="s">
        <v>213</v>
      </c>
      <c r="C70" s="533" t="s">
        <v>474</v>
      </c>
      <c r="D70" s="145" t="s">
        <v>96</v>
      </c>
      <c r="E70" s="193"/>
      <c r="F70" s="194" t="s">
        <v>466</v>
      </c>
      <c r="G70" s="193" t="s">
        <v>465</v>
      </c>
      <c r="H70" s="193" t="s">
        <v>517</v>
      </c>
      <c r="I70" s="556">
        <v>517.20000000000005</v>
      </c>
      <c r="J70" s="552">
        <f>VLOOKUP(G70,'3-Productie normen'!$A$34:$B$42,2,FALSE)</f>
        <v>0</v>
      </c>
      <c r="K70" s="552">
        <f>J70*'3-Productie normen'!$F$32</f>
        <v>0</v>
      </c>
      <c r="L70" s="552">
        <f>J70*'3-Productie normen'!$G$32</f>
        <v>0</v>
      </c>
      <c r="M70" s="552">
        <v>17</v>
      </c>
      <c r="N70" s="552">
        <v>4</v>
      </c>
      <c r="O70" s="552"/>
      <c r="P70" s="564" t="e">
        <f t="shared" si="1"/>
        <v>#DIV/0!</v>
      </c>
      <c r="Q70" s="564" t="e">
        <f t="shared" si="2"/>
        <v>#DIV/0!</v>
      </c>
      <c r="R70" s="564" t="e">
        <f t="shared" si="3"/>
        <v>#DIV/0!</v>
      </c>
      <c r="S70" s="184" t="e">
        <f t="shared" si="4"/>
        <v>#DIV/0!</v>
      </c>
      <c r="T70" s="184" t="e">
        <f t="shared" si="5"/>
        <v>#DIV/0!</v>
      </c>
      <c r="U70" s="184" t="e">
        <f t="shared" si="6"/>
        <v>#DIV/0!</v>
      </c>
      <c r="V70" s="186" t="str">
        <f>VLOOKUP(G70,'3-Productie normen'!$A$33:$O$41,11,FALSE)</f>
        <v>V</v>
      </c>
      <c r="W70" s="186" t="s">
        <v>466</v>
      </c>
    </row>
    <row r="71" spans="1:23" ht="14.1" customHeight="1">
      <c r="A71" s="160">
        <f t="shared" si="10"/>
        <v>71</v>
      </c>
      <c r="B71" s="180" t="s">
        <v>213</v>
      </c>
      <c r="C71" s="533" t="s">
        <v>474</v>
      </c>
      <c r="D71" s="145" t="s">
        <v>96</v>
      </c>
      <c r="E71" s="193"/>
      <c r="F71" s="194" t="s">
        <v>467</v>
      </c>
      <c r="G71" s="193" t="s">
        <v>323</v>
      </c>
      <c r="H71" s="193" t="s">
        <v>516</v>
      </c>
      <c r="I71" s="556">
        <v>5.5</v>
      </c>
      <c r="J71" s="552">
        <f>VLOOKUP(G71,'3-Productie normen'!$A$34:$B$42,2,FALSE)</f>
        <v>0</v>
      </c>
      <c r="K71" s="552">
        <f>J71*'3-Productie normen'!$F$32</f>
        <v>0</v>
      </c>
      <c r="L71" s="552">
        <f>J71*'3-Productie normen'!$G$32</f>
        <v>0</v>
      </c>
      <c r="M71" s="552">
        <v>17</v>
      </c>
      <c r="N71" s="552">
        <v>4</v>
      </c>
      <c r="O71" s="552"/>
      <c r="P71" s="564" t="e">
        <f t="shared" si="1"/>
        <v>#DIV/0!</v>
      </c>
      <c r="Q71" s="564" t="e">
        <f t="shared" si="2"/>
        <v>#DIV/0!</v>
      </c>
      <c r="R71" s="564" t="e">
        <f t="shared" si="3"/>
        <v>#DIV/0!</v>
      </c>
      <c r="S71" s="184" t="e">
        <f t="shared" si="4"/>
        <v>#DIV/0!</v>
      </c>
      <c r="T71" s="184" t="e">
        <f t="shared" si="5"/>
        <v>#DIV/0!</v>
      </c>
      <c r="U71" s="184" t="e">
        <f t="shared" si="6"/>
        <v>#DIV/0!</v>
      </c>
      <c r="V71" s="186" t="str">
        <f>VLOOKUP(G71,'3-Productie normen'!$A$33:$O$41,11,FALSE)</f>
        <v>V</v>
      </c>
      <c r="W71" s="186" t="s">
        <v>466</v>
      </c>
    </row>
    <row r="72" spans="1:23" ht="14.1" customHeight="1">
      <c r="A72" s="160">
        <f t="shared" si="10"/>
        <v>72</v>
      </c>
      <c r="B72" s="180" t="s">
        <v>213</v>
      </c>
      <c r="C72" s="533" t="s">
        <v>474</v>
      </c>
      <c r="D72" s="145" t="s">
        <v>96</v>
      </c>
      <c r="E72" s="193"/>
      <c r="F72" s="194" t="s">
        <v>467</v>
      </c>
      <c r="G72" s="193" t="s">
        <v>323</v>
      </c>
      <c r="H72" s="193" t="s">
        <v>516</v>
      </c>
      <c r="I72" s="556">
        <v>5.5</v>
      </c>
      <c r="J72" s="552">
        <f>VLOOKUP(G72,'3-Productie normen'!$A$34:$B$42,2,FALSE)</f>
        <v>0</v>
      </c>
      <c r="K72" s="552">
        <f>J72*'3-Productie normen'!$F$32</f>
        <v>0</v>
      </c>
      <c r="L72" s="552">
        <f>J72*'3-Productie normen'!$G$32</f>
        <v>0</v>
      </c>
      <c r="M72" s="552">
        <v>17</v>
      </c>
      <c r="N72" s="552">
        <v>4</v>
      </c>
      <c r="O72" s="552"/>
      <c r="P72" s="564" t="e">
        <f t="shared" si="1"/>
        <v>#DIV/0!</v>
      </c>
      <c r="Q72" s="564" t="e">
        <f t="shared" si="2"/>
        <v>#DIV/0!</v>
      </c>
      <c r="R72" s="564" t="e">
        <f t="shared" si="3"/>
        <v>#DIV/0!</v>
      </c>
      <c r="S72" s="184" t="e">
        <f t="shared" si="4"/>
        <v>#DIV/0!</v>
      </c>
      <c r="T72" s="184" t="e">
        <f t="shared" si="5"/>
        <v>#DIV/0!</v>
      </c>
      <c r="U72" s="184" t="e">
        <f t="shared" si="6"/>
        <v>#DIV/0!</v>
      </c>
      <c r="V72" s="186" t="str">
        <f>VLOOKUP(G72,'3-Productie normen'!$A$33:$O$41,11,FALSE)</f>
        <v>V</v>
      </c>
      <c r="W72" s="186" t="s">
        <v>466</v>
      </c>
    </row>
    <row r="73" spans="1:23" ht="14.1" customHeight="1">
      <c r="A73" s="160">
        <f t="shared" si="10"/>
        <v>73</v>
      </c>
      <c r="B73" s="180" t="s">
        <v>213</v>
      </c>
      <c r="C73" s="533" t="s">
        <v>474</v>
      </c>
      <c r="D73" s="145" t="s">
        <v>96</v>
      </c>
      <c r="E73" s="193"/>
      <c r="F73" s="194" t="s">
        <v>468</v>
      </c>
      <c r="G73" s="193" t="s">
        <v>459</v>
      </c>
      <c r="H73" s="193" t="s">
        <v>516</v>
      </c>
      <c r="I73" s="556">
        <v>47.3</v>
      </c>
      <c r="J73" s="552">
        <f>VLOOKUP(G73,'3-Productie normen'!$A$34:$B$42,2,FALSE)</f>
        <v>0</v>
      </c>
      <c r="K73" s="552">
        <f>J73*'3-Productie normen'!$F$32</f>
        <v>0</v>
      </c>
      <c r="L73" s="552">
        <f>J73*'3-Productie normen'!$G$32</f>
        <v>0</v>
      </c>
      <c r="M73" s="552">
        <v>17</v>
      </c>
      <c r="N73" s="552">
        <v>4</v>
      </c>
      <c r="O73" s="552"/>
      <c r="P73" s="564" t="e">
        <f t="shared" si="1"/>
        <v>#DIV/0!</v>
      </c>
      <c r="Q73" s="564" t="e">
        <f t="shared" si="2"/>
        <v>#DIV/0!</v>
      </c>
      <c r="R73" s="564" t="e">
        <f t="shared" si="3"/>
        <v>#DIV/0!</v>
      </c>
      <c r="S73" s="184" t="e">
        <f t="shared" si="4"/>
        <v>#DIV/0!</v>
      </c>
      <c r="T73" s="184" t="e">
        <f t="shared" si="5"/>
        <v>#DIV/0!</v>
      </c>
      <c r="U73" s="184" t="e">
        <f t="shared" si="6"/>
        <v>#DIV/0!</v>
      </c>
      <c r="V73" s="186" t="str">
        <f>VLOOKUP(G73,'3-Productie normen'!$A$33:$O$41,11,FALSE)</f>
        <v>V</v>
      </c>
      <c r="W73" s="186" t="s">
        <v>466</v>
      </c>
    </row>
    <row r="74" spans="1:23" ht="14.1" customHeight="1">
      <c r="A74" s="160">
        <f t="shared" si="10"/>
        <v>74</v>
      </c>
      <c r="B74" s="180" t="s">
        <v>213</v>
      </c>
      <c r="C74" s="533" t="s">
        <v>474</v>
      </c>
      <c r="D74" s="145" t="s">
        <v>96</v>
      </c>
      <c r="E74" s="193"/>
      <c r="F74" s="194" t="s">
        <v>469</v>
      </c>
      <c r="G74" s="193" t="s">
        <v>455</v>
      </c>
      <c r="H74" s="193" t="s">
        <v>518</v>
      </c>
      <c r="I74" s="556">
        <v>105.2</v>
      </c>
      <c r="J74" s="552">
        <f>VLOOKUP(G74,'3-Productie normen'!$A$34:$B$42,2,FALSE)</f>
        <v>0</v>
      </c>
      <c r="K74" s="552">
        <f>J74*'3-Productie normen'!$F$32</f>
        <v>0</v>
      </c>
      <c r="L74" s="552">
        <f>J74*'3-Productie normen'!$G$32</f>
        <v>0</v>
      </c>
      <c r="M74" s="552">
        <v>66</v>
      </c>
      <c r="N74" s="552">
        <v>58</v>
      </c>
      <c r="O74" s="552">
        <v>8</v>
      </c>
      <c r="P74" s="564" t="e">
        <f t="shared" si="1"/>
        <v>#DIV/0!</v>
      </c>
      <c r="Q74" s="564" t="e">
        <f t="shared" si="2"/>
        <v>#DIV/0!</v>
      </c>
      <c r="R74" s="564" t="e">
        <f t="shared" si="3"/>
        <v>#DIV/0!</v>
      </c>
      <c r="S74" s="184" t="e">
        <f t="shared" si="4"/>
        <v>#DIV/0!</v>
      </c>
      <c r="T74" s="184" t="e">
        <f t="shared" si="5"/>
        <v>#DIV/0!</v>
      </c>
      <c r="U74" s="184" t="e">
        <f t="shared" si="6"/>
        <v>#DIV/0!</v>
      </c>
      <c r="V74" s="186" t="str">
        <f>VLOOKUP(G74,'3-Productie normen'!$A$33:$O$41,11,FALSE)</f>
        <v>V</v>
      </c>
      <c r="W74" s="186" t="s">
        <v>512</v>
      </c>
    </row>
    <row r="75" spans="1:23" ht="14.1" customHeight="1">
      <c r="A75" s="160">
        <f t="shared" si="10"/>
        <v>75</v>
      </c>
      <c r="B75" s="180" t="s">
        <v>213</v>
      </c>
      <c r="C75" s="180" t="s">
        <v>474</v>
      </c>
      <c r="D75" s="145" t="s">
        <v>96</v>
      </c>
      <c r="E75" s="193"/>
      <c r="F75" s="194" t="s">
        <v>380</v>
      </c>
      <c r="G75" s="194" t="s">
        <v>459</v>
      </c>
      <c r="H75" s="193" t="s">
        <v>517</v>
      </c>
      <c r="I75" s="556">
        <v>24.7</v>
      </c>
      <c r="J75" s="552">
        <f>VLOOKUP(G75,'3-Productie normen'!$A$34:$B$42,2,FALSE)</f>
        <v>0</v>
      </c>
      <c r="K75" s="552">
        <f>J75*'3-Productie normen'!$F$32</f>
        <v>0</v>
      </c>
      <c r="L75" s="552">
        <f>J75*'3-Productie normen'!$G$32</f>
        <v>0</v>
      </c>
      <c r="M75" s="552">
        <v>17</v>
      </c>
      <c r="N75" s="552">
        <v>4</v>
      </c>
      <c r="O75" s="552"/>
      <c r="P75" s="564" t="e">
        <f t="shared" ref="P75:P132" si="11">I75/J75</f>
        <v>#DIV/0!</v>
      </c>
      <c r="Q75" s="564" t="e">
        <f t="shared" ref="Q75:Q132" si="12">I75/K75</f>
        <v>#DIV/0!</v>
      </c>
      <c r="R75" s="564" t="e">
        <f t="shared" ref="R75:R132" si="13">I75/L75</f>
        <v>#DIV/0!</v>
      </c>
      <c r="S75" s="184" t="e">
        <f t="shared" si="4"/>
        <v>#DIV/0!</v>
      </c>
      <c r="T75" s="184" t="e">
        <f t="shared" si="5"/>
        <v>#DIV/0!</v>
      </c>
      <c r="U75" s="184" t="e">
        <f t="shared" si="6"/>
        <v>#DIV/0!</v>
      </c>
      <c r="V75" s="186" t="str">
        <f>VLOOKUP(G75,'3-Productie normen'!$A$33:$O$41,11,FALSE)</f>
        <v>V</v>
      </c>
      <c r="W75" s="186" t="s">
        <v>466</v>
      </c>
    </row>
    <row r="76" spans="1:23" ht="14.1" customHeight="1">
      <c r="A76" s="160">
        <f t="shared" si="10"/>
        <v>76</v>
      </c>
      <c r="B76" s="180" t="s">
        <v>213</v>
      </c>
      <c r="C76" s="180" t="s">
        <v>474</v>
      </c>
      <c r="D76" s="145" t="s">
        <v>96</v>
      </c>
      <c r="E76" s="193"/>
      <c r="F76" s="194" t="s">
        <v>262</v>
      </c>
      <c r="G76" s="193" t="s">
        <v>457</v>
      </c>
      <c r="H76" s="193" t="s">
        <v>518</v>
      </c>
      <c r="I76" s="556">
        <f>13.1+1+1+1+1.1</f>
        <v>17.200000000000003</v>
      </c>
      <c r="J76" s="552">
        <f>VLOOKUP(G76,'3-Productie normen'!$A$34:$B$42,2,FALSE)</f>
        <v>0</v>
      </c>
      <c r="K76" s="552">
        <f>J76*'3-Productie normen'!$F$32</f>
        <v>0</v>
      </c>
      <c r="L76" s="552">
        <f>J76*'3-Productie normen'!$G$32</f>
        <v>0</v>
      </c>
      <c r="M76" s="552">
        <v>17</v>
      </c>
      <c r="N76" s="552">
        <v>4</v>
      </c>
      <c r="O76" s="552"/>
      <c r="P76" s="564" t="e">
        <f t="shared" si="11"/>
        <v>#DIV/0!</v>
      </c>
      <c r="Q76" s="564" t="e">
        <f t="shared" si="12"/>
        <v>#DIV/0!</v>
      </c>
      <c r="R76" s="564" t="e">
        <f t="shared" si="13"/>
        <v>#DIV/0!</v>
      </c>
      <c r="S76" s="184" t="e">
        <f t="shared" ref="S76:S132" si="14">I76/J76*M76</f>
        <v>#DIV/0!</v>
      </c>
      <c r="T76" s="184" t="e">
        <f t="shared" ref="T76:T132" si="15">I76/K76*N76</f>
        <v>#DIV/0!</v>
      </c>
      <c r="U76" s="184" t="e">
        <f t="shared" ref="U76:U132" si="16">I76/L76*O76</f>
        <v>#DIV/0!</v>
      </c>
      <c r="V76" s="186" t="str">
        <f>VLOOKUP(G76,'3-Productie normen'!$A$33:$O$41,11,FALSE)</f>
        <v>S</v>
      </c>
      <c r="W76" s="186" t="s">
        <v>466</v>
      </c>
    </row>
    <row r="77" spans="1:23" ht="14.1" customHeight="1">
      <c r="A77" s="160">
        <f t="shared" si="10"/>
        <v>77</v>
      </c>
      <c r="B77" s="180" t="s">
        <v>213</v>
      </c>
      <c r="C77" s="180" t="s">
        <v>474</v>
      </c>
      <c r="D77" s="145" t="s">
        <v>96</v>
      </c>
      <c r="E77" s="193"/>
      <c r="F77" s="194" t="s">
        <v>263</v>
      </c>
      <c r="G77" s="193" t="s">
        <v>457</v>
      </c>
      <c r="H77" s="193" t="s">
        <v>518</v>
      </c>
      <c r="I77" s="556">
        <f>14.1+1+1+1+1.1+1+1+1+1.1</f>
        <v>22.300000000000004</v>
      </c>
      <c r="J77" s="552">
        <f>VLOOKUP(G77,'3-Productie normen'!$A$34:$B$42,2,FALSE)</f>
        <v>0</v>
      </c>
      <c r="K77" s="552">
        <f>J77*'3-Productie normen'!$F$32</f>
        <v>0</v>
      </c>
      <c r="L77" s="552">
        <f>J77*'3-Productie normen'!$G$32</f>
        <v>0</v>
      </c>
      <c r="M77" s="552">
        <v>17</v>
      </c>
      <c r="N77" s="552">
        <v>4</v>
      </c>
      <c r="O77" s="552"/>
      <c r="P77" s="564" t="e">
        <f t="shared" si="11"/>
        <v>#DIV/0!</v>
      </c>
      <c r="Q77" s="564" t="e">
        <f t="shared" si="12"/>
        <v>#DIV/0!</v>
      </c>
      <c r="R77" s="564" t="e">
        <f t="shared" si="13"/>
        <v>#DIV/0!</v>
      </c>
      <c r="S77" s="184" t="e">
        <f t="shared" si="14"/>
        <v>#DIV/0!</v>
      </c>
      <c r="T77" s="184" t="e">
        <f t="shared" si="15"/>
        <v>#DIV/0!</v>
      </c>
      <c r="U77" s="184" t="e">
        <f t="shared" si="16"/>
        <v>#DIV/0!</v>
      </c>
      <c r="V77" s="186" t="str">
        <f>VLOOKUP(G77,'3-Productie normen'!$A$33:$O$41,11,FALSE)</f>
        <v>S</v>
      </c>
      <c r="W77" s="186" t="s">
        <v>466</v>
      </c>
    </row>
    <row r="78" spans="1:23" ht="14.1" customHeight="1">
      <c r="A78" s="160">
        <f t="shared" ref="A78:A95" si="17">A77+1</f>
        <v>78</v>
      </c>
      <c r="B78" s="180" t="s">
        <v>213</v>
      </c>
      <c r="C78" s="180" t="s">
        <v>474</v>
      </c>
      <c r="D78" s="145" t="s">
        <v>96</v>
      </c>
      <c r="E78" s="193"/>
      <c r="F78" s="194" t="s">
        <v>240</v>
      </c>
      <c r="G78" s="193" t="s">
        <v>457</v>
      </c>
      <c r="H78" s="193" t="s">
        <v>518</v>
      </c>
      <c r="I78" s="556">
        <v>3.8</v>
      </c>
      <c r="J78" s="552">
        <f>VLOOKUP(G78,'3-Productie normen'!$A$34:$B$42,2,FALSE)</f>
        <v>0</v>
      </c>
      <c r="K78" s="552">
        <f>J78*'3-Productie normen'!$F$32</f>
        <v>0</v>
      </c>
      <c r="L78" s="552">
        <f>J78*'3-Productie normen'!$G$32</f>
        <v>0</v>
      </c>
      <c r="M78" s="552">
        <v>17</v>
      </c>
      <c r="N78" s="552">
        <v>4</v>
      </c>
      <c r="O78" s="552"/>
      <c r="P78" s="564" t="e">
        <f t="shared" si="11"/>
        <v>#DIV/0!</v>
      </c>
      <c r="Q78" s="564" t="e">
        <f t="shared" si="12"/>
        <v>#DIV/0!</v>
      </c>
      <c r="R78" s="564" t="e">
        <f t="shared" si="13"/>
        <v>#DIV/0!</v>
      </c>
      <c r="S78" s="184" t="e">
        <f t="shared" si="14"/>
        <v>#DIV/0!</v>
      </c>
      <c r="T78" s="184" t="e">
        <f t="shared" si="15"/>
        <v>#DIV/0!</v>
      </c>
      <c r="U78" s="184" t="e">
        <f t="shared" si="16"/>
        <v>#DIV/0!</v>
      </c>
      <c r="V78" s="186" t="str">
        <f>VLOOKUP(G78,'3-Productie normen'!$A$33:$O$41,11,FALSE)</f>
        <v>S</v>
      </c>
      <c r="W78" s="186" t="s">
        <v>466</v>
      </c>
    </row>
    <row r="79" spans="1:23" ht="14.1" customHeight="1">
      <c r="A79" s="160">
        <f t="shared" si="17"/>
        <v>79</v>
      </c>
      <c r="B79" s="180" t="s">
        <v>213</v>
      </c>
      <c r="C79" s="180" t="s">
        <v>474</v>
      </c>
      <c r="D79" s="145" t="s">
        <v>96</v>
      </c>
      <c r="E79" s="193"/>
      <c r="F79" s="194" t="s">
        <v>227</v>
      </c>
      <c r="G79" s="193" t="s">
        <v>459</v>
      </c>
      <c r="H79" s="193" t="s">
        <v>517</v>
      </c>
      <c r="I79" s="556">
        <v>16.7</v>
      </c>
      <c r="J79" s="552">
        <f>VLOOKUP(G79,'3-Productie normen'!$A$34:$B$42,2,FALSE)</f>
        <v>0</v>
      </c>
      <c r="K79" s="552">
        <f>J79*'3-Productie normen'!$F$32</f>
        <v>0</v>
      </c>
      <c r="L79" s="552">
        <f>J79*'3-Productie normen'!$G$32</f>
        <v>0</v>
      </c>
      <c r="M79" s="552">
        <v>17</v>
      </c>
      <c r="N79" s="552">
        <v>4</v>
      </c>
      <c r="O79" s="552"/>
      <c r="P79" s="564" t="e">
        <f t="shared" si="11"/>
        <v>#DIV/0!</v>
      </c>
      <c r="Q79" s="564" t="e">
        <f t="shared" si="12"/>
        <v>#DIV/0!</v>
      </c>
      <c r="R79" s="564" t="e">
        <f t="shared" si="13"/>
        <v>#DIV/0!</v>
      </c>
      <c r="S79" s="184" t="e">
        <f t="shared" si="14"/>
        <v>#DIV/0!</v>
      </c>
      <c r="T79" s="184" t="e">
        <f t="shared" si="15"/>
        <v>#DIV/0!</v>
      </c>
      <c r="U79" s="184" t="e">
        <f t="shared" si="16"/>
        <v>#DIV/0!</v>
      </c>
      <c r="V79" s="186" t="str">
        <f>VLOOKUP(G79,'3-Productie normen'!$A$33:$O$41,11,FALSE)</f>
        <v>V</v>
      </c>
      <c r="W79" s="186" t="s">
        <v>466</v>
      </c>
    </row>
    <row r="80" spans="1:23" ht="14.1" customHeight="1">
      <c r="A80" s="160">
        <f t="shared" si="17"/>
        <v>80</v>
      </c>
      <c r="B80" s="180" t="s">
        <v>213</v>
      </c>
      <c r="C80" s="180" t="s">
        <v>474</v>
      </c>
      <c r="D80" s="145" t="s">
        <v>96</v>
      </c>
      <c r="E80" s="193"/>
      <c r="F80" s="194" t="s">
        <v>381</v>
      </c>
      <c r="G80" s="193" t="s">
        <v>459</v>
      </c>
      <c r="H80" s="193" t="s">
        <v>517</v>
      </c>
      <c r="I80" s="556">
        <v>218.7</v>
      </c>
      <c r="J80" s="552">
        <f>VLOOKUP(G80,'3-Productie normen'!$A$34:$B$42,2,FALSE)</f>
        <v>0</v>
      </c>
      <c r="K80" s="552">
        <f>J80*'3-Productie normen'!$F$32</f>
        <v>0</v>
      </c>
      <c r="L80" s="552">
        <f>J80*'3-Productie normen'!$G$32</f>
        <v>0</v>
      </c>
      <c r="M80" s="552">
        <v>17</v>
      </c>
      <c r="N80" s="552">
        <v>4</v>
      </c>
      <c r="O80" s="552"/>
      <c r="P80" s="564" t="e">
        <f t="shared" si="11"/>
        <v>#DIV/0!</v>
      </c>
      <c r="Q80" s="564" t="e">
        <f t="shared" si="12"/>
        <v>#DIV/0!</v>
      </c>
      <c r="R80" s="564" t="e">
        <f t="shared" si="13"/>
        <v>#DIV/0!</v>
      </c>
      <c r="S80" s="184" t="e">
        <f t="shared" si="14"/>
        <v>#DIV/0!</v>
      </c>
      <c r="T80" s="184" t="e">
        <f t="shared" si="15"/>
        <v>#DIV/0!</v>
      </c>
      <c r="U80" s="184" t="e">
        <f t="shared" si="16"/>
        <v>#DIV/0!</v>
      </c>
      <c r="V80" s="186" t="str">
        <f>VLOOKUP(G80,'3-Productie normen'!$A$33:$O$41,11,FALSE)</f>
        <v>V</v>
      </c>
      <c r="W80" s="186" t="s">
        <v>466</v>
      </c>
    </row>
    <row r="81" spans="1:23" ht="14.1" customHeight="1">
      <c r="A81" s="160">
        <f t="shared" si="17"/>
        <v>81</v>
      </c>
      <c r="B81" s="180" t="s">
        <v>213</v>
      </c>
      <c r="C81" s="180" t="s">
        <v>474</v>
      </c>
      <c r="D81" s="145" t="s">
        <v>96</v>
      </c>
      <c r="E81" s="193"/>
      <c r="F81" s="194" t="s">
        <v>261</v>
      </c>
      <c r="G81" s="193" t="s">
        <v>459</v>
      </c>
      <c r="H81" s="193" t="s">
        <v>517</v>
      </c>
      <c r="I81" s="556">
        <v>218.5</v>
      </c>
      <c r="J81" s="552">
        <f>VLOOKUP(G81,'3-Productie normen'!$A$34:$B$42,2,FALSE)</f>
        <v>0</v>
      </c>
      <c r="K81" s="552">
        <f>J81*'3-Productie normen'!$F$32</f>
        <v>0</v>
      </c>
      <c r="L81" s="552">
        <f>J81*'3-Productie normen'!$G$32</f>
        <v>0</v>
      </c>
      <c r="M81" s="552">
        <v>66</v>
      </c>
      <c r="N81" s="552">
        <v>58</v>
      </c>
      <c r="O81" s="552">
        <v>8</v>
      </c>
      <c r="P81" s="564" t="e">
        <f t="shared" si="11"/>
        <v>#DIV/0!</v>
      </c>
      <c r="Q81" s="564" t="e">
        <f t="shared" si="12"/>
        <v>#DIV/0!</v>
      </c>
      <c r="R81" s="564" t="e">
        <f t="shared" si="13"/>
        <v>#DIV/0!</v>
      </c>
      <c r="S81" s="184" t="e">
        <f t="shared" si="14"/>
        <v>#DIV/0!</v>
      </c>
      <c r="T81" s="184" t="e">
        <f t="shared" si="15"/>
        <v>#DIV/0!</v>
      </c>
      <c r="U81" s="184" t="e">
        <f t="shared" si="16"/>
        <v>#DIV/0!</v>
      </c>
      <c r="V81" s="186" t="str">
        <f>VLOOKUP(G81,'3-Productie normen'!$A$33:$O$41,11,FALSE)</f>
        <v>V</v>
      </c>
      <c r="W81" s="186" t="s">
        <v>512</v>
      </c>
    </row>
    <row r="82" spans="1:23" ht="14.1" customHeight="1">
      <c r="A82" s="160">
        <f t="shared" si="17"/>
        <v>82</v>
      </c>
      <c r="B82" s="180" t="s">
        <v>213</v>
      </c>
      <c r="C82" s="180" t="s">
        <v>474</v>
      </c>
      <c r="D82" s="145" t="s">
        <v>96</v>
      </c>
      <c r="E82" s="193"/>
      <c r="F82" s="194" t="s">
        <v>382</v>
      </c>
      <c r="G82" s="194" t="s">
        <v>465</v>
      </c>
      <c r="H82" s="193" t="s">
        <v>519</v>
      </c>
      <c r="I82" s="556">
        <v>131</v>
      </c>
      <c r="J82" s="552">
        <f>VLOOKUP(G82,'3-Productie normen'!$A$34:$B$42,2,FALSE)</f>
        <v>0</v>
      </c>
      <c r="K82" s="552">
        <f>J82*'3-Productie normen'!$F$32</f>
        <v>0</v>
      </c>
      <c r="L82" s="552">
        <f>J82*'3-Productie normen'!$G$32</f>
        <v>0</v>
      </c>
      <c r="M82" s="552">
        <v>66</v>
      </c>
      <c r="N82" s="552">
        <v>58</v>
      </c>
      <c r="O82" s="552">
        <v>8</v>
      </c>
      <c r="P82" s="564" t="e">
        <f t="shared" si="11"/>
        <v>#DIV/0!</v>
      </c>
      <c r="Q82" s="564" t="e">
        <f t="shared" si="12"/>
        <v>#DIV/0!</v>
      </c>
      <c r="R82" s="564" t="e">
        <f t="shared" si="13"/>
        <v>#DIV/0!</v>
      </c>
      <c r="S82" s="184" t="e">
        <f t="shared" si="14"/>
        <v>#DIV/0!</v>
      </c>
      <c r="T82" s="184" t="e">
        <f t="shared" si="15"/>
        <v>#DIV/0!</v>
      </c>
      <c r="U82" s="184" t="e">
        <f t="shared" si="16"/>
        <v>#DIV/0!</v>
      </c>
      <c r="V82" s="186" t="str">
        <f>VLOOKUP(G82,'3-Productie normen'!$A$33:$O$41,11,FALSE)</f>
        <v>V</v>
      </c>
      <c r="W82" s="186" t="s">
        <v>512</v>
      </c>
    </row>
    <row r="83" spans="1:23" ht="14.1" customHeight="1">
      <c r="A83" s="160">
        <f t="shared" si="17"/>
        <v>83</v>
      </c>
      <c r="B83" s="180" t="s">
        <v>213</v>
      </c>
      <c r="C83" s="180" t="s">
        <v>474</v>
      </c>
      <c r="D83" s="145" t="s">
        <v>96</v>
      </c>
      <c r="E83" s="193"/>
      <c r="F83" s="194" t="s">
        <v>383</v>
      </c>
      <c r="G83" s="194" t="s">
        <v>465</v>
      </c>
      <c r="H83" s="193" t="s">
        <v>519</v>
      </c>
      <c r="I83" s="556">
        <v>152.69999999999999</v>
      </c>
      <c r="J83" s="552">
        <f>VLOOKUP(G83,'3-Productie normen'!$A$34:$B$42,2,FALSE)</f>
        <v>0</v>
      </c>
      <c r="K83" s="552">
        <f>J83*'3-Productie normen'!$F$32</f>
        <v>0</v>
      </c>
      <c r="L83" s="552">
        <f>J83*'3-Productie normen'!$G$32</f>
        <v>0</v>
      </c>
      <c r="M83" s="552">
        <v>66</v>
      </c>
      <c r="N83" s="552">
        <v>58</v>
      </c>
      <c r="O83" s="552">
        <v>8</v>
      </c>
      <c r="P83" s="564" t="e">
        <f t="shared" si="11"/>
        <v>#DIV/0!</v>
      </c>
      <c r="Q83" s="564" t="e">
        <f t="shared" si="12"/>
        <v>#DIV/0!</v>
      </c>
      <c r="R83" s="564" t="e">
        <f t="shared" si="13"/>
        <v>#DIV/0!</v>
      </c>
      <c r="S83" s="184" t="e">
        <f t="shared" si="14"/>
        <v>#DIV/0!</v>
      </c>
      <c r="T83" s="184" t="e">
        <f t="shared" si="15"/>
        <v>#DIV/0!</v>
      </c>
      <c r="U83" s="184" t="e">
        <f t="shared" si="16"/>
        <v>#DIV/0!</v>
      </c>
      <c r="V83" s="186" t="str">
        <f>VLOOKUP(G83,'3-Productie normen'!$A$33:$O$41,11,FALSE)</f>
        <v>V</v>
      </c>
      <c r="W83" s="186" t="s">
        <v>512</v>
      </c>
    </row>
    <row r="84" spans="1:23" ht="14.1" customHeight="1">
      <c r="A84" s="160">
        <f t="shared" si="17"/>
        <v>84</v>
      </c>
      <c r="B84" s="180" t="s">
        <v>213</v>
      </c>
      <c r="C84" s="180" t="s">
        <v>474</v>
      </c>
      <c r="D84" s="145" t="s">
        <v>96</v>
      </c>
      <c r="E84" s="193"/>
      <c r="F84" s="194" t="s">
        <v>384</v>
      </c>
      <c r="G84" s="194" t="s">
        <v>465</v>
      </c>
      <c r="H84" s="193" t="s">
        <v>519</v>
      </c>
      <c r="I84" s="556">
        <v>450</v>
      </c>
      <c r="J84" s="552">
        <f>VLOOKUP(G84,'3-Productie normen'!$A$34:$B$42,2,FALSE)</f>
        <v>0</v>
      </c>
      <c r="K84" s="552">
        <f>J84*'3-Productie normen'!$F$32</f>
        <v>0</v>
      </c>
      <c r="L84" s="552">
        <f>J84*'3-Productie normen'!$G$32</f>
        <v>0</v>
      </c>
      <c r="M84" s="552">
        <v>66</v>
      </c>
      <c r="N84" s="552">
        <v>58</v>
      </c>
      <c r="O84" s="552">
        <v>8</v>
      </c>
      <c r="P84" s="564" t="e">
        <f t="shared" si="11"/>
        <v>#DIV/0!</v>
      </c>
      <c r="Q84" s="564" t="e">
        <f t="shared" si="12"/>
        <v>#DIV/0!</v>
      </c>
      <c r="R84" s="564" t="e">
        <f t="shared" si="13"/>
        <v>#DIV/0!</v>
      </c>
      <c r="S84" s="184" t="e">
        <f t="shared" si="14"/>
        <v>#DIV/0!</v>
      </c>
      <c r="T84" s="184" t="e">
        <f t="shared" si="15"/>
        <v>#DIV/0!</v>
      </c>
      <c r="U84" s="184" t="e">
        <f t="shared" si="16"/>
        <v>#DIV/0!</v>
      </c>
      <c r="V84" s="186" t="str">
        <f>VLOOKUP(G84,'3-Productie normen'!$A$33:$O$41,11,FALSE)</f>
        <v>V</v>
      </c>
      <c r="W84" s="186" t="s">
        <v>512</v>
      </c>
    </row>
    <row r="85" spans="1:23" ht="14.1" customHeight="1">
      <c r="A85" s="160">
        <f t="shared" si="17"/>
        <v>85</v>
      </c>
      <c r="B85" s="180" t="s">
        <v>213</v>
      </c>
      <c r="C85" s="180" t="s">
        <v>474</v>
      </c>
      <c r="D85" s="145" t="s">
        <v>96</v>
      </c>
      <c r="E85" s="193"/>
      <c r="F85" s="194" t="s">
        <v>385</v>
      </c>
      <c r="G85" s="194" t="s">
        <v>465</v>
      </c>
      <c r="H85" s="193" t="s">
        <v>519</v>
      </c>
      <c r="I85" s="556">
        <v>60.3</v>
      </c>
      <c r="J85" s="552">
        <f>VLOOKUP(G85,'3-Productie normen'!$A$34:$B$42,2,FALSE)</f>
        <v>0</v>
      </c>
      <c r="K85" s="552">
        <f>J85*'3-Productie normen'!$F$32</f>
        <v>0</v>
      </c>
      <c r="L85" s="552">
        <f>J85*'3-Productie normen'!$G$32</f>
        <v>0</v>
      </c>
      <c r="M85" s="552">
        <v>66</v>
      </c>
      <c r="N85" s="552">
        <v>58</v>
      </c>
      <c r="O85" s="552">
        <v>8</v>
      </c>
      <c r="P85" s="564" t="e">
        <f t="shared" si="11"/>
        <v>#DIV/0!</v>
      </c>
      <c r="Q85" s="564" t="e">
        <f t="shared" si="12"/>
        <v>#DIV/0!</v>
      </c>
      <c r="R85" s="564" t="e">
        <f t="shared" si="13"/>
        <v>#DIV/0!</v>
      </c>
      <c r="S85" s="184" t="e">
        <f t="shared" si="14"/>
        <v>#DIV/0!</v>
      </c>
      <c r="T85" s="184" t="e">
        <f t="shared" si="15"/>
        <v>#DIV/0!</v>
      </c>
      <c r="U85" s="184" t="e">
        <f t="shared" si="16"/>
        <v>#DIV/0!</v>
      </c>
      <c r="V85" s="186" t="str">
        <f>VLOOKUP(G85,'3-Productie normen'!$A$33:$O$41,11,FALSE)</f>
        <v>V</v>
      </c>
      <c r="W85" s="186" t="s">
        <v>512</v>
      </c>
    </row>
    <row r="86" spans="1:23" ht="14.1" customHeight="1">
      <c r="A86" s="160">
        <f t="shared" si="17"/>
        <v>86</v>
      </c>
      <c r="B86" s="180" t="s">
        <v>213</v>
      </c>
      <c r="C86" s="180" t="s">
        <v>474</v>
      </c>
      <c r="D86" s="145" t="s">
        <v>96</v>
      </c>
      <c r="E86" s="193"/>
      <c r="F86" s="194" t="s">
        <v>382</v>
      </c>
      <c r="G86" s="194" t="s">
        <v>465</v>
      </c>
      <c r="H86" s="193" t="s">
        <v>519</v>
      </c>
      <c r="I86" s="556">
        <v>134.6</v>
      </c>
      <c r="J86" s="552">
        <f>VLOOKUP(G86,'3-Productie normen'!$A$34:$B$42,2,FALSE)</f>
        <v>0</v>
      </c>
      <c r="K86" s="552">
        <f>J86*'3-Productie normen'!$F$32</f>
        <v>0</v>
      </c>
      <c r="L86" s="552">
        <f>J86*'3-Productie normen'!$G$32</f>
        <v>0</v>
      </c>
      <c r="M86" s="552">
        <v>66</v>
      </c>
      <c r="N86" s="552">
        <v>58</v>
      </c>
      <c r="O86" s="552">
        <v>8</v>
      </c>
      <c r="P86" s="564" t="e">
        <f t="shared" si="11"/>
        <v>#DIV/0!</v>
      </c>
      <c r="Q86" s="564" t="e">
        <f t="shared" si="12"/>
        <v>#DIV/0!</v>
      </c>
      <c r="R86" s="564" t="e">
        <f t="shared" si="13"/>
        <v>#DIV/0!</v>
      </c>
      <c r="S86" s="184" t="e">
        <f t="shared" si="14"/>
        <v>#DIV/0!</v>
      </c>
      <c r="T86" s="184" t="e">
        <f t="shared" si="15"/>
        <v>#DIV/0!</v>
      </c>
      <c r="U86" s="184" t="e">
        <f t="shared" si="16"/>
        <v>#DIV/0!</v>
      </c>
      <c r="V86" s="186" t="str">
        <f>VLOOKUP(G86,'3-Productie normen'!$A$33:$O$41,11,FALSE)</f>
        <v>V</v>
      </c>
      <c r="W86" s="186" t="s">
        <v>512</v>
      </c>
    </row>
    <row r="87" spans="1:23" ht="14.1" customHeight="1">
      <c r="A87" s="160">
        <f t="shared" si="17"/>
        <v>87</v>
      </c>
      <c r="B87" s="180" t="s">
        <v>213</v>
      </c>
      <c r="C87" s="180" t="s">
        <v>474</v>
      </c>
      <c r="D87" s="145" t="s">
        <v>96</v>
      </c>
      <c r="E87" s="193"/>
      <c r="F87" s="194" t="s">
        <v>250</v>
      </c>
      <c r="G87" s="193" t="s">
        <v>459</v>
      </c>
      <c r="H87" s="193" t="s">
        <v>516</v>
      </c>
      <c r="I87" s="556">
        <v>9.1</v>
      </c>
      <c r="J87" s="552">
        <f>VLOOKUP(G87,'3-Productie normen'!$A$34:$B$42,2,FALSE)</f>
        <v>0</v>
      </c>
      <c r="K87" s="552">
        <f>J87*'3-Productie normen'!$F$32</f>
        <v>0</v>
      </c>
      <c r="L87" s="552">
        <f>J87*'3-Productie normen'!$G$32</f>
        <v>0</v>
      </c>
      <c r="M87" s="552">
        <v>66</v>
      </c>
      <c r="N87" s="552">
        <v>58</v>
      </c>
      <c r="O87" s="552">
        <v>8</v>
      </c>
      <c r="P87" s="564" t="e">
        <f t="shared" si="11"/>
        <v>#DIV/0!</v>
      </c>
      <c r="Q87" s="564" t="e">
        <f t="shared" si="12"/>
        <v>#DIV/0!</v>
      </c>
      <c r="R87" s="564" t="e">
        <f t="shared" si="13"/>
        <v>#DIV/0!</v>
      </c>
      <c r="S87" s="184" t="e">
        <f t="shared" si="14"/>
        <v>#DIV/0!</v>
      </c>
      <c r="T87" s="184" t="e">
        <f t="shared" si="15"/>
        <v>#DIV/0!</v>
      </c>
      <c r="U87" s="184" t="e">
        <f t="shared" si="16"/>
        <v>#DIV/0!</v>
      </c>
      <c r="V87" s="186" t="str">
        <f>VLOOKUP(G87,'3-Productie normen'!$A$33:$O$41,11,FALSE)</f>
        <v>V</v>
      </c>
      <c r="W87" s="186" t="s">
        <v>512</v>
      </c>
    </row>
    <row r="88" spans="1:23" ht="14.1" customHeight="1">
      <c r="A88" s="160">
        <f t="shared" si="17"/>
        <v>88</v>
      </c>
      <c r="B88" s="180" t="s">
        <v>213</v>
      </c>
      <c r="C88" s="180" t="s">
        <v>474</v>
      </c>
      <c r="D88" s="145" t="s">
        <v>96</v>
      </c>
      <c r="E88" s="196"/>
      <c r="F88" s="531" t="s">
        <v>387</v>
      </c>
      <c r="G88" s="196" t="s">
        <v>323</v>
      </c>
      <c r="H88" s="196" t="s">
        <v>517</v>
      </c>
      <c r="I88" s="557">
        <v>74.099999999999994</v>
      </c>
      <c r="J88" s="552">
        <f>VLOOKUP(G88,'3-Productie normen'!$A$34:$B$42,2,FALSE)</f>
        <v>0</v>
      </c>
      <c r="K88" s="552">
        <f>J88*'3-Productie normen'!$F$32</f>
        <v>0</v>
      </c>
      <c r="L88" s="552">
        <f>J88*'3-Productie normen'!$G$32</f>
        <v>0</v>
      </c>
      <c r="M88" s="552">
        <v>66</v>
      </c>
      <c r="N88" s="552">
        <v>58</v>
      </c>
      <c r="O88" s="552">
        <v>8</v>
      </c>
      <c r="P88" s="564" t="e">
        <f t="shared" si="11"/>
        <v>#DIV/0!</v>
      </c>
      <c r="Q88" s="564" t="e">
        <f t="shared" si="12"/>
        <v>#DIV/0!</v>
      </c>
      <c r="R88" s="564" t="e">
        <f t="shared" si="13"/>
        <v>#DIV/0!</v>
      </c>
      <c r="S88" s="184" t="e">
        <f t="shared" si="14"/>
        <v>#DIV/0!</v>
      </c>
      <c r="T88" s="184" t="e">
        <f t="shared" si="15"/>
        <v>#DIV/0!</v>
      </c>
      <c r="U88" s="184" t="e">
        <f t="shared" si="16"/>
        <v>#DIV/0!</v>
      </c>
      <c r="V88" s="186" t="str">
        <f>VLOOKUP(G88,'3-Productie normen'!$A$33:$O$41,11,FALSE)</f>
        <v>V</v>
      </c>
      <c r="W88" s="186" t="s">
        <v>512</v>
      </c>
    </row>
    <row r="89" spans="1:23" ht="14.1" customHeight="1">
      <c r="A89" s="160">
        <f t="shared" si="17"/>
        <v>89</v>
      </c>
      <c r="B89" s="180" t="s">
        <v>213</v>
      </c>
      <c r="C89" s="180" t="s">
        <v>474</v>
      </c>
      <c r="D89" s="145" t="s">
        <v>96</v>
      </c>
      <c r="E89" s="196"/>
      <c r="F89" s="531" t="s">
        <v>471</v>
      </c>
      <c r="G89" s="196" t="s">
        <v>465</v>
      </c>
      <c r="H89" s="196" t="s">
        <v>516</v>
      </c>
      <c r="I89" s="557">
        <v>260</v>
      </c>
      <c r="J89" s="552">
        <f>VLOOKUP(G89,'3-Productie normen'!$A$34:$B$42,2,FALSE)</f>
        <v>0</v>
      </c>
      <c r="K89" s="552">
        <f>J89*'3-Productie normen'!$F$32</f>
        <v>0</v>
      </c>
      <c r="L89" s="552">
        <f>J89*'3-Productie normen'!$G$32</f>
        <v>0</v>
      </c>
      <c r="M89" s="552">
        <v>66</v>
      </c>
      <c r="N89" s="552">
        <v>58</v>
      </c>
      <c r="O89" s="552">
        <v>8</v>
      </c>
      <c r="P89" s="564" t="e">
        <f t="shared" si="11"/>
        <v>#DIV/0!</v>
      </c>
      <c r="Q89" s="564" t="e">
        <f t="shared" si="12"/>
        <v>#DIV/0!</v>
      </c>
      <c r="R89" s="564" t="e">
        <f t="shared" si="13"/>
        <v>#DIV/0!</v>
      </c>
      <c r="S89" s="184" t="e">
        <f t="shared" si="14"/>
        <v>#DIV/0!</v>
      </c>
      <c r="T89" s="184" t="e">
        <f t="shared" si="15"/>
        <v>#DIV/0!</v>
      </c>
      <c r="U89" s="184" t="e">
        <f t="shared" si="16"/>
        <v>#DIV/0!</v>
      </c>
      <c r="V89" s="186" t="str">
        <f>VLOOKUP(G89,'3-Productie normen'!$A$33:$O$41,11,FALSE)</f>
        <v>V</v>
      </c>
      <c r="W89" s="186" t="s">
        <v>512</v>
      </c>
    </row>
    <row r="90" spans="1:23" ht="14.1" customHeight="1">
      <c r="A90" s="160">
        <f t="shared" si="17"/>
        <v>90</v>
      </c>
      <c r="B90" s="180" t="s">
        <v>213</v>
      </c>
      <c r="C90" s="180" t="s">
        <v>474</v>
      </c>
      <c r="D90" s="145" t="s">
        <v>96</v>
      </c>
      <c r="E90" s="196"/>
      <c r="F90" s="531" t="s">
        <v>261</v>
      </c>
      <c r="G90" s="196" t="s">
        <v>459</v>
      </c>
      <c r="H90" s="196" t="s">
        <v>517</v>
      </c>
      <c r="I90" s="557">
        <v>84.5</v>
      </c>
      <c r="J90" s="552">
        <f>VLOOKUP(G90,'3-Productie normen'!$A$34:$B$42,2,FALSE)</f>
        <v>0</v>
      </c>
      <c r="K90" s="552">
        <f>J90*'3-Productie normen'!$F$32</f>
        <v>0</v>
      </c>
      <c r="L90" s="552">
        <f>J90*'3-Productie normen'!$G$32</f>
        <v>0</v>
      </c>
      <c r="M90" s="552">
        <v>66</v>
      </c>
      <c r="N90" s="552">
        <v>58</v>
      </c>
      <c r="O90" s="552">
        <v>8</v>
      </c>
      <c r="P90" s="564" t="e">
        <f t="shared" si="11"/>
        <v>#DIV/0!</v>
      </c>
      <c r="Q90" s="564" t="e">
        <f t="shared" si="12"/>
        <v>#DIV/0!</v>
      </c>
      <c r="R90" s="564" t="e">
        <f t="shared" si="13"/>
        <v>#DIV/0!</v>
      </c>
      <c r="S90" s="184" t="e">
        <f t="shared" si="14"/>
        <v>#DIV/0!</v>
      </c>
      <c r="T90" s="184" t="e">
        <f t="shared" si="15"/>
        <v>#DIV/0!</v>
      </c>
      <c r="U90" s="184" t="e">
        <f t="shared" si="16"/>
        <v>#DIV/0!</v>
      </c>
      <c r="V90" s="186" t="str">
        <f>VLOOKUP(G90,'3-Productie normen'!$A$33:$O$41,11,FALSE)</f>
        <v>V</v>
      </c>
      <c r="W90" s="186" t="s">
        <v>512</v>
      </c>
    </row>
    <row r="91" spans="1:23" ht="14.1" customHeight="1">
      <c r="A91" s="160">
        <f t="shared" si="17"/>
        <v>91</v>
      </c>
      <c r="B91" s="180" t="s">
        <v>213</v>
      </c>
      <c r="C91" s="180" t="s">
        <v>474</v>
      </c>
      <c r="D91" s="145" t="s">
        <v>96</v>
      </c>
      <c r="E91" s="196"/>
      <c r="F91" s="531" t="s">
        <v>388</v>
      </c>
      <c r="G91" s="196" t="s">
        <v>323</v>
      </c>
      <c r="H91" s="196" t="s">
        <v>516</v>
      </c>
      <c r="I91" s="557">
        <v>9.6</v>
      </c>
      <c r="J91" s="552">
        <f>VLOOKUP(G91,'3-Productie normen'!$A$34:$B$42,2,FALSE)</f>
        <v>0</v>
      </c>
      <c r="K91" s="552">
        <f>J91*'3-Productie normen'!$F$32</f>
        <v>0</v>
      </c>
      <c r="L91" s="552">
        <f>J91*'3-Productie normen'!$G$32</f>
        <v>0</v>
      </c>
      <c r="M91" s="552">
        <v>66</v>
      </c>
      <c r="N91" s="552">
        <v>58</v>
      </c>
      <c r="O91" s="552">
        <v>8</v>
      </c>
      <c r="P91" s="564" t="e">
        <f t="shared" si="11"/>
        <v>#DIV/0!</v>
      </c>
      <c r="Q91" s="564" t="e">
        <f t="shared" si="12"/>
        <v>#DIV/0!</v>
      </c>
      <c r="R91" s="564" t="e">
        <f t="shared" si="13"/>
        <v>#DIV/0!</v>
      </c>
      <c r="S91" s="184" t="e">
        <f t="shared" si="14"/>
        <v>#DIV/0!</v>
      </c>
      <c r="T91" s="184" t="e">
        <f t="shared" si="15"/>
        <v>#DIV/0!</v>
      </c>
      <c r="U91" s="184" t="e">
        <f t="shared" si="16"/>
        <v>#DIV/0!</v>
      </c>
      <c r="V91" s="186" t="str">
        <f>VLOOKUP(G91,'3-Productie normen'!$A$33:$O$41,11,FALSE)</f>
        <v>V</v>
      </c>
      <c r="W91" s="186" t="s">
        <v>512</v>
      </c>
    </row>
    <row r="92" spans="1:23" ht="14.1" customHeight="1">
      <c r="A92" s="160">
        <f t="shared" si="17"/>
        <v>92</v>
      </c>
      <c r="B92" s="180" t="s">
        <v>213</v>
      </c>
      <c r="C92" s="180" t="s">
        <v>474</v>
      </c>
      <c r="D92" s="145" t="s">
        <v>96</v>
      </c>
      <c r="E92" s="196"/>
      <c r="F92" s="531" t="s">
        <v>250</v>
      </c>
      <c r="G92" s="196" t="s">
        <v>459</v>
      </c>
      <c r="H92" s="196" t="s">
        <v>516</v>
      </c>
      <c r="I92" s="557">
        <v>5.5</v>
      </c>
      <c r="J92" s="552">
        <f>VLOOKUP(G92,'3-Productie normen'!$A$34:$B$42,2,FALSE)</f>
        <v>0</v>
      </c>
      <c r="K92" s="552">
        <f>J92*'3-Productie normen'!$F$32</f>
        <v>0</v>
      </c>
      <c r="L92" s="552">
        <f>J92*'3-Productie normen'!$G$32</f>
        <v>0</v>
      </c>
      <c r="M92" s="552">
        <v>66</v>
      </c>
      <c r="N92" s="552">
        <v>58</v>
      </c>
      <c r="O92" s="552">
        <v>8</v>
      </c>
      <c r="P92" s="564" t="e">
        <f t="shared" si="11"/>
        <v>#DIV/0!</v>
      </c>
      <c r="Q92" s="564" t="e">
        <f t="shared" si="12"/>
        <v>#DIV/0!</v>
      </c>
      <c r="R92" s="564" t="e">
        <f t="shared" si="13"/>
        <v>#DIV/0!</v>
      </c>
      <c r="S92" s="184" t="e">
        <f t="shared" si="14"/>
        <v>#DIV/0!</v>
      </c>
      <c r="T92" s="184" t="e">
        <f t="shared" si="15"/>
        <v>#DIV/0!</v>
      </c>
      <c r="U92" s="184" t="e">
        <f t="shared" si="16"/>
        <v>#DIV/0!</v>
      </c>
      <c r="V92" s="186" t="str">
        <f>VLOOKUP(G92,'3-Productie normen'!$A$33:$O$41,11,FALSE)</f>
        <v>V</v>
      </c>
      <c r="W92" s="186" t="s">
        <v>512</v>
      </c>
    </row>
    <row r="93" spans="1:23" ht="14.1" customHeight="1">
      <c r="A93" s="160">
        <f t="shared" si="17"/>
        <v>93</v>
      </c>
      <c r="B93" s="180" t="s">
        <v>213</v>
      </c>
      <c r="C93" s="180" t="s">
        <v>474</v>
      </c>
      <c r="D93" s="145" t="s">
        <v>96</v>
      </c>
      <c r="E93" s="196"/>
      <c r="F93" s="531" t="s">
        <v>389</v>
      </c>
      <c r="G93" s="531" t="s">
        <v>459</v>
      </c>
      <c r="H93" s="196" t="s">
        <v>516</v>
      </c>
      <c r="I93" s="557">
        <v>2.4</v>
      </c>
      <c r="J93" s="552">
        <f>VLOOKUP(G93,'3-Productie normen'!$A$34:$B$42,2,FALSE)</f>
        <v>0</v>
      </c>
      <c r="K93" s="552">
        <f>J93*'3-Productie normen'!$F$32</f>
        <v>0</v>
      </c>
      <c r="L93" s="552">
        <f>J93*'3-Productie normen'!$G$32</f>
        <v>0</v>
      </c>
      <c r="M93" s="552">
        <v>66</v>
      </c>
      <c r="N93" s="552">
        <v>58</v>
      </c>
      <c r="O93" s="552">
        <v>8</v>
      </c>
      <c r="P93" s="564" t="e">
        <f t="shared" si="11"/>
        <v>#DIV/0!</v>
      </c>
      <c r="Q93" s="564" t="e">
        <f t="shared" si="12"/>
        <v>#DIV/0!</v>
      </c>
      <c r="R93" s="564" t="e">
        <f t="shared" si="13"/>
        <v>#DIV/0!</v>
      </c>
      <c r="S93" s="184" t="e">
        <f t="shared" si="14"/>
        <v>#DIV/0!</v>
      </c>
      <c r="T93" s="184" t="e">
        <f t="shared" si="15"/>
        <v>#DIV/0!</v>
      </c>
      <c r="U93" s="184" t="e">
        <f t="shared" si="16"/>
        <v>#DIV/0!</v>
      </c>
      <c r="V93" s="186" t="str">
        <f>VLOOKUP(G93,'3-Productie normen'!$A$33:$O$41,11,FALSE)</f>
        <v>V</v>
      </c>
      <c r="W93" s="186" t="s">
        <v>512</v>
      </c>
    </row>
    <row r="94" spans="1:23" ht="14.1" customHeight="1">
      <c r="A94" s="160">
        <f t="shared" si="17"/>
        <v>94</v>
      </c>
      <c r="B94" s="180" t="s">
        <v>213</v>
      </c>
      <c r="C94" s="180" t="s">
        <v>474</v>
      </c>
      <c r="D94" s="145" t="s">
        <v>96</v>
      </c>
      <c r="E94" s="196"/>
      <c r="F94" s="531" t="s">
        <v>261</v>
      </c>
      <c r="G94" s="196" t="s">
        <v>459</v>
      </c>
      <c r="H94" s="196" t="s">
        <v>517</v>
      </c>
      <c r="I94" s="557">
        <v>159.80000000000001</v>
      </c>
      <c r="J94" s="552">
        <f>VLOOKUP(G94,'3-Productie normen'!$A$34:$B$42,2,FALSE)</f>
        <v>0</v>
      </c>
      <c r="K94" s="552">
        <f>J94*'3-Productie normen'!$F$32</f>
        <v>0</v>
      </c>
      <c r="L94" s="552">
        <f>J94*'3-Productie normen'!$G$32</f>
        <v>0</v>
      </c>
      <c r="M94" s="552">
        <v>66</v>
      </c>
      <c r="N94" s="552">
        <v>58</v>
      </c>
      <c r="O94" s="552">
        <v>8</v>
      </c>
      <c r="P94" s="564" t="e">
        <f t="shared" si="11"/>
        <v>#DIV/0!</v>
      </c>
      <c r="Q94" s="564" t="e">
        <f t="shared" si="12"/>
        <v>#DIV/0!</v>
      </c>
      <c r="R94" s="564" t="e">
        <f t="shared" si="13"/>
        <v>#DIV/0!</v>
      </c>
      <c r="S94" s="184" t="e">
        <f t="shared" si="14"/>
        <v>#DIV/0!</v>
      </c>
      <c r="T94" s="184" t="e">
        <f t="shared" si="15"/>
        <v>#DIV/0!</v>
      </c>
      <c r="U94" s="184" t="e">
        <f t="shared" si="16"/>
        <v>#DIV/0!</v>
      </c>
      <c r="V94" s="186" t="str">
        <f>VLOOKUP(G94,'3-Productie normen'!$A$33:$O$41,11,FALSE)</f>
        <v>V</v>
      </c>
      <c r="W94" s="186" t="s">
        <v>512</v>
      </c>
    </row>
    <row r="95" spans="1:23" ht="14.1" customHeight="1">
      <c r="A95" s="160">
        <f t="shared" si="17"/>
        <v>95</v>
      </c>
      <c r="B95" s="180" t="s">
        <v>213</v>
      </c>
      <c r="C95" s="180" t="s">
        <v>474</v>
      </c>
      <c r="D95" s="145" t="s">
        <v>96</v>
      </c>
      <c r="E95" s="196"/>
      <c r="F95" s="531" t="s">
        <v>314</v>
      </c>
      <c r="G95" s="196" t="s">
        <v>457</v>
      </c>
      <c r="H95" s="196" t="s">
        <v>518</v>
      </c>
      <c r="I95" s="557">
        <f>3.1+1.1+1.2+1.2</f>
        <v>6.6000000000000005</v>
      </c>
      <c r="J95" s="552">
        <f>VLOOKUP(G95,'3-Productie normen'!$A$34:$B$42,2,FALSE)</f>
        <v>0</v>
      </c>
      <c r="K95" s="552">
        <f>J95*'3-Productie normen'!$F$32</f>
        <v>0</v>
      </c>
      <c r="L95" s="552">
        <f>J95*'3-Productie normen'!$G$32</f>
        <v>0</v>
      </c>
      <c r="M95" s="552">
        <v>66</v>
      </c>
      <c r="N95" s="552">
        <v>58</v>
      </c>
      <c r="O95" s="552">
        <v>8</v>
      </c>
      <c r="P95" s="564" t="e">
        <f t="shared" si="11"/>
        <v>#DIV/0!</v>
      </c>
      <c r="Q95" s="564" t="e">
        <f t="shared" si="12"/>
        <v>#DIV/0!</v>
      </c>
      <c r="R95" s="564" t="e">
        <f t="shared" si="13"/>
        <v>#DIV/0!</v>
      </c>
      <c r="S95" s="184" t="e">
        <f t="shared" si="14"/>
        <v>#DIV/0!</v>
      </c>
      <c r="T95" s="184" t="e">
        <f t="shared" si="15"/>
        <v>#DIV/0!</v>
      </c>
      <c r="U95" s="184" t="e">
        <f t="shared" si="16"/>
        <v>#DIV/0!</v>
      </c>
      <c r="V95" s="186" t="str">
        <f>VLOOKUP(G95,'3-Productie normen'!$A$33:$O$41,11,FALSE)</f>
        <v>S</v>
      </c>
      <c r="W95" s="186" t="s">
        <v>512</v>
      </c>
    </row>
    <row r="96" spans="1:23" ht="14.1" customHeight="1">
      <c r="A96" s="160">
        <f>A95+1</f>
        <v>96</v>
      </c>
      <c r="B96" s="180" t="s">
        <v>213</v>
      </c>
      <c r="C96" s="180" t="s">
        <v>474</v>
      </c>
      <c r="D96" s="145" t="s">
        <v>96</v>
      </c>
      <c r="E96" s="196"/>
      <c r="F96" s="531" t="s">
        <v>318</v>
      </c>
      <c r="G96" s="196" t="s">
        <v>460</v>
      </c>
      <c r="H96" s="196" t="s">
        <v>517</v>
      </c>
      <c r="I96" s="557">
        <v>51.3</v>
      </c>
      <c r="J96" s="552">
        <f>VLOOKUP(G96,'3-Productie normen'!$A$34:$B$42,2,FALSE)</f>
        <v>0</v>
      </c>
      <c r="K96" s="552">
        <f>J96*'3-Productie normen'!$F$32</f>
        <v>0</v>
      </c>
      <c r="L96" s="552">
        <f>J96*'3-Productie normen'!$G$32</f>
        <v>0</v>
      </c>
      <c r="M96" s="645" t="s">
        <v>553</v>
      </c>
      <c r="N96" s="646"/>
      <c r="O96" s="647"/>
      <c r="P96" s="564" t="e">
        <f t="shared" ref="P96:P97" si="18">I96/J96</f>
        <v>#DIV/0!</v>
      </c>
      <c r="Q96" s="564" t="e">
        <f t="shared" ref="Q96:Q97" si="19">I96/K96</f>
        <v>#DIV/0!</v>
      </c>
      <c r="R96" s="564" t="e">
        <f t="shared" ref="R96:R97" si="20">I96/L96</f>
        <v>#DIV/0!</v>
      </c>
      <c r="S96" s="184">
        <v>0</v>
      </c>
      <c r="T96" s="184" t="e">
        <f t="shared" ref="T96:T97" si="21">I96/K96*N96</f>
        <v>#DIV/0!</v>
      </c>
      <c r="U96" s="184" t="e">
        <f t="shared" ref="U96:U97" si="22">I96/L96*O96</f>
        <v>#DIV/0!</v>
      </c>
      <c r="V96" s="186" t="str">
        <f>VLOOKUP(G96,'3-Productie normen'!$A$33:$O$41,11,FALSE)</f>
        <v>V</v>
      </c>
      <c r="W96" s="583" t="s">
        <v>539</v>
      </c>
    </row>
    <row r="97" spans="1:23" ht="14.1" customHeight="1">
      <c r="A97" s="160">
        <f t="shared" ref="A97" si="23">A96+1</f>
        <v>97</v>
      </c>
      <c r="B97" s="180" t="s">
        <v>213</v>
      </c>
      <c r="C97" s="180" t="s">
        <v>474</v>
      </c>
      <c r="D97" s="145" t="s">
        <v>96</v>
      </c>
      <c r="E97" s="196"/>
      <c r="F97" s="531" t="s">
        <v>321</v>
      </c>
      <c r="G97" s="196" t="s">
        <v>460</v>
      </c>
      <c r="H97" s="196" t="s">
        <v>517</v>
      </c>
      <c r="I97" s="557">
        <v>207.6</v>
      </c>
      <c r="J97" s="552">
        <f>VLOOKUP(G97,'3-Productie normen'!$A$34:$B$42,2,FALSE)</f>
        <v>0</v>
      </c>
      <c r="K97" s="552">
        <f>J97*'3-Productie normen'!$F$32</f>
        <v>0</v>
      </c>
      <c r="L97" s="552">
        <f>J97*'3-Productie normen'!$G$32</f>
        <v>0</v>
      </c>
      <c r="M97" s="645" t="s">
        <v>553</v>
      </c>
      <c r="N97" s="646"/>
      <c r="O97" s="647"/>
      <c r="P97" s="564" t="e">
        <f t="shared" si="18"/>
        <v>#DIV/0!</v>
      </c>
      <c r="Q97" s="564" t="e">
        <f t="shared" si="19"/>
        <v>#DIV/0!</v>
      </c>
      <c r="R97" s="564" t="e">
        <f t="shared" si="20"/>
        <v>#DIV/0!</v>
      </c>
      <c r="S97" s="184">
        <v>0</v>
      </c>
      <c r="T97" s="184" t="e">
        <f t="shared" si="21"/>
        <v>#DIV/0!</v>
      </c>
      <c r="U97" s="184" t="e">
        <f t="shared" si="22"/>
        <v>#DIV/0!</v>
      </c>
      <c r="V97" s="186" t="str">
        <f>VLOOKUP(G97,'3-Productie normen'!$A$33:$O$41,11,FALSE)</f>
        <v>V</v>
      </c>
      <c r="W97" s="583" t="s">
        <v>539</v>
      </c>
    </row>
    <row r="98" spans="1:23" ht="14.1" customHeight="1">
      <c r="A98" s="160">
        <f>A97+1</f>
        <v>98</v>
      </c>
      <c r="B98" s="180" t="s">
        <v>213</v>
      </c>
      <c r="C98" s="180" t="s">
        <v>474</v>
      </c>
      <c r="D98" s="532" t="s">
        <v>394</v>
      </c>
      <c r="E98" s="193"/>
      <c r="F98" s="194" t="s">
        <v>398</v>
      </c>
      <c r="G98" s="193" t="s">
        <v>215</v>
      </c>
      <c r="H98" s="193" t="s">
        <v>516</v>
      </c>
      <c r="I98" s="556">
        <v>21</v>
      </c>
      <c r="J98" s="552">
        <f>VLOOKUP(G98,'3-Productie normen'!$A$34:$B$42,2,FALSE)</f>
        <v>0</v>
      </c>
      <c r="K98" s="552">
        <f>J98*'3-Productie normen'!$F$32</f>
        <v>0</v>
      </c>
      <c r="L98" s="552">
        <f>J98*'3-Productie normen'!$G$32</f>
        <v>0</v>
      </c>
      <c r="M98" s="552">
        <v>55</v>
      </c>
      <c r="N98" s="552">
        <v>37</v>
      </c>
      <c r="O98" s="552">
        <v>1</v>
      </c>
      <c r="P98" s="564" t="e">
        <f t="shared" si="11"/>
        <v>#DIV/0!</v>
      </c>
      <c r="Q98" s="564" t="e">
        <f t="shared" si="12"/>
        <v>#DIV/0!</v>
      </c>
      <c r="R98" s="564" t="e">
        <f t="shared" si="13"/>
        <v>#DIV/0!</v>
      </c>
      <c r="S98" s="184" t="e">
        <f t="shared" si="14"/>
        <v>#DIV/0!</v>
      </c>
      <c r="T98" s="184" t="e">
        <f t="shared" si="15"/>
        <v>#DIV/0!</v>
      </c>
      <c r="U98" s="184" t="e">
        <f t="shared" si="16"/>
        <v>#DIV/0!</v>
      </c>
      <c r="V98" s="186" t="str">
        <f>VLOOKUP(G98,'3-Productie normen'!$A$33:$O$41,11,FALSE)</f>
        <v>V</v>
      </c>
      <c r="W98" s="186" t="s">
        <v>513</v>
      </c>
    </row>
    <row r="99" spans="1:23" ht="14.1" customHeight="1">
      <c r="A99" s="160">
        <f t="shared" ref="A99:A100" si="24">A98+1</f>
        <v>99</v>
      </c>
      <c r="B99" s="180" t="s">
        <v>213</v>
      </c>
      <c r="C99" s="180" t="s">
        <v>474</v>
      </c>
      <c r="D99" s="532" t="s">
        <v>394</v>
      </c>
      <c r="E99" s="193"/>
      <c r="F99" s="194" t="s">
        <v>399</v>
      </c>
      <c r="G99" s="193" t="s">
        <v>215</v>
      </c>
      <c r="H99" s="193" t="s">
        <v>516</v>
      </c>
      <c r="I99" s="556">
        <v>5.7</v>
      </c>
      <c r="J99" s="552">
        <f>VLOOKUP(G99,'3-Productie normen'!$A$34:$B$42,2,FALSE)</f>
        <v>0</v>
      </c>
      <c r="K99" s="552">
        <f>J99*'3-Productie normen'!$F$32</f>
        <v>0</v>
      </c>
      <c r="L99" s="552">
        <f>J99*'3-Productie normen'!$G$32</f>
        <v>0</v>
      </c>
      <c r="M99" s="552">
        <v>55</v>
      </c>
      <c r="N99" s="552">
        <v>37</v>
      </c>
      <c r="O99" s="552">
        <v>1</v>
      </c>
      <c r="P99" s="564" t="e">
        <f t="shared" si="11"/>
        <v>#DIV/0!</v>
      </c>
      <c r="Q99" s="564" t="e">
        <f t="shared" si="12"/>
        <v>#DIV/0!</v>
      </c>
      <c r="R99" s="564" t="e">
        <f t="shared" si="13"/>
        <v>#DIV/0!</v>
      </c>
      <c r="S99" s="184" t="e">
        <f t="shared" si="14"/>
        <v>#DIV/0!</v>
      </c>
      <c r="T99" s="184" t="e">
        <f t="shared" si="15"/>
        <v>#DIV/0!</v>
      </c>
      <c r="U99" s="184" t="e">
        <f t="shared" si="16"/>
        <v>#DIV/0!</v>
      </c>
      <c r="V99" s="186" t="str">
        <f>VLOOKUP(G99,'3-Productie normen'!$A$33:$O$41,11,FALSE)</f>
        <v>V</v>
      </c>
      <c r="W99" s="186" t="s">
        <v>513</v>
      </c>
    </row>
    <row r="100" spans="1:23" ht="14.1" customHeight="1">
      <c r="A100" s="160">
        <f t="shared" si="24"/>
        <v>100</v>
      </c>
      <c r="B100" s="180" t="s">
        <v>213</v>
      </c>
      <c r="C100" s="180" t="s">
        <v>474</v>
      </c>
      <c r="D100" s="532" t="s">
        <v>394</v>
      </c>
      <c r="E100" s="193"/>
      <c r="F100" s="194" t="s">
        <v>400</v>
      </c>
      <c r="G100" s="193" t="s">
        <v>323</v>
      </c>
      <c r="H100" s="193" t="s">
        <v>516</v>
      </c>
      <c r="I100" s="556">
        <v>5.6</v>
      </c>
      <c r="J100" s="552">
        <f>VLOOKUP(G100,'3-Productie normen'!$A$34:$B$42,2,FALSE)</f>
        <v>0</v>
      </c>
      <c r="K100" s="552">
        <f>J100*'3-Productie normen'!$F$32</f>
        <v>0</v>
      </c>
      <c r="L100" s="552">
        <f>J100*'3-Productie normen'!$G$32</f>
        <v>0</v>
      </c>
      <c r="M100" s="552">
        <v>17</v>
      </c>
      <c r="N100" s="552">
        <v>4</v>
      </c>
      <c r="O100" s="552"/>
      <c r="P100" s="564" t="e">
        <f t="shared" si="11"/>
        <v>#DIV/0!</v>
      </c>
      <c r="Q100" s="564" t="e">
        <f t="shared" si="12"/>
        <v>#DIV/0!</v>
      </c>
      <c r="R100" s="564" t="e">
        <f t="shared" si="13"/>
        <v>#DIV/0!</v>
      </c>
      <c r="S100" s="184" t="e">
        <f t="shared" si="14"/>
        <v>#DIV/0!</v>
      </c>
      <c r="T100" s="184" t="e">
        <f t="shared" si="15"/>
        <v>#DIV/0!</v>
      </c>
      <c r="U100" s="184" t="e">
        <f t="shared" si="16"/>
        <v>#DIV/0!</v>
      </c>
      <c r="V100" s="186" t="str">
        <f>VLOOKUP(G100,'3-Productie normen'!$A$33:$O$41,11,FALSE)</f>
        <v>V</v>
      </c>
      <c r="W100" s="186" t="s">
        <v>466</v>
      </c>
    </row>
    <row r="101" spans="1:23" ht="14.1" customHeight="1">
      <c r="A101" s="160">
        <f>A100+1</f>
        <v>101</v>
      </c>
      <c r="B101" s="180" t="s">
        <v>213</v>
      </c>
      <c r="C101" s="180" t="s">
        <v>474</v>
      </c>
      <c r="D101" s="532" t="s">
        <v>394</v>
      </c>
      <c r="E101" s="193"/>
      <c r="F101" s="194" t="s">
        <v>400</v>
      </c>
      <c r="G101" s="193" t="s">
        <v>323</v>
      </c>
      <c r="H101" s="193" t="s">
        <v>516</v>
      </c>
      <c r="I101" s="556">
        <v>5.6</v>
      </c>
      <c r="J101" s="552">
        <f>VLOOKUP(G101,'3-Productie normen'!$A$34:$B$42,2,FALSE)</f>
        <v>0</v>
      </c>
      <c r="K101" s="552">
        <f>J101*'3-Productie normen'!$F$32</f>
        <v>0</v>
      </c>
      <c r="L101" s="552">
        <f>J101*'3-Productie normen'!$G$32</f>
        <v>0</v>
      </c>
      <c r="M101" s="552">
        <v>17</v>
      </c>
      <c r="N101" s="552">
        <v>4</v>
      </c>
      <c r="O101" s="552"/>
      <c r="P101" s="564" t="e">
        <f t="shared" si="11"/>
        <v>#DIV/0!</v>
      </c>
      <c r="Q101" s="564" t="e">
        <f t="shared" si="12"/>
        <v>#DIV/0!</v>
      </c>
      <c r="R101" s="564" t="e">
        <f t="shared" si="13"/>
        <v>#DIV/0!</v>
      </c>
      <c r="S101" s="184" t="e">
        <f t="shared" si="14"/>
        <v>#DIV/0!</v>
      </c>
      <c r="T101" s="184" t="e">
        <f t="shared" si="15"/>
        <v>#DIV/0!</v>
      </c>
      <c r="U101" s="184" t="e">
        <f t="shared" si="16"/>
        <v>#DIV/0!</v>
      </c>
      <c r="V101" s="186" t="str">
        <f>VLOOKUP(G101,'3-Productie normen'!$A$33:$O$41,11,FALSE)</f>
        <v>V</v>
      </c>
      <c r="W101" s="186" t="s">
        <v>466</v>
      </c>
    </row>
    <row r="102" spans="1:23" ht="14.1" customHeight="1">
      <c r="A102" s="160">
        <f t="shared" ref="A102:A132" si="25">A101+1</f>
        <v>102</v>
      </c>
      <c r="B102" s="180" t="s">
        <v>213</v>
      </c>
      <c r="C102" s="180" t="s">
        <v>474</v>
      </c>
      <c r="D102" s="532" t="s">
        <v>394</v>
      </c>
      <c r="E102" s="193"/>
      <c r="F102" s="194" t="s">
        <v>401</v>
      </c>
      <c r="G102" s="193" t="s">
        <v>323</v>
      </c>
      <c r="H102" s="193" t="s">
        <v>516</v>
      </c>
      <c r="I102" s="556">
        <v>9.6</v>
      </c>
      <c r="J102" s="552">
        <f>VLOOKUP(G102,'3-Productie normen'!$A$34:$B$42,2,FALSE)</f>
        <v>0</v>
      </c>
      <c r="K102" s="552">
        <f>J102*'3-Productie normen'!$F$32</f>
        <v>0</v>
      </c>
      <c r="L102" s="552">
        <f>J102*'3-Productie normen'!$G$32</f>
        <v>0</v>
      </c>
      <c r="M102" s="552">
        <v>66</v>
      </c>
      <c r="N102" s="552">
        <v>58</v>
      </c>
      <c r="O102" s="552">
        <v>8</v>
      </c>
      <c r="P102" s="564" t="e">
        <f t="shared" si="11"/>
        <v>#DIV/0!</v>
      </c>
      <c r="Q102" s="564" t="e">
        <f t="shared" si="12"/>
        <v>#DIV/0!</v>
      </c>
      <c r="R102" s="564" t="e">
        <f t="shared" si="13"/>
        <v>#DIV/0!</v>
      </c>
      <c r="S102" s="184" t="e">
        <f t="shared" si="14"/>
        <v>#DIV/0!</v>
      </c>
      <c r="T102" s="184" t="e">
        <f t="shared" si="15"/>
        <v>#DIV/0!</v>
      </c>
      <c r="U102" s="184" t="e">
        <f t="shared" si="16"/>
        <v>#DIV/0!</v>
      </c>
      <c r="V102" s="186" t="str">
        <f>VLOOKUP(G102,'3-Productie normen'!$A$33:$O$41,11,FALSE)</f>
        <v>V</v>
      </c>
      <c r="W102" s="186" t="s">
        <v>512</v>
      </c>
    </row>
    <row r="103" spans="1:23" ht="14.1" customHeight="1">
      <c r="A103" s="160">
        <f t="shared" si="25"/>
        <v>103</v>
      </c>
      <c r="B103" s="180" t="s">
        <v>213</v>
      </c>
      <c r="C103" s="180" t="s">
        <v>474</v>
      </c>
      <c r="D103" s="532" t="s">
        <v>394</v>
      </c>
      <c r="E103" s="193"/>
      <c r="F103" s="194" t="s">
        <v>402</v>
      </c>
      <c r="G103" s="194" t="s">
        <v>465</v>
      </c>
      <c r="H103" s="193" t="s">
        <v>516</v>
      </c>
      <c r="I103" s="556">
        <f>5.5+2.4+12</f>
        <v>19.899999999999999</v>
      </c>
      <c r="J103" s="552">
        <f>VLOOKUP(G103,'3-Productie normen'!$A$34:$B$42,2,FALSE)</f>
        <v>0</v>
      </c>
      <c r="K103" s="552">
        <f>J103*'3-Productie normen'!$F$32</f>
        <v>0</v>
      </c>
      <c r="L103" s="552">
        <f>J103*'3-Productie normen'!$G$32</f>
        <v>0</v>
      </c>
      <c r="M103" s="552">
        <v>66</v>
      </c>
      <c r="N103" s="552">
        <v>58</v>
      </c>
      <c r="O103" s="552">
        <v>8</v>
      </c>
      <c r="P103" s="564" t="e">
        <f t="shared" si="11"/>
        <v>#DIV/0!</v>
      </c>
      <c r="Q103" s="564" t="e">
        <f t="shared" si="12"/>
        <v>#DIV/0!</v>
      </c>
      <c r="R103" s="564" t="e">
        <f t="shared" si="13"/>
        <v>#DIV/0!</v>
      </c>
      <c r="S103" s="184" t="e">
        <f t="shared" si="14"/>
        <v>#DIV/0!</v>
      </c>
      <c r="T103" s="184" t="e">
        <f t="shared" si="15"/>
        <v>#DIV/0!</v>
      </c>
      <c r="U103" s="184" t="e">
        <f t="shared" si="16"/>
        <v>#DIV/0!</v>
      </c>
      <c r="V103" s="186" t="str">
        <f>VLOOKUP(G103,'3-Productie normen'!$A$33:$O$41,11,FALSE)</f>
        <v>V</v>
      </c>
      <c r="W103" s="186" t="s">
        <v>512</v>
      </c>
    </row>
    <row r="104" spans="1:23" ht="14.1" customHeight="1">
      <c r="A104" s="160">
        <f t="shared" si="25"/>
        <v>104</v>
      </c>
      <c r="B104" s="180" t="s">
        <v>213</v>
      </c>
      <c r="C104" s="180" t="s">
        <v>474</v>
      </c>
      <c r="D104" s="532" t="s">
        <v>394</v>
      </c>
      <c r="E104" s="193"/>
      <c r="F104" s="194" t="s">
        <v>401</v>
      </c>
      <c r="G104" s="193" t="s">
        <v>323</v>
      </c>
      <c r="H104" s="193" t="s">
        <v>516</v>
      </c>
      <c r="I104" s="556">
        <v>9.6</v>
      </c>
      <c r="J104" s="552">
        <f>VLOOKUP(G104,'3-Productie normen'!$A$34:$B$42,2,FALSE)</f>
        <v>0</v>
      </c>
      <c r="K104" s="552">
        <f>J104*'3-Productie normen'!$F$32</f>
        <v>0</v>
      </c>
      <c r="L104" s="552">
        <f>J104*'3-Productie normen'!$G$32</f>
        <v>0</v>
      </c>
      <c r="M104" s="552">
        <v>66</v>
      </c>
      <c r="N104" s="552">
        <v>58</v>
      </c>
      <c r="O104" s="552">
        <v>8</v>
      </c>
      <c r="P104" s="564" t="e">
        <f t="shared" si="11"/>
        <v>#DIV/0!</v>
      </c>
      <c r="Q104" s="564" t="e">
        <f t="shared" si="12"/>
        <v>#DIV/0!</v>
      </c>
      <c r="R104" s="564" t="e">
        <f t="shared" si="13"/>
        <v>#DIV/0!</v>
      </c>
      <c r="S104" s="184" t="e">
        <f t="shared" si="14"/>
        <v>#DIV/0!</v>
      </c>
      <c r="T104" s="184" t="e">
        <f t="shared" si="15"/>
        <v>#DIV/0!</v>
      </c>
      <c r="U104" s="184" t="e">
        <f t="shared" si="16"/>
        <v>#DIV/0!</v>
      </c>
      <c r="V104" s="186" t="str">
        <f>VLOOKUP(G104,'3-Productie normen'!$A$33:$O$41,11,FALSE)</f>
        <v>V</v>
      </c>
      <c r="W104" s="186" t="s">
        <v>512</v>
      </c>
    </row>
    <row r="105" spans="1:23" ht="14.1" customHeight="1">
      <c r="A105" s="160">
        <f t="shared" si="25"/>
        <v>105</v>
      </c>
      <c r="B105" s="180" t="s">
        <v>213</v>
      </c>
      <c r="C105" s="180" t="s">
        <v>474</v>
      </c>
      <c r="D105" s="532" t="s">
        <v>394</v>
      </c>
      <c r="E105" s="193"/>
      <c r="F105" s="194" t="s">
        <v>402</v>
      </c>
      <c r="G105" s="194" t="s">
        <v>465</v>
      </c>
      <c r="H105" s="193" t="s">
        <v>516</v>
      </c>
      <c r="I105" s="556">
        <v>19.899999999999999</v>
      </c>
      <c r="J105" s="552">
        <f>VLOOKUP(G105,'3-Productie normen'!$A$34:$B$42,2,FALSE)</f>
        <v>0</v>
      </c>
      <c r="K105" s="552">
        <f>J105*'3-Productie normen'!$F$32</f>
        <v>0</v>
      </c>
      <c r="L105" s="552">
        <f>J105*'3-Productie normen'!$G$32</f>
        <v>0</v>
      </c>
      <c r="M105" s="552">
        <v>66</v>
      </c>
      <c r="N105" s="552">
        <v>58</v>
      </c>
      <c r="O105" s="552">
        <v>8</v>
      </c>
      <c r="P105" s="564" t="e">
        <f t="shared" si="11"/>
        <v>#DIV/0!</v>
      </c>
      <c r="Q105" s="564" t="e">
        <f t="shared" si="12"/>
        <v>#DIV/0!</v>
      </c>
      <c r="R105" s="564" t="e">
        <f t="shared" si="13"/>
        <v>#DIV/0!</v>
      </c>
      <c r="S105" s="184" t="e">
        <f t="shared" si="14"/>
        <v>#DIV/0!</v>
      </c>
      <c r="T105" s="184" t="e">
        <f t="shared" si="15"/>
        <v>#DIV/0!</v>
      </c>
      <c r="U105" s="184" t="e">
        <f t="shared" si="16"/>
        <v>#DIV/0!</v>
      </c>
      <c r="V105" s="186" t="str">
        <f>VLOOKUP(G105,'3-Productie normen'!$A$33:$O$41,11,FALSE)</f>
        <v>V</v>
      </c>
      <c r="W105" s="186" t="s">
        <v>512</v>
      </c>
    </row>
    <row r="106" spans="1:23" ht="14.1" customHeight="1">
      <c r="A106" s="160">
        <f t="shared" si="25"/>
        <v>106</v>
      </c>
      <c r="B106" s="180" t="s">
        <v>213</v>
      </c>
      <c r="C106" s="180" t="s">
        <v>474</v>
      </c>
      <c r="D106" s="535" t="s">
        <v>403</v>
      </c>
      <c r="E106" s="193"/>
      <c r="F106" s="194" t="s">
        <v>404</v>
      </c>
      <c r="G106" s="193" t="s">
        <v>323</v>
      </c>
      <c r="H106" s="193" t="s">
        <v>516</v>
      </c>
      <c r="I106" s="556">
        <v>12</v>
      </c>
      <c r="J106" s="552">
        <f>VLOOKUP(G106,'3-Productie normen'!$A$34:$B$42,2,FALSE)</f>
        <v>0</v>
      </c>
      <c r="K106" s="552">
        <f>J106*'3-Productie normen'!$F$32</f>
        <v>0</v>
      </c>
      <c r="L106" s="552">
        <f>J106*'3-Productie normen'!$G$32</f>
        <v>0</v>
      </c>
      <c r="M106" s="552">
        <v>17</v>
      </c>
      <c r="N106" s="552">
        <v>4</v>
      </c>
      <c r="O106" s="552"/>
      <c r="P106" s="564" t="e">
        <f t="shared" si="11"/>
        <v>#DIV/0!</v>
      </c>
      <c r="Q106" s="564" t="e">
        <f t="shared" si="12"/>
        <v>#DIV/0!</v>
      </c>
      <c r="R106" s="564" t="e">
        <f t="shared" si="13"/>
        <v>#DIV/0!</v>
      </c>
      <c r="S106" s="184" t="e">
        <f t="shared" si="14"/>
        <v>#DIV/0!</v>
      </c>
      <c r="T106" s="184" t="e">
        <f t="shared" si="15"/>
        <v>#DIV/0!</v>
      </c>
      <c r="U106" s="184" t="e">
        <f t="shared" si="16"/>
        <v>#DIV/0!</v>
      </c>
      <c r="V106" s="186" t="str">
        <f>VLOOKUP(G106,'3-Productie normen'!$A$33:$O$41,11,FALSE)</f>
        <v>V</v>
      </c>
      <c r="W106" s="186" t="s">
        <v>466</v>
      </c>
    </row>
    <row r="107" spans="1:23" ht="14.1" customHeight="1">
      <c r="A107" s="160">
        <f t="shared" si="25"/>
        <v>107</v>
      </c>
      <c r="B107" s="180" t="s">
        <v>213</v>
      </c>
      <c r="C107" s="180" t="s">
        <v>474</v>
      </c>
      <c r="D107" s="535" t="s">
        <v>403</v>
      </c>
      <c r="E107" s="193"/>
      <c r="F107" s="194" t="s">
        <v>405</v>
      </c>
      <c r="G107" s="194" t="s">
        <v>215</v>
      </c>
      <c r="H107" s="193" t="s">
        <v>516</v>
      </c>
      <c r="I107" s="556">
        <v>7</v>
      </c>
      <c r="J107" s="552">
        <f>VLOOKUP(G107,'3-Productie normen'!$A$34:$B$42,2,FALSE)</f>
        <v>0</v>
      </c>
      <c r="K107" s="552">
        <f>J107*'3-Productie normen'!$F$32</f>
        <v>0</v>
      </c>
      <c r="L107" s="552">
        <f>J107*'3-Productie normen'!$G$32</f>
        <v>0</v>
      </c>
      <c r="M107" s="552">
        <v>17</v>
      </c>
      <c r="N107" s="552">
        <v>4</v>
      </c>
      <c r="O107" s="552"/>
      <c r="P107" s="564" t="e">
        <f t="shared" si="11"/>
        <v>#DIV/0!</v>
      </c>
      <c r="Q107" s="564" t="e">
        <f t="shared" si="12"/>
        <v>#DIV/0!</v>
      </c>
      <c r="R107" s="564" t="e">
        <f t="shared" si="13"/>
        <v>#DIV/0!</v>
      </c>
      <c r="S107" s="184" t="e">
        <f t="shared" si="14"/>
        <v>#DIV/0!</v>
      </c>
      <c r="T107" s="184" t="e">
        <f t="shared" si="15"/>
        <v>#DIV/0!</v>
      </c>
      <c r="U107" s="184" t="e">
        <f t="shared" si="16"/>
        <v>#DIV/0!</v>
      </c>
      <c r="V107" s="186" t="str">
        <f>VLOOKUP(G107,'3-Productie normen'!$A$33:$O$41,11,FALSE)</f>
        <v>V</v>
      </c>
      <c r="W107" s="186" t="s">
        <v>466</v>
      </c>
    </row>
    <row r="108" spans="1:23" ht="14.1" customHeight="1">
      <c r="A108" s="160">
        <f t="shared" si="25"/>
        <v>108</v>
      </c>
      <c r="B108" s="180" t="s">
        <v>213</v>
      </c>
      <c r="C108" s="180" t="s">
        <v>474</v>
      </c>
      <c r="D108" s="535" t="s">
        <v>403</v>
      </c>
      <c r="E108" s="193"/>
      <c r="F108" s="194" t="s">
        <v>406</v>
      </c>
      <c r="G108" s="194" t="s">
        <v>215</v>
      </c>
      <c r="H108" s="193" t="s">
        <v>516</v>
      </c>
      <c r="I108" s="556">
        <v>7.1</v>
      </c>
      <c r="J108" s="552">
        <f>VLOOKUP(G108,'3-Productie normen'!$A$34:$B$42,2,FALSE)</f>
        <v>0</v>
      </c>
      <c r="K108" s="552">
        <f>J108*'3-Productie normen'!$F$32</f>
        <v>0</v>
      </c>
      <c r="L108" s="552">
        <f>J108*'3-Productie normen'!$G$32</f>
        <v>0</v>
      </c>
      <c r="M108" s="552">
        <v>17</v>
      </c>
      <c r="N108" s="552">
        <v>4</v>
      </c>
      <c r="O108" s="552"/>
      <c r="P108" s="564" t="e">
        <f t="shared" si="11"/>
        <v>#DIV/0!</v>
      </c>
      <c r="Q108" s="564" t="e">
        <f t="shared" si="12"/>
        <v>#DIV/0!</v>
      </c>
      <c r="R108" s="564" t="e">
        <f t="shared" si="13"/>
        <v>#DIV/0!</v>
      </c>
      <c r="S108" s="184" t="e">
        <f t="shared" si="14"/>
        <v>#DIV/0!</v>
      </c>
      <c r="T108" s="184" t="e">
        <f t="shared" si="15"/>
        <v>#DIV/0!</v>
      </c>
      <c r="U108" s="184" t="e">
        <f t="shared" si="16"/>
        <v>#DIV/0!</v>
      </c>
      <c r="V108" s="186" t="str">
        <f>VLOOKUP(G108,'3-Productie normen'!$A$33:$O$41,11,FALSE)</f>
        <v>V</v>
      </c>
      <c r="W108" s="186" t="s">
        <v>466</v>
      </c>
    </row>
    <row r="109" spans="1:23" ht="14.1" customHeight="1">
      <c r="A109" s="160">
        <f t="shared" si="25"/>
        <v>109</v>
      </c>
      <c r="B109" s="180" t="s">
        <v>213</v>
      </c>
      <c r="C109" s="180" t="s">
        <v>474</v>
      </c>
      <c r="D109" s="535" t="s">
        <v>403</v>
      </c>
      <c r="E109" s="193"/>
      <c r="F109" s="194" t="s">
        <v>407</v>
      </c>
      <c r="G109" s="194" t="s">
        <v>215</v>
      </c>
      <c r="H109" s="193" t="s">
        <v>516</v>
      </c>
      <c r="I109" s="556">
        <v>8.8000000000000007</v>
      </c>
      <c r="J109" s="552">
        <f>VLOOKUP(G109,'3-Productie normen'!$A$34:$B$42,2,FALSE)</f>
        <v>0</v>
      </c>
      <c r="K109" s="552">
        <f>J109*'3-Productie normen'!$F$32</f>
        <v>0</v>
      </c>
      <c r="L109" s="552">
        <f>J109*'3-Productie normen'!$G$32</f>
        <v>0</v>
      </c>
      <c r="M109" s="552">
        <v>17</v>
      </c>
      <c r="N109" s="552">
        <v>4</v>
      </c>
      <c r="O109" s="552"/>
      <c r="P109" s="564" t="e">
        <f t="shared" si="11"/>
        <v>#DIV/0!</v>
      </c>
      <c r="Q109" s="564" t="e">
        <f t="shared" si="12"/>
        <v>#DIV/0!</v>
      </c>
      <c r="R109" s="564" t="e">
        <f t="shared" si="13"/>
        <v>#DIV/0!</v>
      </c>
      <c r="S109" s="184" t="e">
        <f t="shared" si="14"/>
        <v>#DIV/0!</v>
      </c>
      <c r="T109" s="184" t="e">
        <f t="shared" si="15"/>
        <v>#DIV/0!</v>
      </c>
      <c r="U109" s="184" t="e">
        <f t="shared" si="16"/>
        <v>#DIV/0!</v>
      </c>
      <c r="V109" s="186" t="str">
        <f>VLOOKUP(G109,'3-Productie normen'!$A$33:$O$41,11,FALSE)</f>
        <v>V</v>
      </c>
      <c r="W109" s="186" t="s">
        <v>466</v>
      </c>
    </row>
    <row r="110" spans="1:23" ht="14.1" customHeight="1">
      <c r="A110" s="160">
        <f t="shared" si="25"/>
        <v>110</v>
      </c>
      <c r="B110" s="180" t="s">
        <v>213</v>
      </c>
      <c r="C110" s="180" t="s">
        <v>474</v>
      </c>
      <c r="D110" s="535" t="s">
        <v>403</v>
      </c>
      <c r="E110" s="193"/>
      <c r="F110" s="194" t="s">
        <v>261</v>
      </c>
      <c r="G110" s="193" t="s">
        <v>459</v>
      </c>
      <c r="H110" s="193" t="s">
        <v>517</v>
      </c>
      <c r="I110" s="556">
        <v>85.1</v>
      </c>
      <c r="J110" s="552">
        <f>VLOOKUP(G110,'3-Productie normen'!$A$34:$B$42,2,FALSE)</f>
        <v>0</v>
      </c>
      <c r="K110" s="552">
        <f>J110*'3-Productie normen'!$F$32</f>
        <v>0</v>
      </c>
      <c r="L110" s="552">
        <f>J110*'3-Productie normen'!$G$32</f>
        <v>0</v>
      </c>
      <c r="M110" s="552">
        <v>66</v>
      </c>
      <c r="N110" s="552">
        <v>58</v>
      </c>
      <c r="O110" s="552">
        <v>8</v>
      </c>
      <c r="P110" s="564" t="e">
        <f t="shared" si="11"/>
        <v>#DIV/0!</v>
      </c>
      <c r="Q110" s="564" t="e">
        <f t="shared" si="12"/>
        <v>#DIV/0!</v>
      </c>
      <c r="R110" s="564" t="e">
        <f t="shared" si="13"/>
        <v>#DIV/0!</v>
      </c>
      <c r="S110" s="184" t="e">
        <f t="shared" si="14"/>
        <v>#DIV/0!</v>
      </c>
      <c r="T110" s="184" t="e">
        <f t="shared" si="15"/>
        <v>#DIV/0!</v>
      </c>
      <c r="U110" s="184" t="e">
        <f t="shared" si="16"/>
        <v>#DIV/0!</v>
      </c>
      <c r="V110" s="186" t="str">
        <f>VLOOKUP(G110,'3-Productie normen'!$A$33:$O$41,11,FALSE)</f>
        <v>V</v>
      </c>
      <c r="W110" s="186" t="s">
        <v>512</v>
      </c>
    </row>
    <row r="111" spans="1:23" ht="14.1" customHeight="1">
      <c r="A111" s="160">
        <f t="shared" si="25"/>
        <v>111</v>
      </c>
      <c r="B111" s="180" t="s">
        <v>213</v>
      </c>
      <c r="C111" s="180" t="s">
        <v>474</v>
      </c>
      <c r="D111" s="535" t="s">
        <v>403</v>
      </c>
      <c r="E111" s="193"/>
      <c r="F111" s="194" t="s">
        <v>388</v>
      </c>
      <c r="G111" s="193" t="s">
        <v>323</v>
      </c>
      <c r="H111" s="193" t="s">
        <v>516</v>
      </c>
      <c r="I111" s="556">
        <v>9</v>
      </c>
      <c r="J111" s="552">
        <f>VLOOKUP(G111,'3-Productie normen'!$A$34:$B$42,2,FALSE)</f>
        <v>0</v>
      </c>
      <c r="K111" s="552">
        <f>J111*'3-Productie normen'!$F$32</f>
        <v>0</v>
      </c>
      <c r="L111" s="552">
        <f>J111*'3-Productie normen'!$G$32</f>
        <v>0</v>
      </c>
      <c r="M111" s="552">
        <v>66</v>
      </c>
      <c r="N111" s="552">
        <v>58</v>
      </c>
      <c r="O111" s="552">
        <v>8</v>
      </c>
      <c r="P111" s="564" t="e">
        <f t="shared" si="11"/>
        <v>#DIV/0!</v>
      </c>
      <c r="Q111" s="564" t="e">
        <f t="shared" si="12"/>
        <v>#DIV/0!</v>
      </c>
      <c r="R111" s="564" t="e">
        <f t="shared" si="13"/>
        <v>#DIV/0!</v>
      </c>
      <c r="S111" s="184" t="e">
        <f t="shared" si="14"/>
        <v>#DIV/0!</v>
      </c>
      <c r="T111" s="184" t="e">
        <f t="shared" si="15"/>
        <v>#DIV/0!</v>
      </c>
      <c r="U111" s="184" t="e">
        <f t="shared" si="16"/>
        <v>#DIV/0!</v>
      </c>
      <c r="V111" s="186" t="str">
        <f>VLOOKUP(G111,'3-Productie normen'!$A$33:$O$41,11,FALSE)</f>
        <v>V</v>
      </c>
      <c r="W111" s="186" t="s">
        <v>512</v>
      </c>
    </row>
    <row r="112" spans="1:23" ht="14.1" customHeight="1">
      <c r="A112" s="160">
        <f t="shared" si="25"/>
        <v>112</v>
      </c>
      <c r="B112" s="180" t="s">
        <v>213</v>
      </c>
      <c r="C112" s="180" t="s">
        <v>474</v>
      </c>
      <c r="D112" s="535" t="s">
        <v>403</v>
      </c>
      <c r="E112" s="193"/>
      <c r="F112" s="194" t="s">
        <v>402</v>
      </c>
      <c r="G112" s="194" t="s">
        <v>465</v>
      </c>
      <c r="H112" s="193" t="s">
        <v>516</v>
      </c>
      <c r="I112" s="556">
        <v>164.4</v>
      </c>
      <c r="J112" s="552">
        <f>VLOOKUP(G112,'3-Productie normen'!$A$34:$B$42,2,FALSE)</f>
        <v>0</v>
      </c>
      <c r="K112" s="552">
        <f>J112*'3-Productie normen'!$F$32</f>
        <v>0</v>
      </c>
      <c r="L112" s="552">
        <f>J112*'3-Productie normen'!$G$32</f>
        <v>0</v>
      </c>
      <c r="M112" s="552">
        <v>66</v>
      </c>
      <c r="N112" s="552">
        <v>58</v>
      </c>
      <c r="O112" s="552">
        <v>8</v>
      </c>
      <c r="P112" s="564" t="e">
        <f t="shared" si="11"/>
        <v>#DIV/0!</v>
      </c>
      <c r="Q112" s="564" t="e">
        <f t="shared" si="12"/>
        <v>#DIV/0!</v>
      </c>
      <c r="R112" s="564" t="e">
        <f t="shared" si="13"/>
        <v>#DIV/0!</v>
      </c>
      <c r="S112" s="184" t="e">
        <f t="shared" si="14"/>
        <v>#DIV/0!</v>
      </c>
      <c r="T112" s="184" t="e">
        <f t="shared" si="15"/>
        <v>#DIV/0!</v>
      </c>
      <c r="U112" s="184" t="e">
        <f t="shared" si="16"/>
        <v>#DIV/0!</v>
      </c>
      <c r="V112" s="186" t="str">
        <f>VLOOKUP(G112,'3-Productie normen'!$A$33:$O$41,11,FALSE)</f>
        <v>V</v>
      </c>
      <c r="W112" s="186" t="s">
        <v>512</v>
      </c>
    </row>
    <row r="113" spans="1:23" ht="14.1" customHeight="1">
      <c r="A113" s="160">
        <f t="shared" si="25"/>
        <v>113</v>
      </c>
      <c r="B113" s="180" t="s">
        <v>213</v>
      </c>
      <c r="C113" s="180" t="s">
        <v>474</v>
      </c>
      <c r="D113" s="535" t="s">
        <v>403</v>
      </c>
      <c r="E113" s="193"/>
      <c r="F113" s="194" t="s">
        <v>386</v>
      </c>
      <c r="G113" s="193" t="s">
        <v>323</v>
      </c>
      <c r="H113" s="193" t="s">
        <v>516</v>
      </c>
      <c r="I113" s="556">
        <v>9</v>
      </c>
      <c r="J113" s="552">
        <f>VLOOKUP(G113,'3-Productie normen'!$A$34:$B$42,2,FALSE)</f>
        <v>0</v>
      </c>
      <c r="K113" s="552">
        <f>J113*'3-Productie normen'!$F$32</f>
        <v>0</v>
      </c>
      <c r="L113" s="552">
        <f>J113*'3-Productie normen'!$G$32</f>
        <v>0</v>
      </c>
      <c r="M113" s="552">
        <v>66</v>
      </c>
      <c r="N113" s="552">
        <v>58</v>
      </c>
      <c r="O113" s="552">
        <v>8</v>
      </c>
      <c r="P113" s="564" t="e">
        <f t="shared" si="11"/>
        <v>#DIV/0!</v>
      </c>
      <c r="Q113" s="564" t="e">
        <f t="shared" si="12"/>
        <v>#DIV/0!</v>
      </c>
      <c r="R113" s="564" t="e">
        <f t="shared" si="13"/>
        <v>#DIV/0!</v>
      </c>
      <c r="S113" s="184" t="e">
        <f t="shared" si="14"/>
        <v>#DIV/0!</v>
      </c>
      <c r="T113" s="184" t="e">
        <f t="shared" si="15"/>
        <v>#DIV/0!</v>
      </c>
      <c r="U113" s="184" t="e">
        <f t="shared" si="16"/>
        <v>#DIV/0!</v>
      </c>
      <c r="V113" s="186" t="str">
        <f>VLOOKUP(G113,'3-Productie normen'!$A$33:$O$41,11,FALSE)</f>
        <v>V</v>
      </c>
      <c r="W113" s="186" t="s">
        <v>512</v>
      </c>
    </row>
    <row r="114" spans="1:23" ht="14.1" customHeight="1">
      <c r="A114" s="160">
        <f t="shared" si="25"/>
        <v>114</v>
      </c>
      <c r="B114" s="180" t="s">
        <v>213</v>
      </c>
      <c r="C114" s="180" t="s">
        <v>474</v>
      </c>
      <c r="D114" s="535" t="s">
        <v>417</v>
      </c>
      <c r="E114" s="193"/>
      <c r="F114" s="194" t="s">
        <v>397</v>
      </c>
      <c r="G114" s="193" t="s">
        <v>323</v>
      </c>
      <c r="H114" s="193" t="s">
        <v>516</v>
      </c>
      <c r="I114" s="556">
        <v>11.5</v>
      </c>
      <c r="J114" s="552">
        <f>VLOOKUP(G114,'3-Productie normen'!$A$34:$B$42,2,FALSE)</f>
        <v>0</v>
      </c>
      <c r="K114" s="552">
        <f>J114*'3-Productie normen'!$F$32</f>
        <v>0</v>
      </c>
      <c r="L114" s="552">
        <f>J114*'3-Productie normen'!$G$32</f>
        <v>0</v>
      </c>
      <c r="M114" s="552">
        <v>55</v>
      </c>
      <c r="N114" s="552">
        <v>37</v>
      </c>
      <c r="O114" s="552">
        <v>1</v>
      </c>
      <c r="P114" s="564" t="e">
        <f t="shared" si="11"/>
        <v>#DIV/0!</v>
      </c>
      <c r="Q114" s="564" t="e">
        <f t="shared" si="12"/>
        <v>#DIV/0!</v>
      </c>
      <c r="R114" s="564" t="e">
        <f t="shared" si="13"/>
        <v>#DIV/0!</v>
      </c>
      <c r="S114" s="184" t="e">
        <f t="shared" si="14"/>
        <v>#DIV/0!</v>
      </c>
      <c r="T114" s="184" t="e">
        <f t="shared" si="15"/>
        <v>#DIV/0!</v>
      </c>
      <c r="U114" s="184" t="e">
        <f t="shared" si="16"/>
        <v>#DIV/0!</v>
      </c>
      <c r="V114" s="186" t="str">
        <f>VLOOKUP(G114,'3-Productie normen'!$A$33:$O$41,11,FALSE)</f>
        <v>V</v>
      </c>
      <c r="W114" s="186" t="s">
        <v>513</v>
      </c>
    </row>
    <row r="115" spans="1:23" ht="14.1" customHeight="1">
      <c r="A115" s="160">
        <f t="shared" si="25"/>
        <v>115</v>
      </c>
      <c r="B115" s="180" t="s">
        <v>213</v>
      </c>
      <c r="C115" s="180" t="s">
        <v>474</v>
      </c>
      <c r="D115" s="535" t="s">
        <v>417</v>
      </c>
      <c r="E115" s="193"/>
      <c r="F115" s="194" t="s">
        <v>426</v>
      </c>
      <c r="G115" s="193" t="s">
        <v>323</v>
      </c>
      <c r="H115" s="193" t="s">
        <v>516</v>
      </c>
      <c r="I115" s="556">
        <v>9.5</v>
      </c>
      <c r="J115" s="552">
        <f>VLOOKUP(G115,'3-Productie normen'!$A$34:$B$42,2,FALSE)</f>
        <v>0</v>
      </c>
      <c r="K115" s="552">
        <f>J115*'3-Productie normen'!$F$32</f>
        <v>0</v>
      </c>
      <c r="L115" s="552">
        <f>J115*'3-Productie normen'!$G$32</f>
        <v>0</v>
      </c>
      <c r="M115" s="552">
        <v>66</v>
      </c>
      <c r="N115" s="552">
        <v>58</v>
      </c>
      <c r="O115" s="552">
        <v>8</v>
      </c>
      <c r="P115" s="564" t="e">
        <f t="shared" si="11"/>
        <v>#DIV/0!</v>
      </c>
      <c r="Q115" s="564" t="e">
        <f t="shared" si="12"/>
        <v>#DIV/0!</v>
      </c>
      <c r="R115" s="564" t="e">
        <f t="shared" si="13"/>
        <v>#DIV/0!</v>
      </c>
      <c r="S115" s="184" t="e">
        <f t="shared" si="14"/>
        <v>#DIV/0!</v>
      </c>
      <c r="T115" s="184" t="e">
        <f t="shared" si="15"/>
        <v>#DIV/0!</v>
      </c>
      <c r="U115" s="184" t="e">
        <f t="shared" si="16"/>
        <v>#DIV/0!</v>
      </c>
      <c r="V115" s="186" t="str">
        <f>VLOOKUP(G115,'3-Productie normen'!$A$33:$O$41,11,FALSE)</f>
        <v>V</v>
      </c>
      <c r="W115" s="186" t="s">
        <v>512</v>
      </c>
    </row>
    <row r="116" spans="1:23" ht="14.1" customHeight="1">
      <c r="A116" s="160">
        <f t="shared" si="25"/>
        <v>116</v>
      </c>
      <c r="B116" s="180" t="s">
        <v>213</v>
      </c>
      <c r="C116" s="180" t="s">
        <v>474</v>
      </c>
      <c r="D116" s="535" t="s">
        <v>417</v>
      </c>
      <c r="E116" s="193"/>
      <c r="F116" s="194" t="s">
        <v>427</v>
      </c>
      <c r="G116" s="193" t="s">
        <v>323</v>
      </c>
      <c r="H116" s="193" t="s">
        <v>516</v>
      </c>
      <c r="I116" s="556">
        <v>11.2</v>
      </c>
      <c r="J116" s="552">
        <f>VLOOKUP(G116,'3-Productie normen'!$A$34:$B$42,2,FALSE)</f>
        <v>0</v>
      </c>
      <c r="K116" s="552">
        <f>J116*'3-Productie normen'!$F$32</f>
        <v>0</v>
      </c>
      <c r="L116" s="552">
        <f>J116*'3-Productie normen'!$G$32</f>
        <v>0</v>
      </c>
      <c r="M116" s="552">
        <v>66</v>
      </c>
      <c r="N116" s="552">
        <v>58</v>
      </c>
      <c r="O116" s="552">
        <v>8</v>
      </c>
      <c r="P116" s="564" t="e">
        <f t="shared" si="11"/>
        <v>#DIV/0!</v>
      </c>
      <c r="Q116" s="564" t="e">
        <f t="shared" si="12"/>
        <v>#DIV/0!</v>
      </c>
      <c r="R116" s="564" t="e">
        <f t="shared" si="13"/>
        <v>#DIV/0!</v>
      </c>
      <c r="S116" s="184" t="e">
        <f t="shared" si="14"/>
        <v>#DIV/0!</v>
      </c>
      <c r="T116" s="184" t="e">
        <f t="shared" si="15"/>
        <v>#DIV/0!</v>
      </c>
      <c r="U116" s="184" t="e">
        <f t="shared" si="16"/>
        <v>#DIV/0!</v>
      </c>
      <c r="V116" s="186" t="str">
        <f>VLOOKUP(G116,'3-Productie normen'!$A$33:$O$41,11,FALSE)</f>
        <v>V</v>
      </c>
      <c r="W116" s="186" t="s">
        <v>512</v>
      </c>
    </row>
    <row r="117" spans="1:23" ht="14.1" customHeight="1">
      <c r="A117" s="160">
        <f t="shared" si="25"/>
        <v>117</v>
      </c>
      <c r="B117" s="180" t="s">
        <v>213</v>
      </c>
      <c r="C117" s="180" t="s">
        <v>474</v>
      </c>
      <c r="D117" s="535" t="s">
        <v>417</v>
      </c>
      <c r="E117" s="193"/>
      <c r="F117" s="194" t="s">
        <v>386</v>
      </c>
      <c r="G117" s="193" t="s">
        <v>323</v>
      </c>
      <c r="H117" s="193" t="s">
        <v>516</v>
      </c>
      <c r="I117" s="556">
        <v>9.1</v>
      </c>
      <c r="J117" s="552">
        <f>VLOOKUP(G117,'3-Productie normen'!$A$34:$B$42,2,FALSE)</f>
        <v>0</v>
      </c>
      <c r="K117" s="552">
        <f>J117*'3-Productie normen'!$F$32</f>
        <v>0</v>
      </c>
      <c r="L117" s="552">
        <f>J117*'3-Productie normen'!$G$32</f>
        <v>0</v>
      </c>
      <c r="M117" s="552">
        <v>66</v>
      </c>
      <c r="N117" s="552">
        <v>58</v>
      </c>
      <c r="O117" s="552">
        <v>8</v>
      </c>
      <c r="P117" s="564" t="e">
        <f t="shared" si="11"/>
        <v>#DIV/0!</v>
      </c>
      <c r="Q117" s="564" t="e">
        <f t="shared" si="12"/>
        <v>#DIV/0!</v>
      </c>
      <c r="R117" s="564" t="e">
        <f t="shared" si="13"/>
        <v>#DIV/0!</v>
      </c>
      <c r="S117" s="184" t="e">
        <f t="shared" si="14"/>
        <v>#DIV/0!</v>
      </c>
      <c r="T117" s="184" t="e">
        <f t="shared" si="15"/>
        <v>#DIV/0!</v>
      </c>
      <c r="U117" s="184" t="e">
        <f t="shared" si="16"/>
        <v>#DIV/0!</v>
      </c>
      <c r="V117" s="186" t="str">
        <f>VLOOKUP(G117,'3-Productie normen'!$A$33:$O$41,11,FALSE)</f>
        <v>V</v>
      </c>
      <c r="W117" s="186" t="s">
        <v>512</v>
      </c>
    </row>
    <row r="118" spans="1:23" ht="14.1" customHeight="1">
      <c r="A118" s="160">
        <f t="shared" si="25"/>
        <v>118</v>
      </c>
      <c r="B118" s="180" t="s">
        <v>213</v>
      </c>
      <c r="C118" s="180" t="s">
        <v>474</v>
      </c>
      <c r="D118" s="535" t="s">
        <v>417</v>
      </c>
      <c r="E118" s="193"/>
      <c r="F118" s="194" t="s">
        <v>402</v>
      </c>
      <c r="G118" s="194" t="s">
        <v>465</v>
      </c>
      <c r="H118" s="193" t="s">
        <v>516</v>
      </c>
      <c r="I118" s="556">
        <v>164.4</v>
      </c>
      <c r="J118" s="552">
        <f>VLOOKUP(G118,'3-Productie normen'!$A$34:$B$42,2,FALSE)</f>
        <v>0</v>
      </c>
      <c r="K118" s="552">
        <f>J118*'3-Productie normen'!$F$32</f>
        <v>0</v>
      </c>
      <c r="L118" s="552">
        <f>J118*'3-Productie normen'!$G$32</f>
        <v>0</v>
      </c>
      <c r="M118" s="552">
        <v>66</v>
      </c>
      <c r="N118" s="552">
        <v>58</v>
      </c>
      <c r="O118" s="552">
        <v>8</v>
      </c>
      <c r="P118" s="564" t="e">
        <f t="shared" si="11"/>
        <v>#DIV/0!</v>
      </c>
      <c r="Q118" s="564" t="e">
        <f t="shared" si="12"/>
        <v>#DIV/0!</v>
      </c>
      <c r="R118" s="564" t="e">
        <f t="shared" si="13"/>
        <v>#DIV/0!</v>
      </c>
      <c r="S118" s="184" t="e">
        <f t="shared" si="14"/>
        <v>#DIV/0!</v>
      </c>
      <c r="T118" s="184" t="e">
        <f t="shared" si="15"/>
        <v>#DIV/0!</v>
      </c>
      <c r="U118" s="184" t="e">
        <f t="shared" si="16"/>
        <v>#DIV/0!</v>
      </c>
      <c r="V118" s="186" t="str">
        <f>VLOOKUP(G118,'3-Productie normen'!$A$33:$O$41,11,FALSE)</f>
        <v>V</v>
      </c>
      <c r="W118" s="186" t="s">
        <v>512</v>
      </c>
    </row>
    <row r="119" spans="1:23" ht="14.1" customHeight="1">
      <c r="A119" s="160">
        <f t="shared" si="25"/>
        <v>119</v>
      </c>
      <c r="B119" s="180" t="s">
        <v>213</v>
      </c>
      <c r="C119" s="180" t="s">
        <v>474</v>
      </c>
      <c r="D119" s="535" t="s">
        <v>417</v>
      </c>
      <c r="E119" s="193"/>
      <c r="F119" s="194" t="s">
        <v>388</v>
      </c>
      <c r="G119" s="193" t="s">
        <v>323</v>
      </c>
      <c r="H119" s="193" t="s">
        <v>516</v>
      </c>
      <c r="I119" s="556">
        <v>9.1</v>
      </c>
      <c r="J119" s="552">
        <f>VLOOKUP(G119,'3-Productie normen'!$A$34:$B$42,2,FALSE)</f>
        <v>0</v>
      </c>
      <c r="K119" s="552">
        <f>J119*'3-Productie normen'!$F$32</f>
        <v>0</v>
      </c>
      <c r="L119" s="552">
        <f>J119*'3-Productie normen'!$G$32</f>
        <v>0</v>
      </c>
      <c r="M119" s="552">
        <v>66</v>
      </c>
      <c r="N119" s="552">
        <v>58</v>
      </c>
      <c r="O119" s="552">
        <v>8</v>
      </c>
      <c r="P119" s="564" t="e">
        <f t="shared" si="11"/>
        <v>#DIV/0!</v>
      </c>
      <c r="Q119" s="564" t="e">
        <f t="shared" si="12"/>
        <v>#DIV/0!</v>
      </c>
      <c r="R119" s="564" t="e">
        <f t="shared" si="13"/>
        <v>#DIV/0!</v>
      </c>
      <c r="S119" s="184" t="e">
        <f t="shared" si="14"/>
        <v>#DIV/0!</v>
      </c>
      <c r="T119" s="184" t="e">
        <f t="shared" si="15"/>
        <v>#DIV/0!</v>
      </c>
      <c r="U119" s="184" t="e">
        <f t="shared" si="16"/>
        <v>#DIV/0!</v>
      </c>
      <c r="V119" s="186" t="str">
        <f>VLOOKUP(G119,'3-Productie normen'!$A$33:$O$41,11,FALSE)</f>
        <v>V</v>
      </c>
      <c r="W119" s="186" t="s">
        <v>512</v>
      </c>
    </row>
    <row r="120" spans="1:23" ht="14.1" customHeight="1">
      <c r="A120" s="160">
        <f t="shared" si="25"/>
        <v>120</v>
      </c>
      <c r="B120" s="180" t="s">
        <v>213</v>
      </c>
      <c r="C120" s="180" t="s">
        <v>474</v>
      </c>
      <c r="D120" s="535" t="s">
        <v>417</v>
      </c>
      <c r="E120" s="193"/>
      <c r="F120" s="194" t="s">
        <v>250</v>
      </c>
      <c r="G120" s="193" t="s">
        <v>459</v>
      </c>
      <c r="H120" s="193" t="s">
        <v>516</v>
      </c>
      <c r="I120" s="556">
        <v>1.74</v>
      </c>
      <c r="J120" s="552">
        <f>VLOOKUP(G120,'3-Productie normen'!$A$34:$B$42,2,FALSE)</f>
        <v>0</v>
      </c>
      <c r="K120" s="552">
        <f>J120*'3-Productie normen'!$F$32</f>
        <v>0</v>
      </c>
      <c r="L120" s="552">
        <f>J120*'3-Productie normen'!$G$32</f>
        <v>0</v>
      </c>
      <c r="M120" s="552">
        <v>66</v>
      </c>
      <c r="N120" s="552">
        <v>58</v>
      </c>
      <c r="O120" s="552">
        <v>8</v>
      </c>
      <c r="P120" s="564" t="e">
        <f t="shared" si="11"/>
        <v>#DIV/0!</v>
      </c>
      <c r="Q120" s="564" t="e">
        <f t="shared" si="12"/>
        <v>#DIV/0!</v>
      </c>
      <c r="R120" s="564" t="e">
        <f t="shared" si="13"/>
        <v>#DIV/0!</v>
      </c>
      <c r="S120" s="184" t="e">
        <f t="shared" si="14"/>
        <v>#DIV/0!</v>
      </c>
      <c r="T120" s="184" t="e">
        <f t="shared" si="15"/>
        <v>#DIV/0!</v>
      </c>
      <c r="U120" s="184" t="e">
        <f t="shared" si="16"/>
        <v>#DIV/0!</v>
      </c>
      <c r="V120" s="186" t="str">
        <f>VLOOKUP(G120,'3-Productie normen'!$A$33:$O$41,11,FALSE)</f>
        <v>V</v>
      </c>
      <c r="W120" s="186" t="s">
        <v>512</v>
      </c>
    </row>
    <row r="121" spans="1:23" ht="14.1" customHeight="1">
      <c r="A121" s="160">
        <f t="shared" si="25"/>
        <v>121</v>
      </c>
      <c r="B121" s="180" t="s">
        <v>213</v>
      </c>
      <c r="C121" s="180" t="s">
        <v>474</v>
      </c>
      <c r="D121" s="535" t="s">
        <v>417</v>
      </c>
      <c r="E121" s="193"/>
      <c r="F121" s="194" t="s">
        <v>261</v>
      </c>
      <c r="G121" s="193" t="s">
        <v>459</v>
      </c>
      <c r="H121" s="193" t="s">
        <v>517</v>
      </c>
      <c r="I121" s="556">
        <v>85.1</v>
      </c>
      <c r="J121" s="552">
        <f>VLOOKUP(G121,'3-Productie normen'!$A$34:$B$42,2,FALSE)</f>
        <v>0</v>
      </c>
      <c r="K121" s="552">
        <f>J121*'3-Productie normen'!$F$32</f>
        <v>0</v>
      </c>
      <c r="L121" s="552">
        <f>J121*'3-Productie normen'!$G$32</f>
        <v>0</v>
      </c>
      <c r="M121" s="552">
        <v>66</v>
      </c>
      <c r="N121" s="552">
        <v>58</v>
      </c>
      <c r="O121" s="552">
        <v>8</v>
      </c>
      <c r="P121" s="564" t="e">
        <f t="shared" si="11"/>
        <v>#DIV/0!</v>
      </c>
      <c r="Q121" s="564" t="e">
        <f t="shared" si="12"/>
        <v>#DIV/0!</v>
      </c>
      <c r="R121" s="564" t="e">
        <f t="shared" si="13"/>
        <v>#DIV/0!</v>
      </c>
      <c r="S121" s="184" t="e">
        <f t="shared" si="14"/>
        <v>#DIV/0!</v>
      </c>
      <c r="T121" s="184" t="e">
        <f t="shared" si="15"/>
        <v>#DIV/0!</v>
      </c>
      <c r="U121" s="184" t="e">
        <f t="shared" si="16"/>
        <v>#DIV/0!</v>
      </c>
      <c r="V121" s="186" t="str">
        <f>VLOOKUP(G121,'3-Productie normen'!$A$33:$O$41,11,FALSE)</f>
        <v>V</v>
      </c>
      <c r="W121" s="186" t="s">
        <v>512</v>
      </c>
    </row>
    <row r="122" spans="1:23" ht="14.1" customHeight="1">
      <c r="A122" s="160">
        <f t="shared" si="25"/>
        <v>122</v>
      </c>
      <c r="B122" s="180" t="s">
        <v>213</v>
      </c>
      <c r="C122" s="180" t="s">
        <v>474</v>
      </c>
      <c r="D122" s="535" t="s">
        <v>417</v>
      </c>
      <c r="E122" s="193"/>
      <c r="F122" s="194" t="s">
        <v>314</v>
      </c>
      <c r="G122" s="193" t="s">
        <v>457</v>
      </c>
      <c r="H122" s="193" t="s">
        <v>518</v>
      </c>
      <c r="I122" s="556">
        <f>3.1+1.2+1.2</f>
        <v>5.5</v>
      </c>
      <c r="J122" s="552">
        <f>VLOOKUP(G122,'3-Productie normen'!$A$34:$B$42,2,FALSE)</f>
        <v>0</v>
      </c>
      <c r="K122" s="552">
        <f>J122*'3-Productie normen'!$F$32</f>
        <v>0</v>
      </c>
      <c r="L122" s="552">
        <f>J122*'3-Productie normen'!$G$32</f>
        <v>0</v>
      </c>
      <c r="M122" s="552">
        <v>66</v>
      </c>
      <c r="N122" s="552">
        <v>58</v>
      </c>
      <c r="O122" s="552">
        <v>8</v>
      </c>
      <c r="P122" s="564" t="e">
        <f t="shared" si="11"/>
        <v>#DIV/0!</v>
      </c>
      <c r="Q122" s="564" t="e">
        <f t="shared" si="12"/>
        <v>#DIV/0!</v>
      </c>
      <c r="R122" s="564" t="e">
        <f t="shared" si="13"/>
        <v>#DIV/0!</v>
      </c>
      <c r="S122" s="184" t="e">
        <f t="shared" si="14"/>
        <v>#DIV/0!</v>
      </c>
      <c r="T122" s="184" t="e">
        <f t="shared" si="15"/>
        <v>#DIV/0!</v>
      </c>
      <c r="U122" s="184" t="e">
        <f t="shared" si="16"/>
        <v>#DIV/0!</v>
      </c>
      <c r="V122" s="186" t="str">
        <f>VLOOKUP(G122,'3-Productie normen'!$A$33:$O$41,11,FALSE)</f>
        <v>S</v>
      </c>
      <c r="W122" s="186" t="s">
        <v>512</v>
      </c>
    </row>
    <row r="123" spans="1:23" ht="14.1" customHeight="1">
      <c r="A123" s="160">
        <f t="shared" si="25"/>
        <v>123</v>
      </c>
      <c r="B123" s="180" t="s">
        <v>213</v>
      </c>
      <c r="C123" s="533" t="s">
        <v>474</v>
      </c>
      <c r="D123" s="535" t="s">
        <v>428</v>
      </c>
      <c r="E123" s="193"/>
      <c r="F123" s="194" t="s">
        <v>261</v>
      </c>
      <c r="G123" s="193" t="s">
        <v>459</v>
      </c>
      <c r="H123" s="193" t="s">
        <v>517</v>
      </c>
      <c r="I123" s="556">
        <v>84.9</v>
      </c>
      <c r="J123" s="552">
        <f>VLOOKUP(G123,'3-Productie normen'!$A$34:$B$42,2,FALSE)</f>
        <v>0</v>
      </c>
      <c r="K123" s="552">
        <f>J123*'3-Productie normen'!$F$32</f>
        <v>0</v>
      </c>
      <c r="L123" s="552">
        <f>J123*'3-Productie normen'!$G$32</f>
        <v>0</v>
      </c>
      <c r="M123" s="552">
        <v>66</v>
      </c>
      <c r="N123" s="552">
        <v>58</v>
      </c>
      <c r="O123" s="552">
        <v>8</v>
      </c>
      <c r="P123" s="564" t="e">
        <f t="shared" si="11"/>
        <v>#DIV/0!</v>
      </c>
      <c r="Q123" s="564" t="e">
        <f t="shared" si="12"/>
        <v>#DIV/0!</v>
      </c>
      <c r="R123" s="564" t="e">
        <f t="shared" si="13"/>
        <v>#DIV/0!</v>
      </c>
      <c r="S123" s="184" t="e">
        <f t="shared" si="14"/>
        <v>#DIV/0!</v>
      </c>
      <c r="T123" s="184" t="e">
        <f t="shared" si="15"/>
        <v>#DIV/0!</v>
      </c>
      <c r="U123" s="184" t="e">
        <f t="shared" si="16"/>
        <v>#DIV/0!</v>
      </c>
      <c r="V123" s="186" t="str">
        <f>VLOOKUP(G123,'3-Productie normen'!$A$33:$O$41,11,FALSE)</f>
        <v>V</v>
      </c>
      <c r="W123" s="186" t="s">
        <v>512</v>
      </c>
    </row>
    <row r="124" spans="1:23" ht="14.1" customHeight="1">
      <c r="A124" s="160">
        <f t="shared" si="25"/>
        <v>124</v>
      </c>
      <c r="B124" s="180" t="s">
        <v>213</v>
      </c>
      <c r="C124" s="533" t="s">
        <v>474</v>
      </c>
      <c r="D124" s="535" t="s">
        <v>428</v>
      </c>
      <c r="E124" s="193"/>
      <c r="F124" s="194" t="s">
        <v>314</v>
      </c>
      <c r="G124" s="193" t="s">
        <v>457</v>
      </c>
      <c r="H124" s="193" t="s">
        <v>518</v>
      </c>
      <c r="I124" s="556">
        <f>3.1+1.2+1.2</f>
        <v>5.5</v>
      </c>
      <c r="J124" s="552">
        <f>VLOOKUP(G124,'3-Productie normen'!$A$34:$B$42,2,FALSE)</f>
        <v>0</v>
      </c>
      <c r="K124" s="552">
        <f>J124*'3-Productie normen'!$F$32</f>
        <v>0</v>
      </c>
      <c r="L124" s="552">
        <f>J124*'3-Productie normen'!$G$32</f>
        <v>0</v>
      </c>
      <c r="M124" s="552">
        <v>66</v>
      </c>
      <c r="N124" s="552">
        <v>58</v>
      </c>
      <c r="O124" s="552">
        <v>8</v>
      </c>
      <c r="P124" s="564" t="e">
        <f t="shared" si="11"/>
        <v>#DIV/0!</v>
      </c>
      <c r="Q124" s="564" t="e">
        <f t="shared" si="12"/>
        <v>#DIV/0!</v>
      </c>
      <c r="R124" s="564" t="e">
        <f t="shared" si="13"/>
        <v>#DIV/0!</v>
      </c>
      <c r="S124" s="184" t="e">
        <f t="shared" si="14"/>
        <v>#DIV/0!</v>
      </c>
      <c r="T124" s="184" t="e">
        <f t="shared" si="15"/>
        <v>#DIV/0!</v>
      </c>
      <c r="U124" s="184" t="e">
        <f t="shared" si="16"/>
        <v>#DIV/0!</v>
      </c>
      <c r="V124" s="186" t="str">
        <f>VLOOKUP(G124,'3-Productie normen'!$A$33:$O$41,11,FALSE)</f>
        <v>S</v>
      </c>
      <c r="W124" s="186" t="s">
        <v>512</v>
      </c>
    </row>
    <row r="125" spans="1:23" ht="14.1" customHeight="1">
      <c r="A125" s="160">
        <f t="shared" si="25"/>
        <v>125</v>
      </c>
      <c r="B125" s="180" t="s">
        <v>213</v>
      </c>
      <c r="C125" s="533" t="s">
        <v>474</v>
      </c>
      <c r="D125" s="535" t="s">
        <v>428</v>
      </c>
      <c r="E125" s="193"/>
      <c r="F125" s="194" t="s">
        <v>388</v>
      </c>
      <c r="G125" s="193" t="s">
        <v>323</v>
      </c>
      <c r="H125" s="193" t="s">
        <v>516</v>
      </c>
      <c r="I125" s="556">
        <v>9</v>
      </c>
      <c r="J125" s="552">
        <f>VLOOKUP(G125,'3-Productie normen'!$A$34:$B$42,2,FALSE)</f>
        <v>0</v>
      </c>
      <c r="K125" s="552">
        <f>J125*'3-Productie normen'!$F$32</f>
        <v>0</v>
      </c>
      <c r="L125" s="552">
        <f>J125*'3-Productie normen'!$G$32</f>
        <v>0</v>
      </c>
      <c r="M125" s="552">
        <v>66</v>
      </c>
      <c r="N125" s="552">
        <v>58</v>
      </c>
      <c r="O125" s="552">
        <v>8</v>
      </c>
      <c r="P125" s="564" t="e">
        <f t="shared" si="11"/>
        <v>#DIV/0!</v>
      </c>
      <c r="Q125" s="564" t="e">
        <f t="shared" si="12"/>
        <v>#DIV/0!</v>
      </c>
      <c r="R125" s="564" t="e">
        <f t="shared" si="13"/>
        <v>#DIV/0!</v>
      </c>
      <c r="S125" s="184" t="e">
        <f t="shared" si="14"/>
        <v>#DIV/0!</v>
      </c>
      <c r="T125" s="184" t="e">
        <f t="shared" si="15"/>
        <v>#DIV/0!</v>
      </c>
      <c r="U125" s="184" t="e">
        <f t="shared" si="16"/>
        <v>#DIV/0!</v>
      </c>
      <c r="V125" s="186" t="str">
        <f>VLOOKUP(G125,'3-Productie normen'!$A$33:$O$41,11,FALSE)</f>
        <v>V</v>
      </c>
      <c r="W125" s="186" t="s">
        <v>512</v>
      </c>
    </row>
    <row r="126" spans="1:23" ht="14.1" customHeight="1">
      <c r="A126" s="160">
        <f t="shared" si="25"/>
        <v>126</v>
      </c>
      <c r="B126" s="180" t="s">
        <v>213</v>
      </c>
      <c r="C126" s="533" t="s">
        <v>474</v>
      </c>
      <c r="D126" s="535" t="s">
        <v>428</v>
      </c>
      <c r="E126" s="193"/>
      <c r="F126" s="194" t="s">
        <v>402</v>
      </c>
      <c r="G126" s="194" t="s">
        <v>465</v>
      </c>
      <c r="H126" s="193" t="s">
        <v>516</v>
      </c>
      <c r="I126" s="556">
        <v>164.2</v>
      </c>
      <c r="J126" s="552">
        <f>VLOOKUP(G126,'3-Productie normen'!$A$34:$B$42,2,FALSE)</f>
        <v>0</v>
      </c>
      <c r="K126" s="552">
        <f>J126*'3-Productie normen'!$F$32</f>
        <v>0</v>
      </c>
      <c r="L126" s="552">
        <f>J126*'3-Productie normen'!$G$32</f>
        <v>0</v>
      </c>
      <c r="M126" s="552">
        <v>66</v>
      </c>
      <c r="N126" s="552">
        <v>58</v>
      </c>
      <c r="O126" s="552">
        <v>8</v>
      </c>
      <c r="P126" s="564" t="e">
        <f t="shared" si="11"/>
        <v>#DIV/0!</v>
      </c>
      <c r="Q126" s="564" t="e">
        <f t="shared" si="12"/>
        <v>#DIV/0!</v>
      </c>
      <c r="R126" s="564" t="e">
        <f t="shared" si="13"/>
        <v>#DIV/0!</v>
      </c>
      <c r="S126" s="184" t="e">
        <f t="shared" si="14"/>
        <v>#DIV/0!</v>
      </c>
      <c r="T126" s="184" t="e">
        <f t="shared" si="15"/>
        <v>#DIV/0!</v>
      </c>
      <c r="U126" s="184" t="e">
        <f t="shared" si="16"/>
        <v>#DIV/0!</v>
      </c>
      <c r="V126" s="186" t="str">
        <f>VLOOKUP(G126,'3-Productie normen'!$A$33:$O$41,11,FALSE)</f>
        <v>V</v>
      </c>
      <c r="W126" s="186" t="s">
        <v>512</v>
      </c>
    </row>
    <row r="127" spans="1:23" ht="14.1" customHeight="1">
      <c r="A127" s="160">
        <f t="shared" si="25"/>
        <v>127</v>
      </c>
      <c r="B127" s="180" t="s">
        <v>213</v>
      </c>
      <c r="C127" s="533" t="s">
        <v>474</v>
      </c>
      <c r="D127" s="535" t="s">
        <v>428</v>
      </c>
      <c r="E127" s="193"/>
      <c r="F127" s="194" t="s">
        <v>386</v>
      </c>
      <c r="G127" s="193" t="s">
        <v>323</v>
      </c>
      <c r="H127" s="193" t="s">
        <v>516</v>
      </c>
      <c r="I127" s="556">
        <v>9</v>
      </c>
      <c r="J127" s="552">
        <f>VLOOKUP(G127,'3-Productie normen'!$A$34:$B$42,2,FALSE)</f>
        <v>0</v>
      </c>
      <c r="K127" s="552">
        <f>J127*'3-Productie normen'!$F$32</f>
        <v>0</v>
      </c>
      <c r="L127" s="552">
        <f>J127*'3-Productie normen'!$G$32</f>
        <v>0</v>
      </c>
      <c r="M127" s="552">
        <v>66</v>
      </c>
      <c r="N127" s="552">
        <v>58</v>
      </c>
      <c r="O127" s="552">
        <v>8</v>
      </c>
      <c r="P127" s="564" t="e">
        <f t="shared" si="11"/>
        <v>#DIV/0!</v>
      </c>
      <c r="Q127" s="564" t="e">
        <f t="shared" si="12"/>
        <v>#DIV/0!</v>
      </c>
      <c r="R127" s="564" t="e">
        <f t="shared" si="13"/>
        <v>#DIV/0!</v>
      </c>
      <c r="S127" s="184" t="e">
        <f t="shared" si="14"/>
        <v>#DIV/0!</v>
      </c>
      <c r="T127" s="184" t="e">
        <f t="shared" si="15"/>
        <v>#DIV/0!</v>
      </c>
      <c r="U127" s="184" t="e">
        <f t="shared" si="16"/>
        <v>#DIV/0!</v>
      </c>
      <c r="V127" s="186" t="str">
        <f>VLOOKUP(G127,'3-Productie normen'!$A$33:$O$41,11,FALSE)</f>
        <v>V</v>
      </c>
      <c r="W127" s="186" t="s">
        <v>512</v>
      </c>
    </row>
    <row r="128" spans="1:23" ht="14.1" customHeight="1">
      <c r="A128" s="160">
        <f t="shared" si="25"/>
        <v>128</v>
      </c>
      <c r="B128" s="180" t="s">
        <v>213</v>
      </c>
      <c r="C128" s="533" t="s">
        <v>474</v>
      </c>
      <c r="D128" s="535" t="s">
        <v>448</v>
      </c>
      <c r="E128" s="193"/>
      <c r="F128" s="194" t="s">
        <v>452</v>
      </c>
      <c r="G128" s="193" t="s">
        <v>462</v>
      </c>
      <c r="H128" s="193" t="s">
        <v>517</v>
      </c>
      <c r="I128" s="556">
        <v>102.4</v>
      </c>
      <c r="J128" s="552">
        <f>VLOOKUP(G128,'3-Productie normen'!$A$34:$B$42,2,FALSE)</f>
        <v>0</v>
      </c>
      <c r="K128" s="552">
        <f>J128*'3-Productie normen'!$F$32</f>
        <v>0</v>
      </c>
      <c r="L128" s="552">
        <f>J128*'3-Productie normen'!$G$32</f>
        <v>0</v>
      </c>
      <c r="M128" s="552"/>
      <c r="N128" s="552"/>
      <c r="O128" s="552"/>
      <c r="P128" s="564" t="e">
        <f t="shared" si="11"/>
        <v>#DIV/0!</v>
      </c>
      <c r="Q128" s="564" t="e">
        <f t="shared" si="12"/>
        <v>#DIV/0!</v>
      </c>
      <c r="R128" s="564" t="e">
        <f t="shared" si="13"/>
        <v>#DIV/0!</v>
      </c>
      <c r="S128" s="184" t="e">
        <f t="shared" si="14"/>
        <v>#DIV/0!</v>
      </c>
      <c r="T128" s="184" t="e">
        <f t="shared" si="15"/>
        <v>#DIV/0!</v>
      </c>
      <c r="U128" s="184" t="e">
        <f t="shared" si="16"/>
        <v>#DIV/0!</v>
      </c>
      <c r="V128" s="186"/>
      <c r="W128" s="186"/>
    </row>
    <row r="129" spans="1:24" ht="14.1" customHeight="1">
      <c r="A129" s="160">
        <f t="shared" si="25"/>
        <v>129</v>
      </c>
      <c r="B129" s="180" t="s">
        <v>213</v>
      </c>
      <c r="C129" s="533" t="s">
        <v>474</v>
      </c>
      <c r="D129" s="535" t="s">
        <v>448</v>
      </c>
      <c r="E129" s="193"/>
      <c r="F129" s="194" t="s">
        <v>453</v>
      </c>
      <c r="G129" s="193" t="s">
        <v>462</v>
      </c>
      <c r="H129" s="193" t="s">
        <v>517</v>
      </c>
      <c r="I129" s="556">
        <v>583.79999999999995</v>
      </c>
      <c r="J129" s="552">
        <f>VLOOKUP(G129,'3-Productie normen'!$A$34:$B$42,2,FALSE)</f>
        <v>0</v>
      </c>
      <c r="K129" s="552">
        <f>J129*'3-Productie normen'!$F$32</f>
        <v>0</v>
      </c>
      <c r="L129" s="552">
        <f>J129*'3-Productie normen'!$G$32</f>
        <v>0</v>
      </c>
      <c r="M129" s="552"/>
      <c r="N129" s="552"/>
      <c r="O129" s="552"/>
      <c r="P129" s="564" t="e">
        <f t="shared" si="11"/>
        <v>#DIV/0!</v>
      </c>
      <c r="Q129" s="564" t="e">
        <f t="shared" si="12"/>
        <v>#DIV/0!</v>
      </c>
      <c r="R129" s="564" t="e">
        <f t="shared" si="13"/>
        <v>#DIV/0!</v>
      </c>
      <c r="S129" s="184" t="e">
        <f t="shared" si="14"/>
        <v>#DIV/0!</v>
      </c>
      <c r="T129" s="184" t="e">
        <f t="shared" si="15"/>
        <v>#DIV/0!</v>
      </c>
      <c r="U129" s="184" t="e">
        <f t="shared" si="16"/>
        <v>#DIV/0!</v>
      </c>
      <c r="V129" s="186"/>
      <c r="W129" s="186"/>
    </row>
    <row r="130" spans="1:24" ht="14.1" customHeight="1">
      <c r="A130" s="160">
        <f t="shared" si="25"/>
        <v>130</v>
      </c>
      <c r="B130" s="180" t="s">
        <v>213</v>
      </c>
      <c r="C130" s="533" t="s">
        <v>474</v>
      </c>
      <c r="D130" s="535" t="s">
        <v>448</v>
      </c>
      <c r="E130" s="193"/>
      <c r="F130" s="194" t="s">
        <v>453</v>
      </c>
      <c r="G130" s="193" t="s">
        <v>462</v>
      </c>
      <c r="H130" s="193" t="s">
        <v>517</v>
      </c>
      <c r="I130" s="556">
        <v>148.6</v>
      </c>
      <c r="J130" s="552">
        <f>VLOOKUP(G130,'3-Productie normen'!$A$34:$B$42,2,FALSE)</f>
        <v>0</v>
      </c>
      <c r="K130" s="552">
        <f>J130*'3-Productie normen'!$F$32</f>
        <v>0</v>
      </c>
      <c r="L130" s="552">
        <f>J130*'3-Productie normen'!$G$32</f>
        <v>0</v>
      </c>
      <c r="M130" s="552"/>
      <c r="N130" s="552"/>
      <c r="O130" s="552"/>
      <c r="P130" s="564" t="e">
        <f t="shared" si="11"/>
        <v>#DIV/0!</v>
      </c>
      <c r="Q130" s="564" t="e">
        <f t="shared" si="12"/>
        <v>#DIV/0!</v>
      </c>
      <c r="R130" s="564" t="e">
        <f t="shared" si="13"/>
        <v>#DIV/0!</v>
      </c>
      <c r="S130" s="184" t="e">
        <f t="shared" si="14"/>
        <v>#DIV/0!</v>
      </c>
      <c r="T130" s="184" t="e">
        <f t="shared" si="15"/>
        <v>#DIV/0!</v>
      </c>
      <c r="U130" s="184" t="e">
        <f t="shared" si="16"/>
        <v>#DIV/0!</v>
      </c>
      <c r="V130" s="186"/>
      <c r="W130" s="186"/>
    </row>
    <row r="131" spans="1:24" ht="14.1" customHeight="1">
      <c r="A131" s="160">
        <f t="shared" si="25"/>
        <v>131</v>
      </c>
      <c r="B131" s="180" t="s">
        <v>213</v>
      </c>
      <c r="C131" s="533" t="s">
        <v>474</v>
      </c>
      <c r="D131" s="535" t="s">
        <v>448</v>
      </c>
      <c r="E131" s="193"/>
      <c r="F131" s="194" t="s">
        <v>452</v>
      </c>
      <c r="G131" s="193" t="s">
        <v>462</v>
      </c>
      <c r="H131" s="193" t="s">
        <v>517</v>
      </c>
      <c r="I131" s="556">
        <v>47.8</v>
      </c>
      <c r="J131" s="552">
        <f>VLOOKUP(G131,'3-Productie normen'!$A$34:$B$42,2,FALSE)</f>
        <v>0</v>
      </c>
      <c r="K131" s="552">
        <f>J131*'3-Productie normen'!$F$32</f>
        <v>0</v>
      </c>
      <c r="L131" s="552">
        <f>J131*'3-Productie normen'!$G$32</f>
        <v>0</v>
      </c>
      <c r="M131" s="552"/>
      <c r="N131" s="552"/>
      <c r="O131" s="552"/>
      <c r="P131" s="564" t="e">
        <f t="shared" si="11"/>
        <v>#DIV/0!</v>
      </c>
      <c r="Q131" s="564" t="e">
        <f t="shared" si="12"/>
        <v>#DIV/0!</v>
      </c>
      <c r="R131" s="564" t="e">
        <f t="shared" si="13"/>
        <v>#DIV/0!</v>
      </c>
      <c r="S131" s="184" t="e">
        <f t="shared" si="14"/>
        <v>#DIV/0!</v>
      </c>
      <c r="T131" s="184" t="e">
        <f t="shared" si="15"/>
        <v>#DIV/0!</v>
      </c>
      <c r="U131" s="184" t="e">
        <f t="shared" si="16"/>
        <v>#DIV/0!</v>
      </c>
      <c r="V131" s="186"/>
      <c r="W131" s="186"/>
    </row>
    <row r="132" spans="1:24" ht="14.1" customHeight="1">
      <c r="A132" s="160">
        <f t="shared" si="25"/>
        <v>132</v>
      </c>
      <c r="B132" s="180" t="s">
        <v>213</v>
      </c>
      <c r="C132" s="533" t="s">
        <v>474</v>
      </c>
      <c r="D132" s="535" t="s">
        <v>448</v>
      </c>
      <c r="E132" s="193"/>
      <c r="F132" s="194" t="s">
        <v>452</v>
      </c>
      <c r="G132" s="193" t="s">
        <v>462</v>
      </c>
      <c r="H132" s="193" t="s">
        <v>517</v>
      </c>
      <c r="I132" s="556">
        <v>103.6</v>
      </c>
      <c r="J132" s="552">
        <f>VLOOKUP(G132,'3-Productie normen'!$A$34:$B$42,2,FALSE)</f>
        <v>0</v>
      </c>
      <c r="K132" s="552">
        <f>J132*'3-Productie normen'!$F$32</f>
        <v>0</v>
      </c>
      <c r="L132" s="552">
        <f>J132*'3-Productie normen'!$G$32</f>
        <v>0</v>
      </c>
      <c r="M132" s="552"/>
      <c r="N132" s="552"/>
      <c r="O132" s="552"/>
      <c r="P132" s="564" t="e">
        <f t="shared" si="11"/>
        <v>#DIV/0!</v>
      </c>
      <c r="Q132" s="564" t="e">
        <f t="shared" si="12"/>
        <v>#DIV/0!</v>
      </c>
      <c r="R132" s="564" t="e">
        <f t="shared" si="13"/>
        <v>#DIV/0!</v>
      </c>
      <c r="S132" s="184" t="e">
        <f t="shared" si="14"/>
        <v>#DIV/0!</v>
      </c>
      <c r="T132" s="184" t="e">
        <f t="shared" si="15"/>
        <v>#DIV/0!</v>
      </c>
      <c r="U132" s="184" t="e">
        <f t="shared" si="16"/>
        <v>#DIV/0!</v>
      </c>
      <c r="V132" s="186"/>
      <c r="W132" s="186"/>
    </row>
    <row r="133" spans="1:24" ht="14.1" customHeight="1">
      <c r="B133" s="197"/>
      <c r="C133" s="197"/>
      <c r="D133" s="198"/>
      <c r="E133" s="199"/>
      <c r="F133" s="200"/>
      <c r="G133" s="200"/>
      <c r="H133" s="201"/>
      <c r="I133" s="202"/>
      <c r="J133" s="433"/>
      <c r="K133" s="433"/>
      <c r="L133" s="433"/>
      <c r="M133" s="555"/>
      <c r="N133" s="555"/>
      <c r="O133" s="555"/>
      <c r="P133" s="555"/>
      <c r="Q133" s="555"/>
      <c r="R133" s="555"/>
      <c r="S133" s="204"/>
      <c r="T133" s="205"/>
      <c r="U133" s="205"/>
      <c r="V133" s="214"/>
      <c r="W133" s="214"/>
      <c r="X133" s="214"/>
    </row>
    <row r="134" spans="1:24" ht="14.1" customHeight="1">
      <c r="B134" s="206"/>
      <c r="C134" s="206"/>
      <c r="D134" s="207"/>
      <c r="E134" s="208"/>
      <c r="F134" s="209"/>
      <c r="G134" s="209"/>
      <c r="H134" s="9"/>
      <c r="I134" s="210"/>
      <c r="J134" s="434"/>
      <c r="K134" s="434"/>
      <c r="L134" s="434"/>
      <c r="M134" s="434"/>
      <c r="N134" s="434"/>
      <c r="O134" s="434"/>
      <c r="P134" s="434"/>
      <c r="Q134" s="434"/>
      <c r="R134" s="434"/>
      <c r="S134" s="212"/>
      <c r="T134" s="213"/>
      <c r="U134" s="213"/>
      <c r="V134" s="214"/>
      <c r="W134" s="214"/>
      <c r="X134" s="214"/>
    </row>
    <row r="135" spans="1:24" ht="14.1" customHeight="1">
      <c r="B135" s="206"/>
      <c r="C135" s="206"/>
      <c r="D135" s="207"/>
      <c r="E135" s="208"/>
      <c r="F135" s="209"/>
      <c r="G135" s="209"/>
      <c r="H135" s="9"/>
      <c r="I135" s="210"/>
      <c r="J135" s="434"/>
      <c r="K135" s="434"/>
      <c r="L135" s="434"/>
      <c r="M135" s="434"/>
      <c r="N135" s="434"/>
      <c r="O135" s="434"/>
      <c r="P135" s="434"/>
      <c r="Q135" s="434"/>
      <c r="R135" s="434"/>
      <c r="S135" s="212"/>
      <c r="T135" s="213"/>
      <c r="U135" s="213"/>
      <c r="V135" s="214"/>
      <c r="W135" s="214"/>
      <c r="X135" s="214"/>
    </row>
    <row r="136" spans="1:24" ht="14.1" customHeight="1">
      <c r="B136" s="206"/>
      <c r="C136" s="206"/>
      <c r="D136" s="207"/>
      <c r="E136" s="208"/>
      <c r="F136" s="209"/>
      <c r="G136" s="209"/>
      <c r="H136" s="9"/>
      <c r="I136" s="210"/>
      <c r="J136" s="434"/>
      <c r="K136" s="434"/>
      <c r="L136" s="434"/>
      <c r="M136" s="434"/>
      <c r="N136" s="434"/>
      <c r="O136" s="434"/>
      <c r="P136" s="434"/>
      <c r="Q136" s="434"/>
      <c r="R136" s="434"/>
      <c r="S136" s="212"/>
      <c r="T136" s="213"/>
      <c r="U136" s="213"/>
      <c r="V136" s="214"/>
      <c r="W136" s="214"/>
      <c r="X136" s="214"/>
    </row>
    <row r="137" spans="1:24" ht="14.1" customHeight="1">
      <c r="B137" s="206"/>
      <c r="C137" s="206"/>
      <c r="D137" s="207"/>
      <c r="E137" s="208"/>
      <c r="F137" s="209"/>
      <c r="G137" s="209"/>
      <c r="H137" s="9"/>
      <c r="I137" s="210"/>
      <c r="J137" s="434"/>
      <c r="K137" s="434"/>
      <c r="L137" s="434"/>
      <c r="M137" s="434"/>
      <c r="N137" s="434"/>
      <c r="O137" s="434"/>
      <c r="P137" s="434"/>
      <c r="Q137" s="434"/>
      <c r="R137" s="434"/>
      <c r="S137" s="212"/>
      <c r="T137" s="213"/>
      <c r="U137" s="213"/>
      <c r="V137" s="214"/>
      <c r="W137" s="214"/>
      <c r="X137" s="214"/>
    </row>
    <row r="138" spans="1:24" ht="14.1" customHeight="1">
      <c r="B138" s="206"/>
      <c r="C138" s="206"/>
      <c r="D138" s="207"/>
      <c r="E138" s="208"/>
      <c r="F138" s="209"/>
      <c r="G138" s="209"/>
      <c r="H138" s="9"/>
      <c r="I138" s="210"/>
      <c r="J138" s="434"/>
      <c r="K138" s="434"/>
      <c r="L138" s="434"/>
      <c r="M138" s="434"/>
      <c r="N138" s="434"/>
      <c r="O138" s="434"/>
      <c r="P138" s="434"/>
      <c r="Q138" s="434"/>
      <c r="R138" s="434"/>
      <c r="S138" s="212"/>
      <c r="T138" s="213"/>
      <c r="U138" s="213"/>
      <c r="V138" s="214"/>
      <c r="W138" s="214"/>
    </row>
    <row r="139" spans="1:24" ht="14.1" customHeight="1">
      <c r="B139" s="206"/>
      <c r="C139" s="206"/>
      <c r="D139" s="207"/>
      <c r="E139" s="208"/>
      <c r="F139" s="209"/>
      <c r="G139" s="209"/>
      <c r="H139" s="9"/>
      <c r="I139" s="210"/>
      <c r="J139" s="434"/>
      <c r="K139" s="434"/>
      <c r="L139" s="434"/>
      <c r="M139" s="434"/>
      <c r="N139" s="434"/>
      <c r="O139" s="434"/>
      <c r="P139" s="434"/>
      <c r="Q139" s="434"/>
      <c r="R139" s="434"/>
      <c r="S139" s="212"/>
      <c r="T139" s="213"/>
      <c r="U139" s="213"/>
      <c r="V139" s="214"/>
      <c r="W139" s="214"/>
    </row>
    <row r="140" spans="1:24" ht="14.1" customHeight="1">
      <c r="B140" s="206"/>
      <c r="C140" s="206"/>
      <c r="D140" s="207"/>
      <c r="E140" s="208"/>
      <c r="F140" s="209"/>
      <c r="G140" s="209"/>
      <c r="H140" s="9"/>
      <c r="I140" s="210"/>
      <c r="J140" s="434"/>
      <c r="K140" s="434"/>
      <c r="L140" s="434"/>
      <c r="M140" s="434"/>
      <c r="N140" s="434"/>
      <c r="O140" s="434"/>
      <c r="P140" s="434"/>
      <c r="Q140" s="434"/>
      <c r="R140" s="434"/>
      <c r="S140" s="212"/>
      <c r="T140" s="213"/>
      <c r="U140" s="213"/>
      <c r="V140" s="214"/>
      <c r="W140" s="214"/>
    </row>
    <row r="141" spans="1:24" ht="14.1" customHeight="1">
      <c r="B141" s="206"/>
      <c r="C141" s="206"/>
      <c r="D141" s="207"/>
      <c r="E141" s="208"/>
      <c r="F141" s="209"/>
      <c r="G141" s="209"/>
      <c r="H141" s="9"/>
      <c r="I141" s="210"/>
      <c r="J141" s="434"/>
      <c r="K141" s="434"/>
      <c r="L141" s="434"/>
      <c r="M141" s="434"/>
      <c r="N141" s="434"/>
      <c r="O141" s="434"/>
      <c r="P141" s="434"/>
      <c r="Q141" s="434"/>
      <c r="R141" s="434"/>
      <c r="S141" s="212"/>
      <c r="T141" s="213"/>
      <c r="U141" s="213"/>
      <c r="V141" s="214"/>
      <c r="W141" s="214"/>
    </row>
    <row r="142" spans="1:24" ht="14.1" customHeight="1">
      <c r="B142" s="206"/>
      <c r="C142" s="206"/>
      <c r="D142" s="207"/>
      <c r="E142" s="208"/>
      <c r="F142" s="209"/>
      <c r="G142" s="209"/>
      <c r="H142" s="9"/>
      <c r="I142" s="210"/>
      <c r="J142" s="434"/>
      <c r="K142" s="434"/>
      <c r="L142" s="434"/>
      <c r="M142" s="434"/>
      <c r="N142" s="434"/>
      <c r="O142" s="434"/>
      <c r="P142" s="434"/>
      <c r="Q142" s="434"/>
      <c r="R142" s="434"/>
      <c r="S142" s="212"/>
      <c r="T142" s="213"/>
      <c r="U142" s="213"/>
      <c r="V142" s="214"/>
      <c r="W142" s="214"/>
    </row>
    <row r="143" spans="1:24" ht="14.1" customHeight="1">
      <c r="B143" s="206"/>
      <c r="C143" s="206"/>
      <c r="D143" s="207"/>
      <c r="E143" s="208"/>
      <c r="F143" s="209"/>
      <c r="G143" s="209"/>
      <c r="H143" s="9"/>
      <c r="I143" s="210"/>
      <c r="J143" s="434"/>
      <c r="K143" s="434"/>
      <c r="L143" s="434"/>
      <c r="M143" s="434"/>
      <c r="N143" s="434"/>
      <c r="O143" s="434"/>
      <c r="P143" s="434"/>
      <c r="Q143" s="434"/>
      <c r="R143" s="434"/>
      <c r="S143" s="212"/>
      <c r="T143" s="213"/>
      <c r="U143" s="213"/>
      <c r="V143" s="214"/>
      <c r="W143" s="214"/>
    </row>
    <row r="144" spans="1:24" ht="14.1" customHeight="1">
      <c r="B144" s="206"/>
      <c r="C144" s="206"/>
      <c r="D144" s="207"/>
      <c r="E144" s="208"/>
      <c r="F144" s="209"/>
      <c r="G144" s="209"/>
      <c r="H144" s="9"/>
      <c r="I144" s="210"/>
      <c r="J144" s="434"/>
      <c r="K144" s="434"/>
      <c r="L144" s="434"/>
      <c r="M144" s="434"/>
      <c r="N144" s="434"/>
      <c r="O144" s="434"/>
      <c r="P144" s="434"/>
      <c r="Q144" s="434"/>
      <c r="R144" s="434"/>
      <c r="S144" s="212"/>
      <c r="T144" s="213"/>
      <c r="U144" s="213"/>
      <c r="V144" s="214"/>
      <c r="W144" s="214"/>
    </row>
    <row r="145" spans="2:23" ht="14.1" customHeight="1">
      <c r="B145" s="206"/>
      <c r="C145" s="206"/>
      <c r="D145" s="207"/>
      <c r="E145" s="208"/>
      <c r="F145" s="209"/>
      <c r="G145" s="209"/>
      <c r="H145" s="9"/>
      <c r="I145" s="210"/>
      <c r="J145" s="434"/>
      <c r="K145" s="434"/>
      <c r="L145" s="434"/>
      <c r="M145" s="434"/>
      <c r="N145" s="434"/>
      <c r="O145" s="434"/>
      <c r="P145" s="434"/>
      <c r="Q145" s="434"/>
      <c r="R145" s="434"/>
      <c r="S145" s="212"/>
      <c r="T145" s="213"/>
      <c r="U145" s="213"/>
      <c r="V145" s="214"/>
      <c r="W145" s="214"/>
    </row>
    <row r="146" spans="2:23" ht="14.1" customHeight="1">
      <c r="B146" s="206"/>
      <c r="C146" s="206"/>
      <c r="D146" s="207"/>
      <c r="E146" s="208"/>
      <c r="F146" s="209"/>
      <c r="G146" s="209"/>
      <c r="H146" s="9"/>
      <c r="I146" s="210"/>
      <c r="J146" s="434"/>
      <c r="K146" s="434"/>
      <c r="L146" s="434"/>
      <c r="M146" s="434"/>
      <c r="N146" s="434"/>
      <c r="O146" s="434"/>
      <c r="P146" s="434"/>
      <c r="Q146" s="434"/>
      <c r="R146" s="434"/>
      <c r="S146" s="212"/>
      <c r="T146" s="213"/>
      <c r="U146" s="213"/>
      <c r="V146" s="214"/>
      <c r="W146" s="214"/>
    </row>
    <row r="147" spans="2:23" ht="14.1" customHeight="1">
      <c r="B147" s="206"/>
      <c r="C147" s="206"/>
      <c r="D147" s="207"/>
      <c r="E147" s="208"/>
      <c r="F147" s="209"/>
      <c r="G147" s="209"/>
      <c r="H147" s="9"/>
      <c r="I147" s="210"/>
      <c r="J147" s="434"/>
      <c r="K147" s="434"/>
      <c r="L147" s="434"/>
      <c r="M147" s="434"/>
      <c r="N147" s="434"/>
      <c r="O147" s="434"/>
      <c r="P147" s="434"/>
      <c r="Q147" s="434"/>
      <c r="R147" s="434"/>
      <c r="S147" s="212"/>
      <c r="T147" s="213"/>
      <c r="U147" s="213"/>
      <c r="V147" s="214"/>
      <c r="W147" s="214"/>
    </row>
    <row r="148" spans="2:23" ht="14.1" customHeight="1">
      <c r="B148" s="206"/>
      <c r="C148" s="206"/>
      <c r="D148" s="207"/>
      <c r="E148" s="208"/>
      <c r="F148" s="209"/>
      <c r="G148" s="209"/>
      <c r="H148" s="9"/>
      <c r="I148" s="210"/>
      <c r="J148" s="434"/>
      <c r="K148" s="434"/>
      <c r="L148" s="434"/>
      <c r="M148" s="434"/>
      <c r="N148" s="434"/>
      <c r="O148" s="434"/>
      <c r="P148" s="434"/>
      <c r="Q148" s="434"/>
      <c r="R148" s="434"/>
      <c r="S148" s="212"/>
      <c r="T148" s="213"/>
      <c r="U148" s="213"/>
      <c r="V148" s="214"/>
      <c r="W148" s="214"/>
    </row>
    <row r="149" spans="2:23" ht="14.1" customHeight="1">
      <c r="B149" s="206"/>
      <c r="C149" s="206"/>
      <c r="D149" s="207"/>
      <c r="E149" s="208"/>
      <c r="F149" s="209"/>
      <c r="G149" s="209"/>
      <c r="H149" s="9"/>
      <c r="I149" s="210"/>
      <c r="J149" s="434"/>
      <c r="K149" s="434"/>
      <c r="L149" s="434"/>
      <c r="M149" s="434"/>
      <c r="N149" s="434"/>
      <c r="O149" s="434"/>
      <c r="P149" s="434"/>
      <c r="Q149" s="434"/>
      <c r="R149" s="434"/>
      <c r="S149" s="212"/>
      <c r="T149" s="213"/>
      <c r="U149" s="213"/>
      <c r="V149" s="214"/>
      <c r="W149" s="214"/>
    </row>
    <row r="150" spans="2:23" ht="14.1" customHeight="1">
      <c r="B150" s="206"/>
      <c r="C150" s="206"/>
      <c r="D150" s="207"/>
      <c r="E150" s="208"/>
      <c r="F150" s="209"/>
      <c r="G150" s="209"/>
      <c r="H150" s="9"/>
      <c r="I150" s="210"/>
      <c r="J150" s="434"/>
      <c r="K150" s="434"/>
      <c r="L150" s="434"/>
      <c r="M150" s="434"/>
      <c r="N150" s="434"/>
      <c r="O150" s="434"/>
      <c r="P150" s="434"/>
      <c r="Q150" s="434"/>
      <c r="R150" s="434"/>
      <c r="S150" s="212"/>
      <c r="T150" s="213"/>
      <c r="U150" s="213"/>
      <c r="V150" s="214"/>
      <c r="W150" s="214"/>
    </row>
    <row r="151" spans="2:23" ht="14.1" customHeight="1">
      <c r="B151" s="206"/>
      <c r="C151" s="206"/>
      <c r="D151" s="207"/>
      <c r="E151" s="208"/>
      <c r="F151" s="209"/>
      <c r="G151" s="209"/>
      <c r="H151" s="9"/>
      <c r="I151" s="210"/>
      <c r="J151" s="434"/>
      <c r="K151" s="434"/>
      <c r="L151" s="434"/>
      <c r="M151" s="434"/>
      <c r="N151" s="434"/>
      <c r="O151" s="434"/>
      <c r="P151" s="434"/>
      <c r="Q151" s="434"/>
      <c r="R151" s="434"/>
      <c r="S151" s="212"/>
      <c r="T151" s="213"/>
      <c r="U151" s="213"/>
      <c r="V151" s="214"/>
      <c r="W151" s="214"/>
    </row>
    <row r="152" spans="2:23" ht="14.1" customHeight="1">
      <c r="B152" s="206"/>
      <c r="C152" s="206"/>
      <c r="D152" s="207"/>
      <c r="E152" s="208"/>
      <c r="F152" s="209"/>
      <c r="G152" s="209"/>
      <c r="H152" s="9"/>
      <c r="I152" s="210"/>
      <c r="J152" s="434"/>
      <c r="K152" s="434"/>
      <c r="L152" s="434"/>
      <c r="M152" s="434"/>
      <c r="N152" s="434"/>
      <c r="O152" s="434"/>
      <c r="P152" s="434"/>
      <c r="Q152" s="434"/>
      <c r="R152" s="434"/>
      <c r="S152" s="212"/>
      <c r="T152" s="213"/>
      <c r="U152" s="213"/>
      <c r="V152" s="214"/>
      <c r="W152" s="214"/>
    </row>
    <row r="153" spans="2:23" ht="14.1" customHeight="1">
      <c r="B153" s="206"/>
      <c r="C153" s="206"/>
      <c r="D153" s="207"/>
      <c r="E153" s="208"/>
      <c r="F153" s="209"/>
      <c r="G153" s="209"/>
      <c r="H153" s="9"/>
      <c r="I153" s="210"/>
      <c r="J153" s="434"/>
      <c r="K153" s="434"/>
      <c r="L153" s="434"/>
      <c r="M153" s="434"/>
      <c r="N153" s="434"/>
      <c r="O153" s="434"/>
      <c r="P153" s="434"/>
      <c r="Q153" s="434"/>
      <c r="R153" s="434"/>
      <c r="S153" s="212"/>
      <c r="T153" s="213"/>
      <c r="U153" s="213"/>
      <c r="V153" s="214"/>
      <c r="W153" s="214"/>
    </row>
    <row r="154" spans="2:23" ht="14.1" customHeight="1">
      <c r="B154" s="206"/>
      <c r="C154" s="206"/>
      <c r="D154" s="207"/>
      <c r="E154" s="208"/>
      <c r="F154" s="209"/>
      <c r="G154" s="209"/>
      <c r="H154" s="9"/>
      <c r="I154" s="210"/>
      <c r="J154" s="434"/>
      <c r="K154" s="434"/>
      <c r="L154" s="434"/>
      <c r="M154" s="434"/>
      <c r="N154" s="434"/>
      <c r="O154" s="434"/>
      <c r="P154" s="434"/>
      <c r="Q154" s="434"/>
      <c r="R154" s="434"/>
      <c r="S154" s="212"/>
      <c r="T154" s="213"/>
      <c r="U154" s="213"/>
      <c r="V154" s="214"/>
      <c r="W154" s="214"/>
    </row>
    <row r="155" spans="2:23" ht="14.1" customHeight="1">
      <c r="B155" s="206"/>
      <c r="C155" s="206"/>
      <c r="D155" s="207"/>
      <c r="E155" s="208"/>
      <c r="F155" s="209"/>
      <c r="G155" s="209"/>
      <c r="H155" s="9"/>
      <c r="I155" s="210"/>
      <c r="J155" s="434"/>
      <c r="K155" s="434"/>
      <c r="L155" s="434"/>
      <c r="M155" s="434"/>
      <c r="N155" s="434"/>
      <c r="O155" s="434"/>
      <c r="P155" s="434"/>
      <c r="Q155" s="434"/>
      <c r="R155" s="434"/>
      <c r="S155" s="212"/>
      <c r="T155" s="213"/>
      <c r="U155" s="213"/>
      <c r="V155" s="214"/>
      <c r="W155" s="214"/>
    </row>
    <row r="156" spans="2:23" ht="14.1" customHeight="1">
      <c r="B156" s="206"/>
      <c r="C156" s="206"/>
      <c r="D156" s="207"/>
      <c r="E156" s="208"/>
      <c r="F156" s="209"/>
      <c r="G156" s="209"/>
      <c r="H156" s="9"/>
      <c r="I156" s="210"/>
      <c r="J156" s="434"/>
      <c r="K156" s="434"/>
      <c r="L156" s="434"/>
      <c r="M156" s="434"/>
      <c r="N156" s="434"/>
      <c r="O156" s="434"/>
      <c r="P156" s="434"/>
      <c r="Q156" s="434"/>
      <c r="R156" s="434"/>
      <c r="S156" s="212"/>
      <c r="T156" s="213"/>
      <c r="U156" s="213"/>
      <c r="V156" s="214"/>
      <c r="W156" s="214"/>
    </row>
    <row r="157" spans="2:23" ht="14.1" customHeight="1">
      <c r="B157" s="206"/>
      <c r="C157" s="206"/>
      <c r="D157" s="207"/>
      <c r="E157" s="208"/>
      <c r="F157" s="209"/>
      <c r="G157" s="209"/>
      <c r="H157" s="9"/>
      <c r="I157" s="210"/>
      <c r="J157" s="434"/>
      <c r="K157" s="434"/>
      <c r="L157" s="434"/>
      <c r="M157" s="434"/>
      <c r="N157" s="434"/>
      <c r="O157" s="434"/>
      <c r="P157" s="434"/>
      <c r="Q157" s="434"/>
      <c r="R157" s="434"/>
      <c r="S157" s="212"/>
      <c r="T157" s="213"/>
      <c r="U157" s="213"/>
      <c r="V157" s="214"/>
      <c r="W157" s="214"/>
    </row>
    <row r="158" spans="2:23" ht="14.1" customHeight="1">
      <c r="B158" s="206"/>
      <c r="C158" s="206"/>
      <c r="D158" s="207"/>
      <c r="E158" s="208"/>
      <c r="F158" s="209"/>
      <c r="G158" s="209"/>
      <c r="H158" s="9"/>
      <c r="I158" s="210"/>
      <c r="J158" s="434"/>
      <c r="K158" s="434"/>
      <c r="L158" s="434"/>
      <c r="M158" s="434"/>
      <c r="N158" s="434"/>
      <c r="O158" s="434"/>
      <c r="P158" s="434"/>
      <c r="Q158" s="434"/>
      <c r="R158" s="434"/>
      <c r="S158" s="212"/>
      <c r="T158" s="213"/>
      <c r="U158" s="213"/>
      <c r="V158" s="214"/>
      <c r="W158" s="214"/>
    </row>
    <row r="159" spans="2:23" ht="14.1" customHeight="1">
      <c r="B159" s="206"/>
      <c r="C159" s="206"/>
      <c r="D159" s="207"/>
      <c r="E159" s="208"/>
      <c r="F159" s="209"/>
      <c r="G159" s="209"/>
      <c r="H159" s="9"/>
      <c r="I159" s="210"/>
      <c r="J159" s="434"/>
      <c r="K159" s="434"/>
      <c r="L159" s="434"/>
      <c r="M159" s="434"/>
      <c r="N159" s="434"/>
      <c r="O159" s="434"/>
      <c r="P159" s="434"/>
      <c r="Q159" s="434"/>
      <c r="R159" s="434"/>
      <c r="S159" s="212"/>
      <c r="T159" s="213"/>
      <c r="U159" s="213"/>
      <c r="V159" s="214"/>
      <c r="W159" s="214"/>
    </row>
    <row r="160" spans="2:23" ht="14.1" customHeight="1">
      <c r="B160" s="206"/>
      <c r="C160" s="206"/>
      <c r="D160" s="207"/>
      <c r="E160" s="208"/>
      <c r="F160" s="209"/>
      <c r="G160" s="209"/>
      <c r="H160" s="9"/>
      <c r="I160" s="210"/>
      <c r="J160" s="434"/>
      <c r="K160" s="434"/>
      <c r="L160" s="434"/>
      <c r="M160" s="434"/>
      <c r="N160" s="434"/>
      <c r="O160" s="434"/>
      <c r="P160" s="434"/>
      <c r="Q160" s="434"/>
      <c r="R160" s="434"/>
      <c r="S160" s="212"/>
      <c r="T160" s="213"/>
      <c r="U160" s="213"/>
      <c r="V160" s="214"/>
      <c r="W160" s="214"/>
    </row>
    <row r="161" spans="2:23" ht="14.1" customHeight="1">
      <c r="B161" s="206"/>
      <c r="C161" s="206"/>
      <c r="D161" s="207"/>
      <c r="E161" s="208"/>
      <c r="F161" s="209"/>
      <c r="G161" s="209"/>
      <c r="H161" s="9"/>
      <c r="I161" s="210"/>
      <c r="J161" s="434"/>
      <c r="K161" s="434"/>
      <c r="L161" s="434"/>
      <c r="M161" s="434"/>
      <c r="N161" s="434"/>
      <c r="O161" s="434"/>
      <c r="P161" s="434"/>
      <c r="Q161" s="434"/>
      <c r="R161" s="434"/>
      <c r="S161" s="212"/>
      <c r="T161" s="213"/>
      <c r="U161" s="213"/>
      <c r="V161" s="214"/>
      <c r="W161" s="214"/>
    </row>
    <row r="162" spans="2:23" ht="14.1" customHeight="1">
      <c r="B162" s="206"/>
      <c r="C162" s="206"/>
      <c r="D162" s="207"/>
      <c r="E162" s="208"/>
      <c r="F162" s="209"/>
      <c r="G162" s="209"/>
      <c r="H162" s="9"/>
      <c r="I162" s="210"/>
      <c r="J162" s="434"/>
      <c r="K162" s="434"/>
      <c r="L162" s="434"/>
      <c r="M162" s="434"/>
      <c r="N162" s="434"/>
      <c r="O162" s="434"/>
      <c r="P162" s="434"/>
      <c r="Q162" s="434"/>
      <c r="R162" s="434"/>
      <c r="S162" s="212"/>
      <c r="T162" s="213"/>
      <c r="U162" s="213"/>
      <c r="V162" s="214"/>
      <c r="W162" s="214"/>
    </row>
    <row r="163" spans="2:23" ht="14.1" customHeight="1">
      <c r="B163" s="206"/>
      <c r="C163" s="206"/>
      <c r="D163" s="207"/>
      <c r="E163" s="208"/>
      <c r="F163" s="209"/>
      <c r="G163" s="209"/>
      <c r="H163" s="9"/>
      <c r="I163" s="210"/>
      <c r="J163" s="434"/>
      <c r="K163" s="434"/>
      <c r="L163" s="434"/>
      <c r="M163" s="434"/>
      <c r="N163" s="434"/>
      <c r="O163" s="434"/>
      <c r="P163" s="434"/>
      <c r="Q163" s="434"/>
      <c r="R163" s="434"/>
      <c r="S163" s="212"/>
      <c r="T163" s="213"/>
      <c r="U163" s="213"/>
      <c r="V163" s="214"/>
      <c r="W163" s="214"/>
    </row>
    <row r="164" spans="2:23" ht="14.1" customHeight="1">
      <c r="B164" s="206"/>
      <c r="C164" s="206"/>
      <c r="D164" s="207"/>
      <c r="E164" s="208"/>
      <c r="F164" s="209"/>
      <c r="G164" s="209"/>
      <c r="H164" s="9"/>
      <c r="I164" s="210"/>
      <c r="J164" s="434"/>
      <c r="K164" s="434"/>
      <c r="L164" s="434"/>
      <c r="M164" s="434"/>
      <c r="N164" s="434"/>
      <c r="O164" s="434"/>
      <c r="P164" s="434"/>
      <c r="Q164" s="434"/>
      <c r="R164" s="434"/>
      <c r="S164" s="212"/>
      <c r="T164" s="213"/>
      <c r="U164" s="213"/>
      <c r="V164" s="214"/>
      <c r="W164" s="214"/>
    </row>
    <row r="165" spans="2:23" ht="14.1" customHeight="1">
      <c r="B165" s="206"/>
      <c r="C165" s="206"/>
      <c r="D165" s="207"/>
      <c r="E165" s="208"/>
      <c r="F165" s="209"/>
      <c r="G165" s="209"/>
      <c r="H165" s="9"/>
      <c r="I165" s="210"/>
      <c r="J165" s="434"/>
      <c r="K165" s="434"/>
      <c r="L165" s="434"/>
      <c r="M165" s="434"/>
      <c r="N165" s="434"/>
      <c r="O165" s="434"/>
      <c r="P165" s="434"/>
      <c r="Q165" s="434"/>
      <c r="R165" s="434"/>
      <c r="S165" s="212"/>
      <c r="T165" s="213"/>
      <c r="U165" s="213"/>
      <c r="V165" s="214"/>
      <c r="W165" s="214"/>
    </row>
    <row r="166" spans="2:23" ht="14.1" customHeight="1">
      <c r="B166" s="206"/>
      <c r="C166" s="206"/>
      <c r="D166" s="207"/>
      <c r="E166" s="208"/>
      <c r="F166" s="209"/>
      <c r="G166" s="209"/>
      <c r="H166" s="9"/>
      <c r="I166" s="210"/>
      <c r="J166" s="434"/>
      <c r="K166" s="434"/>
      <c r="L166" s="434"/>
      <c r="M166" s="434"/>
      <c r="N166" s="434"/>
      <c r="O166" s="434"/>
      <c r="P166" s="434"/>
      <c r="Q166" s="434"/>
      <c r="R166" s="434"/>
      <c r="S166" s="212"/>
      <c r="T166" s="213"/>
      <c r="U166" s="213"/>
      <c r="V166" s="214"/>
      <c r="W166" s="214"/>
    </row>
    <row r="167" spans="2:23" ht="14.1" customHeight="1">
      <c r="B167" s="206"/>
      <c r="C167" s="206"/>
      <c r="D167" s="207"/>
      <c r="E167" s="208"/>
      <c r="F167" s="209"/>
      <c r="G167" s="209"/>
      <c r="H167" s="9"/>
      <c r="I167" s="210"/>
      <c r="J167" s="434"/>
      <c r="K167" s="434"/>
      <c r="L167" s="434"/>
      <c r="M167" s="434"/>
      <c r="N167" s="434"/>
      <c r="O167" s="434"/>
      <c r="P167" s="434"/>
      <c r="Q167" s="434"/>
      <c r="R167" s="434"/>
      <c r="S167" s="212"/>
      <c r="T167" s="213"/>
      <c r="U167" s="213"/>
      <c r="V167" s="214"/>
      <c r="W167" s="214"/>
    </row>
    <row r="168" spans="2:23" ht="14.1" customHeight="1">
      <c r="B168" s="206"/>
      <c r="C168" s="206"/>
      <c r="D168" s="207"/>
      <c r="E168" s="208"/>
      <c r="F168" s="209"/>
      <c r="G168" s="209"/>
      <c r="H168" s="9"/>
      <c r="I168" s="210"/>
      <c r="J168" s="434"/>
      <c r="K168" s="434"/>
      <c r="L168" s="434"/>
      <c r="M168" s="434"/>
      <c r="N168" s="434"/>
      <c r="O168" s="434"/>
      <c r="P168" s="434"/>
      <c r="Q168" s="434"/>
      <c r="R168" s="434"/>
      <c r="S168" s="212"/>
      <c r="T168" s="213"/>
      <c r="U168" s="213"/>
      <c r="V168" s="214"/>
      <c r="W168" s="214"/>
    </row>
    <row r="169" spans="2:23" ht="14.1" customHeight="1">
      <c r="B169" s="206"/>
      <c r="C169" s="206"/>
      <c r="D169" s="207"/>
      <c r="E169" s="208"/>
      <c r="F169" s="209"/>
      <c r="G169" s="209"/>
      <c r="H169" s="9"/>
      <c r="I169" s="210"/>
      <c r="J169" s="434"/>
      <c r="K169" s="434"/>
      <c r="L169" s="434"/>
      <c r="M169" s="434"/>
      <c r="N169" s="434"/>
      <c r="O169" s="434"/>
      <c r="P169" s="434"/>
      <c r="Q169" s="434"/>
      <c r="R169" s="434"/>
      <c r="S169" s="212"/>
      <c r="T169" s="213"/>
      <c r="U169" s="213"/>
      <c r="V169" s="214"/>
      <c r="W169" s="214"/>
    </row>
    <row r="170" spans="2:23" ht="14.1" customHeight="1">
      <c r="B170" s="206"/>
      <c r="C170" s="206"/>
      <c r="D170" s="207"/>
      <c r="E170" s="208"/>
      <c r="F170" s="209"/>
      <c r="G170" s="209"/>
      <c r="H170" s="9"/>
      <c r="I170" s="210"/>
      <c r="J170" s="434"/>
      <c r="K170" s="434"/>
      <c r="L170" s="434"/>
      <c r="M170" s="434"/>
      <c r="N170" s="434"/>
      <c r="O170" s="434"/>
      <c r="P170" s="434"/>
      <c r="Q170" s="434"/>
      <c r="R170" s="434"/>
      <c r="S170" s="212"/>
      <c r="T170" s="213"/>
      <c r="U170" s="213"/>
      <c r="V170" s="214"/>
      <c r="W170" s="214"/>
    </row>
    <row r="171" spans="2:23" ht="14.1" customHeight="1">
      <c r="B171" s="206"/>
      <c r="C171" s="206"/>
      <c r="D171" s="207"/>
      <c r="E171" s="208"/>
      <c r="F171" s="209"/>
      <c r="G171" s="209"/>
      <c r="H171" s="9"/>
      <c r="I171" s="210"/>
      <c r="J171" s="434"/>
      <c r="K171" s="434"/>
      <c r="L171" s="434"/>
      <c r="M171" s="434"/>
      <c r="N171" s="434"/>
      <c r="O171" s="434"/>
      <c r="P171" s="434"/>
      <c r="Q171" s="434"/>
      <c r="R171" s="434"/>
      <c r="S171" s="212"/>
      <c r="T171" s="213"/>
      <c r="U171" s="213"/>
      <c r="V171" s="214"/>
      <c r="W171" s="214"/>
    </row>
    <row r="172" spans="2:23" ht="14.1" customHeight="1">
      <c r="B172" s="206"/>
      <c r="C172" s="206"/>
      <c r="D172" s="207"/>
      <c r="E172" s="208"/>
      <c r="F172" s="209"/>
      <c r="G172" s="209"/>
      <c r="H172" s="9"/>
      <c r="I172" s="210"/>
      <c r="J172" s="434"/>
      <c r="K172" s="434"/>
      <c r="L172" s="434"/>
      <c r="M172" s="434"/>
      <c r="N172" s="434"/>
      <c r="O172" s="434"/>
      <c r="P172" s="434"/>
      <c r="Q172" s="434"/>
      <c r="R172" s="434"/>
      <c r="S172" s="212"/>
      <c r="T172" s="213"/>
      <c r="U172" s="213"/>
      <c r="V172" s="214"/>
      <c r="W172" s="214"/>
    </row>
    <row r="173" spans="2:23" ht="14.1" customHeight="1">
      <c r="B173" s="206"/>
      <c r="C173" s="206"/>
      <c r="D173" s="207"/>
      <c r="E173" s="208"/>
      <c r="F173" s="209"/>
      <c r="G173" s="209"/>
      <c r="H173" s="9"/>
      <c r="I173" s="210"/>
      <c r="J173" s="434"/>
      <c r="K173" s="434"/>
      <c r="L173" s="434"/>
      <c r="M173" s="434"/>
      <c r="N173" s="434"/>
      <c r="O173" s="434"/>
      <c r="P173" s="434"/>
      <c r="Q173" s="434"/>
      <c r="R173" s="434"/>
      <c r="S173" s="212"/>
      <c r="T173" s="213"/>
      <c r="U173" s="213"/>
      <c r="V173" s="214"/>
      <c r="W173" s="214"/>
    </row>
    <row r="174" spans="2:23" ht="14.1" customHeight="1">
      <c r="B174" s="206"/>
      <c r="C174" s="206"/>
      <c r="D174" s="207"/>
      <c r="E174" s="208"/>
      <c r="F174" s="209"/>
      <c r="G174" s="209"/>
      <c r="H174" s="9"/>
      <c r="I174" s="210"/>
      <c r="J174" s="434"/>
      <c r="K174" s="434"/>
      <c r="L174" s="434"/>
      <c r="M174" s="434"/>
      <c r="N174" s="434"/>
      <c r="O174" s="434"/>
      <c r="P174" s="434"/>
      <c r="Q174" s="434"/>
      <c r="R174" s="434"/>
      <c r="S174" s="212"/>
      <c r="T174" s="213"/>
      <c r="U174" s="213"/>
      <c r="V174" s="214"/>
      <c r="W174" s="214"/>
    </row>
    <row r="175" spans="2:23" ht="14.1" customHeight="1">
      <c r="B175" s="206"/>
      <c r="C175" s="206"/>
      <c r="D175" s="207"/>
      <c r="E175" s="208"/>
      <c r="F175" s="209"/>
      <c r="G175" s="209"/>
      <c r="H175" s="9"/>
      <c r="I175" s="210"/>
      <c r="J175" s="434"/>
      <c r="K175" s="434"/>
      <c r="L175" s="434"/>
      <c r="M175" s="434"/>
      <c r="N175" s="434"/>
      <c r="O175" s="434"/>
      <c r="P175" s="434"/>
      <c r="Q175" s="434"/>
      <c r="R175" s="434"/>
      <c r="S175" s="212"/>
      <c r="T175" s="213"/>
      <c r="U175" s="213"/>
      <c r="V175" s="214"/>
      <c r="W175" s="214"/>
    </row>
    <row r="176" spans="2:23" ht="14.1" customHeight="1">
      <c r="B176" s="206"/>
      <c r="C176" s="206"/>
      <c r="D176" s="207"/>
      <c r="E176" s="208"/>
      <c r="F176" s="209"/>
      <c r="G176" s="209"/>
      <c r="H176" s="9"/>
      <c r="I176" s="210"/>
      <c r="J176" s="434"/>
      <c r="K176" s="434"/>
      <c r="L176" s="434"/>
      <c r="M176" s="434"/>
      <c r="N176" s="434"/>
      <c r="O176" s="434"/>
      <c r="P176" s="434"/>
      <c r="Q176" s="434"/>
      <c r="R176" s="434"/>
      <c r="S176" s="212"/>
      <c r="T176" s="213"/>
      <c r="U176" s="213"/>
      <c r="V176" s="214"/>
      <c r="W176" s="214"/>
    </row>
    <row r="177" spans="2:23" ht="14.1" customHeight="1">
      <c r="B177" s="206"/>
      <c r="C177" s="206"/>
      <c r="D177" s="207"/>
      <c r="E177" s="208"/>
      <c r="F177" s="209"/>
      <c r="G177" s="209"/>
      <c r="H177" s="9"/>
      <c r="I177" s="210"/>
      <c r="J177" s="434"/>
      <c r="K177" s="434"/>
      <c r="L177" s="434"/>
      <c r="M177" s="434"/>
      <c r="N177" s="434"/>
      <c r="O177" s="434"/>
      <c r="P177" s="434"/>
      <c r="Q177" s="434"/>
      <c r="R177" s="434"/>
      <c r="S177" s="212"/>
      <c r="T177" s="213"/>
      <c r="U177" s="213"/>
      <c r="V177" s="214"/>
      <c r="W177" s="214"/>
    </row>
    <row r="178" spans="2:23" ht="14.1" customHeight="1">
      <c r="B178" s="206"/>
      <c r="C178" s="206"/>
      <c r="D178" s="207"/>
      <c r="E178" s="208"/>
      <c r="F178" s="209"/>
      <c r="G178" s="209"/>
      <c r="H178" s="9"/>
      <c r="I178" s="210"/>
      <c r="J178" s="434"/>
      <c r="K178" s="434"/>
      <c r="L178" s="434"/>
      <c r="M178" s="434"/>
      <c r="N178" s="434"/>
      <c r="O178" s="434"/>
      <c r="P178" s="434"/>
      <c r="Q178" s="434"/>
      <c r="R178" s="434"/>
      <c r="S178" s="212"/>
      <c r="T178" s="213"/>
      <c r="U178" s="213"/>
      <c r="V178" s="214"/>
      <c r="W178" s="214"/>
    </row>
    <row r="179" spans="2:23" ht="14.1" customHeight="1">
      <c r="B179" s="206"/>
      <c r="C179" s="206"/>
      <c r="D179" s="207"/>
      <c r="E179" s="208"/>
      <c r="F179" s="209"/>
      <c r="G179" s="209"/>
      <c r="H179" s="9"/>
      <c r="I179" s="210"/>
      <c r="J179" s="434"/>
      <c r="K179" s="434"/>
      <c r="L179" s="434"/>
      <c r="M179" s="434"/>
      <c r="N179" s="434"/>
      <c r="O179" s="434"/>
      <c r="P179" s="434"/>
      <c r="Q179" s="434"/>
      <c r="R179" s="434"/>
      <c r="S179" s="212"/>
      <c r="T179" s="213"/>
      <c r="U179" s="213"/>
      <c r="V179" s="214"/>
      <c r="W179" s="214"/>
    </row>
    <row r="180" spans="2:23" ht="14.1" customHeight="1">
      <c r="B180" s="206"/>
      <c r="C180" s="206"/>
      <c r="D180" s="207"/>
      <c r="E180" s="208"/>
      <c r="F180" s="209"/>
      <c r="G180" s="209"/>
      <c r="H180" s="9"/>
      <c r="I180" s="210"/>
      <c r="J180" s="434"/>
      <c r="K180" s="434"/>
      <c r="L180" s="434"/>
      <c r="M180" s="434"/>
      <c r="N180" s="434"/>
      <c r="O180" s="434"/>
      <c r="P180" s="434"/>
      <c r="Q180" s="434"/>
      <c r="R180" s="434"/>
      <c r="S180" s="212"/>
      <c r="T180" s="213"/>
      <c r="U180" s="213"/>
      <c r="V180" s="214"/>
      <c r="W180" s="214"/>
    </row>
    <row r="181" spans="2:23" ht="14.1" customHeight="1">
      <c r="B181" s="206"/>
      <c r="C181" s="206"/>
      <c r="D181" s="207"/>
      <c r="E181" s="208"/>
      <c r="F181" s="209"/>
      <c r="G181" s="209"/>
      <c r="H181" s="9"/>
      <c r="I181" s="210"/>
      <c r="J181" s="434"/>
      <c r="K181" s="434"/>
      <c r="L181" s="434"/>
      <c r="M181" s="434"/>
      <c r="N181" s="434"/>
      <c r="O181" s="434"/>
      <c r="P181" s="434"/>
      <c r="Q181" s="434"/>
      <c r="R181" s="434"/>
      <c r="S181" s="212"/>
      <c r="T181" s="213"/>
      <c r="U181" s="213"/>
      <c r="V181" s="214"/>
      <c r="W181" s="214"/>
    </row>
    <row r="182" spans="2:23" ht="14.1" customHeight="1">
      <c r="B182" s="206"/>
      <c r="C182" s="206"/>
      <c r="D182" s="207"/>
      <c r="E182" s="208"/>
      <c r="F182" s="209"/>
      <c r="G182" s="209"/>
      <c r="H182" s="9"/>
      <c r="I182" s="210"/>
      <c r="J182" s="434"/>
      <c r="K182" s="434"/>
      <c r="L182" s="434"/>
      <c r="M182" s="434"/>
      <c r="N182" s="434"/>
      <c r="O182" s="434"/>
      <c r="P182" s="434"/>
      <c r="Q182" s="434"/>
      <c r="R182" s="434"/>
      <c r="S182" s="212"/>
      <c r="T182" s="213"/>
      <c r="U182" s="213"/>
      <c r="V182" s="214"/>
      <c r="W182" s="214"/>
    </row>
    <row r="183" spans="2:23" ht="14.1" customHeight="1">
      <c r="B183" s="206"/>
      <c r="C183" s="206"/>
      <c r="D183" s="207"/>
      <c r="E183" s="208"/>
      <c r="F183" s="209"/>
      <c r="G183" s="209"/>
      <c r="H183" s="9"/>
      <c r="I183" s="210"/>
      <c r="J183" s="434"/>
      <c r="K183" s="434"/>
      <c r="L183" s="434"/>
      <c r="M183" s="434"/>
      <c r="N183" s="434"/>
      <c r="O183" s="434"/>
      <c r="P183" s="434"/>
      <c r="Q183" s="434"/>
      <c r="R183" s="434"/>
      <c r="S183" s="212"/>
      <c r="T183" s="213"/>
      <c r="U183" s="213"/>
      <c r="V183" s="214"/>
      <c r="W183" s="214"/>
    </row>
    <row r="184" spans="2:23" ht="14.1" customHeight="1">
      <c r="B184" s="206"/>
      <c r="C184" s="206"/>
      <c r="D184" s="207"/>
      <c r="E184" s="208"/>
      <c r="F184" s="209"/>
      <c r="G184" s="209"/>
      <c r="H184" s="9"/>
      <c r="I184" s="210"/>
      <c r="J184" s="434"/>
      <c r="K184" s="434"/>
      <c r="L184" s="434"/>
      <c r="M184" s="434"/>
      <c r="N184" s="434"/>
      <c r="O184" s="434"/>
      <c r="P184" s="434"/>
      <c r="Q184" s="434"/>
      <c r="R184" s="434"/>
      <c r="S184" s="212"/>
      <c r="T184" s="213"/>
      <c r="U184" s="213"/>
      <c r="V184" s="214"/>
      <c r="W184" s="214"/>
    </row>
    <row r="185" spans="2:23" ht="14.1" customHeight="1">
      <c r="B185" s="206"/>
      <c r="C185" s="206"/>
      <c r="D185" s="207"/>
      <c r="E185" s="208"/>
      <c r="F185" s="209"/>
      <c r="G185" s="209"/>
      <c r="H185" s="9"/>
      <c r="I185" s="210"/>
      <c r="J185" s="434"/>
      <c r="K185" s="434"/>
      <c r="L185" s="434"/>
      <c r="M185" s="434"/>
      <c r="N185" s="434"/>
      <c r="O185" s="434"/>
      <c r="P185" s="434"/>
      <c r="Q185" s="434"/>
      <c r="R185" s="434"/>
      <c r="S185" s="212"/>
      <c r="T185" s="213"/>
      <c r="U185" s="213"/>
      <c r="V185" s="214"/>
      <c r="W185" s="214"/>
    </row>
    <row r="186" spans="2:23" ht="14.1" customHeight="1">
      <c r="B186" s="206"/>
      <c r="C186" s="206"/>
      <c r="D186" s="207"/>
      <c r="E186" s="208"/>
      <c r="F186" s="209"/>
      <c r="G186" s="209"/>
      <c r="H186" s="9"/>
      <c r="I186" s="210"/>
      <c r="J186" s="434"/>
      <c r="K186" s="434"/>
      <c r="L186" s="434"/>
      <c r="M186" s="434"/>
      <c r="N186" s="434"/>
      <c r="O186" s="434"/>
      <c r="P186" s="434"/>
      <c r="Q186" s="434"/>
      <c r="R186" s="434"/>
      <c r="S186" s="212"/>
      <c r="T186" s="213"/>
      <c r="U186" s="213"/>
      <c r="V186" s="214"/>
      <c r="W186" s="214"/>
    </row>
    <row r="187" spans="2:23" ht="14.1" customHeight="1">
      <c r="B187" s="206"/>
      <c r="C187" s="206"/>
      <c r="D187" s="207"/>
      <c r="E187" s="208"/>
      <c r="F187" s="209"/>
      <c r="G187" s="209"/>
      <c r="H187" s="9"/>
      <c r="I187" s="210"/>
      <c r="J187" s="434"/>
      <c r="K187" s="434"/>
      <c r="L187" s="434"/>
      <c r="M187" s="434"/>
      <c r="N187" s="434"/>
      <c r="O187" s="434"/>
      <c r="P187" s="434"/>
      <c r="Q187" s="434"/>
      <c r="R187" s="434"/>
      <c r="S187" s="212"/>
      <c r="T187" s="213"/>
      <c r="U187" s="213"/>
      <c r="V187" s="214"/>
      <c r="W187" s="214"/>
    </row>
    <row r="188" spans="2:23" ht="14.1" customHeight="1">
      <c r="B188" s="206"/>
      <c r="C188" s="206"/>
      <c r="D188" s="207"/>
      <c r="E188" s="208"/>
      <c r="F188" s="209"/>
      <c r="G188" s="209"/>
      <c r="H188" s="9"/>
      <c r="I188" s="210"/>
      <c r="J188" s="434"/>
      <c r="K188" s="434"/>
      <c r="L188" s="434"/>
      <c r="M188" s="434"/>
      <c r="N188" s="434"/>
      <c r="O188" s="434"/>
      <c r="P188" s="434"/>
      <c r="Q188" s="434"/>
      <c r="R188" s="434"/>
      <c r="S188" s="212"/>
      <c r="T188" s="213"/>
      <c r="U188" s="213"/>
      <c r="V188" s="214"/>
      <c r="W188" s="214"/>
    </row>
    <row r="189" spans="2:23" ht="14.1" customHeight="1">
      <c r="B189" s="206"/>
      <c r="C189" s="206"/>
      <c r="D189" s="207"/>
      <c r="E189" s="208"/>
      <c r="F189" s="209"/>
      <c r="G189" s="209"/>
      <c r="H189" s="9"/>
      <c r="I189" s="210"/>
      <c r="J189" s="434"/>
      <c r="K189" s="434"/>
      <c r="L189" s="434"/>
      <c r="M189" s="434"/>
      <c r="N189" s="434"/>
      <c r="O189" s="434"/>
      <c r="P189" s="434"/>
      <c r="Q189" s="434"/>
      <c r="R189" s="434"/>
      <c r="S189" s="212"/>
      <c r="T189" s="213"/>
      <c r="U189" s="213"/>
      <c r="V189" s="214"/>
      <c r="W189" s="214"/>
    </row>
    <row r="190" spans="2:23" ht="14.1" customHeight="1">
      <c r="B190" s="206"/>
      <c r="C190" s="206"/>
      <c r="D190" s="207"/>
      <c r="E190" s="208"/>
      <c r="F190" s="209"/>
      <c r="G190" s="209"/>
      <c r="H190" s="9"/>
      <c r="I190" s="210"/>
      <c r="J190" s="434"/>
      <c r="K190" s="434"/>
      <c r="L190" s="434"/>
      <c r="M190" s="434"/>
      <c r="N190" s="434"/>
      <c r="O190" s="434"/>
      <c r="P190" s="434"/>
      <c r="Q190" s="434"/>
      <c r="R190" s="434"/>
      <c r="S190" s="212"/>
      <c r="T190" s="213"/>
      <c r="U190" s="213"/>
      <c r="V190" s="214"/>
      <c r="W190" s="214"/>
    </row>
    <row r="191" spans="2:23" ht="14.1" customHeight="1">
      <c r="B191" s="206"/>
      <c r="C191" s="206"/>
      <c r="D191" s="207"/>
      <c r="E191" s="208"/>
      <c r="F191" s="209"/>
      <c r="G191" s="209"/>
      <c r="H191" s="9"/>
      <c r="I191" s="210"/>
      <c r="J191" s="434"/>
      <c r="K191" s="434"/>
      <c r="L191" s="434"/>
      <c r="M191" s="434"/>
      <c r="N191" s="434"/>
      <c r="O191" s="434"/>
      <c r="P191" s="434"/>
      <c r="Q191" s="434"/>
      <c r="R191" s="434"/>
      <c r="S191" s="212"/>
      <c r="T191" s="213"/>
      <c r="U191" s="213"/>
      <c r="V191" s="214"/>
      <c r="W191" s="214"/>
    </row>
    <row r="192" spans="2:23" ht="14.1" customHeight="1">
      <c r="B192" s="206"/>
      <c r="C192" s="206"/>
      <c r="D192" s="207"/>
      <c r="E192" s="208"/>
      <c r="F192" s="209"/>
      <c r="G192" s="209"/>
      <c r="H192" s="9"/>
      <c r="I192" s="210"/>
      <c r="J192" s="434"/>
      <c r="K192" s="434"/>
      <c r="L192" s="434"/>
      <c r="M192" s="434"/>
      <c r="N192" s="434"/>
      <c r="O192" s="434"/>
      <c r="P192" s="434"/>
      <c r="Q192" s="434"/>
      <c r="R192" s="434"/>
      <c r="S192" s="212"/>
      <c r="T192" s="213"/>
      <c r="U192" s="213"/>
      <c r="V192" s="214"/>
      <c r="W192" s="214"/>
    </row>
    <row r="193" spans="2:23" ht="14.1" customHeight="1">
      <c r="B193" s="206"/>
      <c r="C193" s="206"/>
      <c r="D193" s="207"/>
      <c r="E193" s="208"/>
      <c r="F193" s="209"/>
      <c r="G193" s="209"/>
      <c r="H193" s="9"/>
      <c r="I193" s="210"/>
      <c r="J193" s="434"/>
      <c r="K193" s="434"/>
      <c r="L193" s="434"/>
      <c r="M193" s="434"/>
      <c r="N193" s="434"/>
      <c r="O193" s="434"/>
      <c r="P193" s="434"/>
      <c r="Q193" s="434"/>
      <c r="R193" s="434"/>
      <c r="S193" s="212"/>
      <c r="T193" s="213"/>
      <c r="U193" s="213"/>
      <c r="V193" s="214"/>
      <c r="W193" s="214"/>
    </row>
    <row r="194" spans="2:23" ht="14.1" customHeight="1">
      <c r="B194" s="206"/>
      <c r="C194" s="206"/>
      <c r="D194" s="207"/>
      <c r="E194" s="208"/>
      <c r="F194" s="209"/>
      <c r="G194" s="209"/>
      <c r="H194" s="9"/>
      <c r="I194" s="210"/>
      <c r="J194" s="434"/>
      <c r="K194" s="434"/>
      <c r="L194" s="434"/>
      <c r="M194" s="434"/>
      <c r="N194" s="434"/>
      <c r="O194" s="434"/>
      <c r="P194" s="434"/>
      <c r="Q194" s="434"/>
      <c r="R194" s="434"/>
      <c r="S194" s="212"/>
      <c r="T194" s="213"/>
      <c r="U194" s="213"/>
      <c r="V194" s="214"/>
      <c r="W194" s="214"/>
    </row>
    <row r="195" spans="2:23" ht="14.1" customHeight="1">
      <c r="B195" s="206"/>
      <c r="C195" s="206"/>
      <c r="D195" s="207"/>
      <c r="E195" s="208"/>
      <c r="F195" s="209"/>
      <c r="G195" s="209"/>
      <c r="H195" s="9"/>
      <c r="I195" s="210"/>
      <c r="J195" s="434"/>
      <c r="K195" s="434"/>
      <c r="L195" s="434"/>
      <c r="M195" s="434"/>
      <c r="N195" s="434"/>
      <c r="O195" s="434"/>
      <c r="P195" s="434"/>
      <c r="Q195" s="434"/>
      <c r="R195" s="434"/>
      <c r="S195" s="212"/>
      <c r="T195" s="213"/>
      <c r="U195" s="213"/>
      <c r="V195" s="214"/>
      <c r="W195" s="214"/>
    </row>
    <row r="196" spans="2:23" ht="14.1" customHeight="1">
      <c r="B196" s="206"/>
      <c r="C196" s="206"/>
      <c r="D196" s="207"/>
      <c r="E196" s="208"/>
      <c r="F196" s="209"/>
      <c r="G196" s="209"/>
      <c r="H196" s="9"/>
      <c r="I196" s="210"/>
      <c r="J196" s="434"/>
      <c r="K196" s="434"/>
      <c r="L196" s="434"/>
      <c r="M196" s="434"/>
      <c r="N196" s="434"/>
      <c r="O196" s="434"/>
      <c r="P196" s="434"/>
      <c r="Q196" s="434"/>
      <c r="R196" s="434"/>
      <c r="S196" s="212"/>
      <c r="T196" s="213"/>
      <c r="U196" s="213"/>
      <c r="V196" s="214"/>
      <c r="W196" s="214"/>
    </row>
    <row r="197" spans="2:23" ht="14.1" customHeight="1">
      <c r="B197" s="206"/>
      <c r="C197" s="206"/>
      <c r="D197" s="207"/>
      <c r="E197" s="208"/>
      <c r="F197" s="209"/>
      <c r="G197" s="209"/>
      <c r="H197" s="9"/>
      <c r="I197" s="210"/>
      <c r="J197" s="434"/>
      <c r="K197" s="434"/>
      <c r="L197" s="434"/>
      <c r="M197" s="434"/>
      <c r="N197" s="434"/>
      <c r="O197" s="434"/>
      <c r="P197" s="434"/>
      <c r="Q197" s="434"/>
      <c r="R197" s="434"/>
      <c r="S197" s="212"/>
      <c r="T197" s="213"/>
      <c r="U197" s="213"/>
      <c r="V197" s="214"/>
      <c r="W197" s="214"/>
    </row>
    <row r="198" spans="2:23" ht="14.1" customHeight="1">
      <c r="B198" s="206"/>
      <c r="C198" s="206"/>
      <c r="D198" s="207"/>
      <c r="E198" s="208"/>
      <c r="F198" s="209"/>
      <c r="G198" s="209"/>
      <c r="H198" s="9"/>
      <c r="I198" s="210"/>
      <c r="J198" s="434"/>
      <c r="K198" s="434"/>
      <c r="L198" s="434"/>
      <c r="M198" s="434"/>
      <c r="N198" s="434"/>
      <c r="O198" s="434"/>
      <c r="P198" s="434"/>
      <c r="Q198" s="434"/>
      <c r="R198" s="434"/>
      <c r="S198" s="212"/>
      <c r="T198" s="213"/>
      <c r="U198" s="213"/>
      <c r="V198" s="214"/>
      <c r="W198" s="214"/>
    </row>
    <row r="199" spans="2:23" ht="14.1" customHeight="1">
      <c r="B199" s="206"/>
      <c r="C199" s="206"/>
      <c r="D199" s="207"/>
      <c r="E199" s="208"/>
      <c r="F199" s="209"/>
      <c r="G199" s="209"/>
      <c r="H199" s="9"/>
      <c r="I199" s="210"/>
      <c r="J199" s="434"/>
      <c r="K199" s="434"/>
      <c r="L199" s="434"/>
      <c r="M199" s="434"/>
      <c r="N199" s="434"/>
      <c r="O199" s="434"/>
      <c r="P199" s="434"/>
      <c r="Q199" s="434"/>
      <c r="R199" s="434"/>
      <c r="S199" s="212"/>
      <c r="T199" s="213"/>
      <c r="U199" s="213"/>
      <c r="V199" s="214"/>
      <c r="W199" s="214"/>
    </row>
    <row r="200" spans="2:23" ht="14.1" customHeight="1">
      <c r="B200" s="206"/>
      <c r="C200" s="206"/>
      <c r="D200" s="207"/>
      <c r="E200" s="208"/>
      <c r="F200" s="209"/>
      <c r="G200" s="209"/>
      <c r="H200" s="9"/>
      <c r="I200" s="210"/>
      <c r="J200" s="434"/>
      <c r="K200" s="434"/>
      <c r="L200" s="434"/>
      <c r="M200" s="434"/>
      <c r="N200" s="434"/>
      <c r="O200" s="434"/>
      <c r="P200" s="434"/>
      <c r="Q200" s="434"/>
      <c r="R200" s="434"/>
      <c r="S200" s="212"/>
      <c r="T200" s="213"/>
      <c r="U200" s="213"/>
      <c r="V200" s="214"/>
      <c r="W200" s="214"/>
    </row>
    <row r="201" spans="2:23" ht="14.1" customHeight="1">
      <c r="B201" s="206"/>
      <c r="C201" s="206"/>
      <c r="D201" s="207"/>
      <c r="E201" s="208"/>
      <c r="F201" s="209"/>
      <c r="G201" s="209"/>
      <c r="H201" s="9"/>
      <c r="I201" s="210"/>
      <c r="J201" s="434"/>
      <c r="K201" s="434"/>
      <c r="L201" s="434"/>
      <c r="M201" s="434"/>
      <c r="N201" s="434"/>
      <c r="O201" s="434"/>
      <c r="P201" s="434"/>
      <c r="Q201" s="434"/>
      <c r="R201" s="434"/>
      <c r="S201" s="212"/>
      <c r="T201" s="213"/>
      <c r="U201" s="213"/>
      <c r="V201" s="214"/>
      <c r="W201" s="214"/>
    </row>
    <row r="202" spans="2:23" ht="14.1" customHeight="1">
      <c r="B202" s="206"/>
      <c r="C202" s="206"/>
      <c r="D202" s="207"/>
      <c r="E202" s="208"/>
      <c r="F202" s="209"/>
      <c r="G202" s="209"/>
      <c r="H202" s="9"/>
      <c r="I202" s="210"/>
      <c r="J202" s="434"/>
      <c r="K202" s="434"/>
      <c r="L202" s="434"/>
      <c r="M202" s="434"/>
      <c r="N202" s="434"/>
      <c r="O202" s="434"/>
      <c r="P202" s="434"/>
      <c r="Q202" s="434"/>
      <c r="R202" s="434"/>
      <c r="S202" s="212"/>
      <c r="T202" s="213"/>
      <c r="U202" s="213"/>
      <c r="V202" s="214"/>
      <c r="W202" s="214"/>
    </row>
    <row r="203" spans="2:23" ht="14.1" customHeight="1">
      <c r="B203" s="206"/>
      <c r="C203" s="206"/>
      <c r="D203" s="207"/>
      <c r="E203" s="208"/>
      <c r="F203" s="209"/>
      <c r="G203" s="209"/>
      <c r="H203" s="9"/>
      <c r="I203" s="210"/>
      <c r="J203" s="434"/>
      <c r="K203" s="434"/>
      <c r="L203" s="434"/>
      <c r="M203" s="434"/>
      <c r="N203" s="434"/>
      <c r="O203" s="434"/>
      <c r="P203" s="434"/>
      <c r="Q203" s="434"/>
      <c r="R203" s="434"/>
      <c r="S203" s="212"/>
      <c r="T203" s="213"/>
      <c r="U203" s="213"/>
      <c r="V203" s="214"/>
      <c r="W203" s="214"/>
    </row>
    <row r="204" spans="2:23" ht="14.1" customHeight="1">
      <c r="B204" s="206"/>
      <c r="C204" s="206"/>
      <c r="D204" s="207"/>
      <c r="E204" s="208"/>
      <c r="F204" s="209"/>
      <c r="G204" s="209"/>
      <c r="H204" s="9"/>
      <c r="I204" s="210"/>
      <c r="J204" s="434"/>
      <c r="K204" s="434"/>
      <c r="L204" s="434"/>
      <c r="M204" s="434"/>
      <c r="N204" s="434"/>
      <c r="O204" s="434"/>
      <c r="P204" s="434"/>
      <c r="Q204" s="434"/>
      <c r="R204" s="434"/>
      <c r="S204" s="212"/>
      <c r="T204" s="213"/>
      <c r="U204" s="213"/>
      <c r="V204" s="214"/>
      <c r="W204" s="214"/>
    </row>
    <row r="205" spans="2:23" ht="14.1" customHeight="1">
      <c r="B205" s="206"/>
      <c r="C205" s="206"/>
      <c r="D205" s="207"/>
      <c r="E205" s="208"/>
      <c r="F205" s="209"/>
      <c r="G205" s="209"/>
      <c r="H205" s="9"/>
      <c r="I205" s="210"/>
      <c r="J205" s="434"/>
      <c r="K205" s="434"/>
      <c r="L205" s="434"/>
      <c r="M205" s="434"/>
      <c r="N205" s="434"/>
      <c r="O205" s="434"/>
      <c r="P205" s="434"/>
      <c r="Q205" s="434"/>
      <c r="R205" s="434"/>
      <c r="S205" s="212"/>
      <c r="T205" s="213"/>
      <c r="U205" s="213"/>
      <c r="V205" s="214"/>
      <c r="W205" s="214"/>
    </row>
    <row r="206" spans="2:23" ht="14.1" customHeight="1">
      <c r="B206" s="206"/>
      <c r="C206" s="206"/>
      <c r="D206" s="207"/>
      <c r="E206" s="208"/>
      <c r="F206" s="209"/>
      <c r="G206" s="209"/>
      <c r="H206" s="9"/>
      <c r="I206" s="210"/>
      <c r="J206" s="434"/>
      <c r="K206" s="434"/>
      <c r="L206" s="434"/>
      <c r="M206" s="434"/>
      <c r="N206" s="434"/>
      <c r="O206" s="434"/>
      <c r="P206" s="434"/>
      <c r="Q206" s="434"/>
      <c r="R206" s="434"/>
      <c r="S206" s="212"/>
      <c r="T206" s="213"/>
      <c r="U206" s="213"/>
      <c r="V206" s="214"/>
      <c r="W206" s="214"/>
    </row>
    <row r="207" spans="2:23" ht="14.1" customHeight="1">
      <c r="B207" s="206"/>
      <c r="C207" s="206"/>
      <c r="D207" s="207"/>
      <c r="E207" s="208"/>
      <c r="F207" s="209"/>
      <c r="G207" s="209"/>
      <c r="H207" s="9"/>
      <c r="I207" s="210"/>
      <c r="J207" s="434"/>
      <c r="K207" s="434"/>
      <c r="L207" s="434"/>
      <c r="M207" s="434"/>
      <c r="N207" s="434"/>
      <c r="O207" s="434"/>
      <c r="P207" s="434"/>
      <c r="Q207" s="434"/>
      <c r="R207" s="434"/>
      <c r="S207" s="212"/>
      <c r="T207" s="213"/>
      <c r="U207" s="213"/>
      <c r="V207" s="214"/>
      <c r="W207" s="214"/>
    </row>
    <row r="208" spans="2:23" ht="14.1" customHeight="1">
      <c r="B208" s="206"/>
      <c r="C208" s="206"/>
      <c r="D208" s="207"/>
      <c r="E208" s="208"/>
      <c r="F208" s="209"/>
      <c r="G208" s="209"/>
      <c r="H208" s="9"/>
      <c r="I208" s="210"/>
      <c r="J208" s="434"/>
      <c r="K208" s="434"/>
      <c r="L208" s="434"/>
      <c r="M208" s="434"/>
      <c r="N208" s="434"/>
      <c r="O208" s="434"/>
      <c r="P208" s="434"/>
      <c r="Q208" s="434"/>
      <c r="R208" s="434"/>
      <c r="S208" s="212"/>
      <c r="T208" s="213"/>
      <c r="U208" s="213"/>
      <c r="V208" s="214"/>
      <c r="W208" s="214"/>
    </row>
    <row r="209" spans="2:23" ht="14.1" customHeight="1">
      <c r="B209" s="206"/>
      <c r="C209" s="206"/>
      <c r="D209" s="207"/>
      <c r="E209" s="208"/>
      <c r="F209" s="209"/>
      <c r="G209" s="209"/>
      <c r="H209" s="9"/>
      <c r="I209" s="210"/>
      <c r="J209" s="434"/>
      <c r="K209" s="434"/>
      <c r="L209" s="434"/>
      <c r="M209" s="434"/>
      <c r="N209" s="434"/>
      <c r="O209" s="434"/>
      <c r="P209" s="434"/>
      <c r="Q209" s="434"/>
      <c r="R209" s="434"/>
      <c r="S209" s="212"/>
      <c r="T209" s="213"/>
      <c r="U209" s="213"/>
      <c r="V209" s="214"/>
      <c r="W209" s="214"/>
    </row>
    <row r="210" spans="2:23" ht="14.1" customHeight="1">
      <c r="B210" s="206"/>
      <c r="C210" s="206"/>
      <c r="D210" s="207"/>
      <c r="E210" s="208"/>
      <c r="F210" s="209"/>
      <c r="G210" s="209"/>
      <c r="H210" s="9"/>
      <c r="I210" s="210"/>
      <c r="J210" s="434"/>
      <c r="K210" s="434"/>
      <c r="L210" s="434"/>
      <c r="M210" s="434"/>
      <c r="N210" s="434"/>
      <c r="O210" s="434"/>
      <c r="P210" s="434"/>
      <c r="Q210" s="434"/>
      <c r="R210" s="434"/>
      <c r="S210" s="212"/>
      <c r="T210" s="213"/>
      <c r="U210" s="213"/>
      <c r="V210" s="214"/>
      <c r="W210" s="214"/>
    </row>
    <row r="211" spans="2:23" ht="14.1" customHeight="1">
      <c r="B211" s="206"/>
      <c r="C211" s="206"/>
      <c r="D211" s="207"/>
      <c r="E211" s="208"/>
      <c r="F211" s="209"/>
      <c r="G211" s="209"/>
      <c r="H211" s="9"/>
      <c r="I211" s="210"/>
      <c r="J211" s="434"/>
      <c r="K211" s="434"/>
      <c r="L211" s="434"/>
      <c r="M211" s="434"/>
      <c r="N211" s="434"/>
      <c r="O211" s="434"/>
      <c r="P211" s="434"/>
      <c r="Q211" s="434"/>
      <c r="R211" s="434"/>
      <c r="S211" s="212"/>
      <c r="T211" s="213"/>
      <c r="U211" s="213"/>
      <c r="V211" s="214"/>
      <c r="W211" s="214"/>
    </row>
    <row r="212" spans="2:23" ht="14.1" customHeight="1">
      <c r="B212" s="206"/>
      <c r="C212" s="206"/>
      <c r="D212" s="207"/>
      <c r="E212" s="208"/>
      <c r="F212" s="209"/>
      <c r="G212" s="209"/>
      <c r="H212" s="9"/>
      <c r="I212" s="210"/>
      <c r="J212" s="434"/>
      <c r="K212" s="434"/>
      <c r="L212" s="434"/>
      <c r="M212" s="434"/>
      <c r="N212" s="434"/>
      <c r="O212" s="434"/>
      <c r="P212" s="434"/>
      <c r="Q212" s="434"/>
      <c r="R212" s="434"/>
      <c r="S212" s="212"/>
      <c r="T212" s="213"/>
      <c r="U212" s="213"/>
      <c r="V212" s="214"/>
      <c r="W212" s="214"/>
    </row>
    <row r="213" spans="2:23" ht="14.1" customHeight="1">
      <c r="B213" s="206"/>
      <c r="C213" s="206"/>
      <c r="D213" s="207"/>
      <c r="E213" s="208"/>
      <c r="F213" s="209"/>
      <c r="G213" s="209"/>
      <c r="H213" s="9"/>
      <c r="I213" s="210"/>
      <c r="J213" s="434"/>
      <c r="K213" s="434"/>
      <c r="L213" s="434"/>
      <c r="M213" s="434"/>
      <c r="N213" s="434"/>
      <c r="O213" s="434"/>
      <c r="P213" s="434"/>
      <c r="Q213" s="434"/>
      <c r="R213" s="434"/>
      <c r="S213" s="212"/>
      <c r="T213" s="213"/>
      <c r="U213" s="213"/>
      <c r="V213" s="214"/>
      <c r="W213" s="214"/>
    </row>
    <row r="214" spans="2:23" ht="14.1" customHeight="1">
      <c r="B214" s="206"/>
      <c r="C214" s="206"/>
      <c r="D214" s="207"/>
      <c r="E214" s="208"/>
      <c r="F214" s="209"/>
      <c r="G214" s="209"/>
      <c r="H214" s="9"/>
      <c r="I214" s="210"/>
      <c r="J214" s="434"/>
      <c r="K214" s="434"/>
      <c r="L214" s="434"/>
      <c r="M214" s="434"/>
      <c r="N214" s="434"/>
      <c r="O214" s="434"/>
      <c r="P214" s="434"/>
      <c r="Q214" s="434"/>
      <c r="R214" s="434"/>
      <c r="S214" s="212"/>
      <c r="T214" s="213"/>
      <c r="U214" s="213"/>
      <c r="V214" s="214"/>
      <c r="W214" s="214"/>
    </row>
    <row r="215" spans="2:23" ht="14.1" customHeight="1">
      <c r="B215" s="206"/>
      <c r="C215" s="206"/>
      <c r="D215" s="207"/>
      <c r="E215" s="208"/>
      <c r="F215" s="209"/>
      <c r="G215" s="209"/>
      <c r="H215" s="9"/>
      <c r="I215" s="210"/>
      <c r="J215" s="434"/>
      <c r="K215" s="434"/>
      <c r="L215" s="434"/>
      <c r="M215" s="434"/>
      <c r="N215" s="434"/>
      <c r="O215" s="434"/>
      <c r="P215" s="434"/>
      <c r="Q215" s="434"/>
      <c r="R215" s="434"/>
      <c r="S215" s="212"/>
      <c r="T215" s="213"/>
      <c r="U215" s="213"/>
      <c r="V215" s="214"/>
      <c r="W215" s="214"/>
    </row>
    <row r="216" spans="2:23" ht="14.1" customHeight="1">
      <c r="B216" s="206"/>
      <c r="C216" s="206"/>
      <c r="D216" s="207"/>
      <c r="E216" s="208"/>
      <c r="F216" s="209"/>
      <c r="G216" s="209"/>
      <c r="H216" s="9"/>
      <c r="I216" s="210"/>
      <c r="J216" s="434"/>
      <c r="K216" s="434"/>
      <c r="L216" s="434"/>
      <c r="M216" s="434"/>
      <c r="N216" s="434"/>
      <c r="O216" s="434"/>
      <c r="P216" s="434"/>
      <c r="Q216" s="434"/>
      <c r="R216" s="434"/>
      <c r="S216" s="212"/>
      <c r="T216" s="213"/>
      <c r="U216" s="213"/>
      <c r="V216" s="214"/>
      <c r="W216" s="214"/>
    </row>
    <row r="217" spans="2:23" ht="14.1" customHeight="1">
      <c r="B217" s="206"/>
      <c r="C217" s="206"/>
      <c r="D217" s="207"/>
      <c r="E217" s="208"/>
      <c r="F217" s="209"/>
      <c r="G217" s="209"/>
      <c r="H217" s="9"/>
      <c r="I217" s="210"/>
      <c r="J217" s="434"/>
      <c r="K217" s="434"/>
      <c r="L217" s="434"/>
      <c r="M217" s="434"/>
      <c r="N217" s="434"/>
      <c r="O217" s="434"/>
      <c r="P217" s="434"/>
      <c r="Q217" s="434"/>
      <c r="R217" s="434"/>
      <c r="S217" s="212"/>
      <c r="T217" s="213"/>
      <c r="U217" s="213"/>
      <c r="V217" s="214"/>
      <c r="W217" s="214"/>
    </row>
    <row r="218" spans="2:23" ht="14.1" customHeight="1">
      <c r="B218" s="206"/>
      <c r="C218" s="206"/>
      <c r="D218" s="207"/>
      <c r="E218" s="208"/>
      <c r="F218" s="209"/>
      <c r="G218" s="209"/>
      <c r="H218" s="9"/>
      <c r="I218" s="210"/>
      <c r="J218" s="434"/>
      <c r="K218" s="434"/>
      <c r="L218" s="434"/>
      <c r="M218" s="434"/>
      <c r="N218" s="434"/>
      <c r="O218" s="434"/>
      <c r="P218" s="434"/>
      <c r="Q218" s="434"/>
      <c r="R218" s="434"/>
      <c r="S218" s="212"/>
      <c r="T218" s="213"/>
      <c r="U218" s="213"/>
      <c r="V218" s="214"/>
      <c r="W218" s="214"/>
    </row>
    <row r="219" spans="2:23" ht="14.1" customHeight="1">
      <c r="B219" s="206"/>
      <c r="C219" s="206"/>
      <c r="D219" s="207"/>
      <c r="E219" s="208"/>
      <c r="F219" s="209"/>
      <c r="G219" s="209"/>
      <c r="H219" s="9"/>
      <c r="I219" s="210"/>
      <c r="J219" s="434"/>
      <c r="K219" s="434"/>
      <c r="L219" s="434"/>
      <c r="M219" s="434"/>
      <c r="N219" s="434"/>
      <c r="O219" s="434"/>
      <c r="P219" s="434"/>
      <c r="Q219" s="434"/>
      <c r="R219" s="434"/>
      <c r="S219" s="212"/>
      <c r="T219" s="213"/>
      <c r="U219" s="213"/>
      <c r="V219" s="214"/>
      <c r="W219" s="214"/>
    </row>
    <row r="220" spans="2:23" ht="14.1" customHeight="1">
      <c r="B220" s="206"/>
      <c r="C220" s="206"/>
      <c r="D220" s="207"/>
      <c r="E220" s="208"/>
      <c r="F220" s="209"/>
      <c r="G220" s="209"/>
      <c r="H220" s="9"/>
      <c r="I220" s="210"/>
      <c r="J220" s="434"/>
      <c r="K220" s="434"/>
      <c r="L220" s="434"/>
      <c r="M220" s="434"/>
      <c r="N220" s="434"/>
      <c r="O220" s="434"/>
      <c r="P220" s="434"/>
      <c r="Q220" s="434"/>
      <c r="R220" s="434"/>
      <c r="S220" s="212"/>
      <c r="T220" s="213"/>
      <c r="U220" s="213"/>
      <c r="V220" s="214"/>
      <c r="W220" s="214"/>
    </row>
    <row r="221" spans="2:23" ht="14.1" customHeight="1">
      <c r="B221" s="206"/>
      <c r="C221" s="206"/>
      <c r="D221" s="207"/>
      <c r="E221" s="208"/>
      <c r="F221" s="209"/>
      <c r="G221" s="209"/>
      <c r="H221" s="9"/>
      <c r="I221" s="210"/>
      <c r="J221" s="434"/>
      <c r="K221" s="434"/>
      <c r="L221" s="434"/>
      <c r="M221" s="434"/>
      <c r="N221" s="434"/>
      <c r="O221" s="434"/>
      <c r="P221" s="434"/>
      <c r="Q221" s="434"/>
      <c r="R221" s="434"/>
      <c r="S221" s="212"/>
      <c r="T221" s="213"/>
      <c r="U221" s="213"/>
      <c r="V221" s="214"/>
      <c r="W221" s="214"/>
    </row>
    <row r="222" spans="2:23" ht="14.1" customHeight="1">
      <c r="B222" s="206"/>
      <c r="C222" s="206"/>
      <c r="D222" s="207"/>
      <c r="E222" s="208"/>
      <c r="F222" s="209"/>
      <c r="G222" s="209"/>
      <c r="H222" s="9"/>
      <c r="I222" s="210"/>
      <c r="J222" s="434"/>
      <c r="K222" s="434"/>
      <c r="L222" s="434"/>
      <c r="M222" s="434"/>
      <c r="N222" s="434"/>
      <c r="O222" s="434"/>
      <c r="P222" s="434"/>
      <c r="Q222" s="434"/>
      <c r="R222" s="434"/>
      <c r="S222" s="212"/>
      <c r="T222" s="213"/>
      <c r="U222" s="213"/>
      <c r="V222" s="214"/>
      <c r="W222" s="214"/>
    </row>
    <row r="223" spans="2:23" ht="14.1" customHeight="1">
      <c r="B223" s="206"/>
      <c r="C223" s="206"/>
      <c r="D223" s="207"/>
      <c r="E223" s="208"/>
      <c r="F223" s="209"/>
      <c r="G223" s="209"/>
      <c r="H223" s="9"/>
      <c r="I223" s="210"/>
      <c r="J223" s="434"/>
      <c r="K223" s="434"/>
      <c r="L223" s="434"/>
      <c r="M223" s="434"/>
      <c r="N223" s="434"/>
      <c r="O223" s="434"/>
      <c r="P223" s="434"/>
      <c r="Q223" s="434"/>
      <c r="R223" s="434"/>
      <c r="S223" s="212"/>
      <c r="T223" s="213"/>
      <c r="U223" s="213"/>
      <c r="V223" s="214"/>
      <c r="W223" s="214"/>
    </row>
    <row r="224" spans="2:23" ht="14.1" customHeight="1">
      <c r="B224" s="206"/>
      <c r="C224" s="206"/>
      <c r="D224" s="207"/>
      <c r="E224" s="208"/>
      <c r="F224" s="209"/>
      <c r="G224" s="209"/>
      <c r="H224" s="9"/>
      <c r="I224" s="210"/>
      <c r="J224" s="434"/>
      <c r="K224" s="434"/>
      <c r="L224" s="434"/>
      <c r="M224" s="434"/>
      <c r="N224" s="434"/>
      <c r="O224" s="434"/>
      <c r="P224" s="434"/>
      <c r="Q224" s="434"/>
      <c r="R224" s="434"/>
      <c r="S224" s="212"/>
      <c r="T224" s="213"/>
      <c r="U224" s="213"/>
      <c r="V224" s="214"/>
      <c r="W224" s="214"/>
    </row>
    <row r="225" spans="2:23" ht="14.1" customHeight="1">
      <c r="B225" s="206"/>
      <c r="C225" s="206"/>
      <c r="D225" s="207"/>
      <c r="E225" s="208"/>
      <c r="F225" s="209"/>
      <c r="G225" s="209"/>
      <c r="H225" s="9"/>
      <c r="I225" s="210"/>
      <c r="J225" s="434"/>
      <c r="K225" s="434"/>
      <c r="L225" s="434"/>
      <c r="M225" s="434"/>
      <c r="N225" s="434"/>
      <c r="O225" s="434"/>
      <c r="P225" s="434"/>
      <c r="Q225" s="434"/>
      <c r="R225" s="434"/>
      <c r="S225" s="212"/>
      <c r="T225" s="213"/>
      <c r="U225" s="213"/>
      <c r="V225" s="214"/>
      <c r="W225" s="214"/>
    </row>
    <row r="226" spans="2:23" ht="14.1" customHeight="1">
      <c r="B226" s="206"/>
      <c r="C226" s="206"/>
      <c r="D226" s="207"/>
      <c r="E226" s="208"/>
      <c r="F226" s="209"/>
      <c r="G226" s="209"/>
      <c r="H226" s="9"/>
      <c r="I226" s="210"/>
      <c r="J226" s="434"/>
      <c r="K226" s="434"/>
      <c r="L226" s="434"/>
      <c r="M226" s="434"/>
      <c r="N226" s="434"/>
      <c r="O226" s="434"/>
      <c r="P226" s="434"/>
      <c r="Q226" s="434"/>
      <c r="R226" s="434"/>
      <c r="S226" s="212"/>
      <c r="T226" s="213"/>
      <c r="U226" s="213"/>
      <c r="V226" s="214"/>
      <c r="W226" s="214"/>
    </row>
    <row r="227" spans="2:23" ht="14.1" customHeight="1">
      <c r="B227" s="206"/>
      <c r="C227" s="206"/>
      <c r="D227" s="207"/>
      <c r="E227" s="208"/>
      <c r="F227" s="209"/>
      <c r="G227" s="209"/>
      <c r="H227" s="9"/>
      <c r="I227" s="210"/>
      <c r="J227" s="434"/>
      <c r="K227" s="434"/>
      <c r="L227" s="434"/>
      <c r="M227" s="434"/>
      <c r="N227" s="434"/>
      <c r="O227" s="434"/>
      <c r="P227" s="434"/>
      <c r="Q227" s="434"/>
      <c r="R227" s="434"/>
      <c r="S227" s="212"/>
      <c r="T227" s="213"/>
      <c r="U227" s="213"/>
      <c r="V227" s="214"/>
      <c r="W227" s="214"/>
    </row>
    <row r="228" spans="2:23" ht="14.1" customHeight="1">
      <c r="B228" s="206"/>
      <c r="C228" s="206"/>
      <c r="D228" s="207"/>
      <c r="E228" s="208"/>
      <c r="F228" s="209"/>
      <c r="G228" s="209"/>
      <c r="H228" s="9"/>
      <c r="I228" s="210"/>
      <c r="J228" s="434"/>
      <c r="K228" s="434"/>
      <c r="L228" s="434"/>
      <c r="M228" s="434"/>
      <c r="N228" s="434"/>
      <c r="O228" s="434"/>
      <c r="P228" s="434"/>
      <c r="Q228" s="434"/>
      <c r="R228" s="434"/>
      <c r="S228" s="212"/>
      <c r="T228" s="213"/>
      <c r="U228" s="213"/>
      <c r="V228" s="214"/>
      <c r="W228" s="214"/>
    </row>
    <row r="229" spans="2:23" ht="14.1" customHeight="1">
      <c r="B229" s="206"/>
      <c r="C229" s="206"/>
      <c r="D229" s="207"/>
      <c r="E229" s="208"/>
      <c r="F229" s="209"/>
      <c r="G229" s="209"/>
      <c r="H229" s="9"/>
      <c r="I229" s="210"/>
      <c r="J229" s="434"/>
      <c r="K229" s="434"/>
      <c r="L229" s="434"/>
      <c r="M229" s="434"/>
      <c r="N229" s="434"/>
      <c r="O229" s="434"/>
      <c r="P229" s="434"/>
      <c r="Q229" s="434"/>
      <c r="R229" s="434"/>
      <c r="S229" s="212"/>
      <c r="T229" s="213"/>
      <c r="U229" s="213"/>
      <c r="V229" s="214"/>
      <c r="W229" s="214"/>
    </row>
    <row r="230" spans="2:23" ht="14.1" customHeight="1">
      <c r="B230" s="206"/>
      <c r="C230" s="206"/>
      <c r="D230" s="207"/>
      <c r="E230" s="208"/>
      <c r="F230" s="209"/>
      <c r="G230" s="209"/>
      <c r="H230" s="9"/>
      <c r="I230" s="210"/>
      <c r="J230" s="434"/>
      <c r="K230" s="434"/>
      <c r="L230" s="434"/>
      <c r="M230" s="434"/>
      <c r="N230" s="434"/>
      <c r="O230" s="434"/>
      <c r="P230" s="434"/>
      <c r="Q230" s="434"/>
      <c r="R230" s="434"/>
      <c r="S230" s="212"/>
      <c r="T230" s="213"/>
      <c r="U230" s="213"/>
      <c r="V230" s="214"/>
      <c r="W230" s="214"/>
    </row>
    <row r="231" spans="2:23" ht="14.1" customHeight="1">
      <c r="B231" s="206"/>
      <c r="C231" s="206"/>
      <c r="D231" s="207"/>
      <c r="E231" s="208"/>
      <c r="F231" s="209"/>
      <c r="G231" s="209"/>
      <c r="H231" s="9"/>
      <c r="I231" s="210"/>
      <c r="J231" s="434"/>
      <c r="K231" s="434"/>
      <c r="L231" s="434"/>
      <c r="M231" s="434"/>
      <c r="N231" s="434"/>
      <c r="O231" s="434"/>
      <c r="P231" s="434"/>
      <c r="Q231" s="434"/>
      <c r="R231" s="434"/>
      <c r="S231" s="212"/>
      <c r="T231" s="213"/>
      <c r="U231" s="213"/>
      <c r="V231" s="214"/>
      <c r="W231" s="214"/>
    </row>
    <row r="232" spans="2:23" ht="14.1" customHeight="1">
      <c r="B232" s="206"/>
      <c r="C232" s="206"/>
      <c r="D232" s="207"/>
      <c r="E232" s="208"/>
      <c r="F232" s="209"/>
      <c r="G232" s="209"/>
      <c r="H232" s="9"/>
      <c r="I232" s="210"/>
      <c r="J232" s="434"/>
      <c r="K232" s="434"/>
      <c r="L232" s="434"/>
      <c r="M232" s="434"/>
      <c r="N232" s="434"/>
      <c r="O232" s="434"/>
      <c r="P232" s="434"/>
      <c r="Q232" s="434"/>
      <c r="R232" s="434"/>
      <c r="S232" s="212"/>
      <c r="T232" s="213"/>
      <c r="U232" s="213"/>
      <c r="V232" s="214"/>
      <c r="W232" s="214"/>
    </row>
    <row r="233" spans="2:23" ht="14.1" customHeight="1">
      <c r="B233" s="206"/>
      <c r="C233" s="206"/>
      <c r="D233" s="207"/>
      <c r="E233" s="208"/>
      <c r="F233" s="209"/>
      <c r="G233" s="209"/>
      <c r="H233" s="9"/>
      <c r="I233" s="210"/>
      <c r="J233" s="434"/>
      <c r="K233" s="434"/>
      <c r="L233" s="434"/>
      <c r="M233" s="434"/>
      <c r="N233" s="434"/>
      <c r="O233" s="434"/>
      <c r="P233" s="434"/>
      <c r="Q233" s="434"/>
      <c r="R233" s="434"/>
      <c r="S233" s="212"/>
      <c r="T233" s="213"/>
      <c r="U233" s="213"/>
      <c r="V233" s="214"/>
      <c r="W233" s="214"/>
    </row>
    <row r="234" spans="2:23" ht="14.1" customHeight="1">
      <c r="B234" s="206"/>
      <c r="C234" s="206"/>
      <c r="D234" s="207"/>
      <c r="E234" s="208"/>
      <c r="F234" s="209"/>
      <c r="G234" s="209"/>
      <c r="H234" s="9"/>
      <c r="I234" s="210"/>
      <c r="J234" s="434"/>
      <c r="K234" s="434"/>
      <c r="L234" s="434"/>
      <c r="M234" s="434"/>
      <c r="N234" s="434"/>
      <c r="O234" s="434"/>
      <c r="P234" s="434"/>
      <c r="Q234" s="434"/>
      <c r="R234" s="434"/>
      <c r="S234" s="212"/>
      <c r="T234" s="213"/>
      <c r="U234" s="213"/>
      <c r="V234" s="214"/>
      <c r="W234" s="214"/>
    </row>
    <row r="235" spans="2:23" ht="14.1" customHeight="1">
      <c r="B235" s="206"/>
      <c r="C235" s="206"/>
      <c r="D235" s="207"/>
      <c r="E235" s="208"/>
      <c r="F235" s="209"/>
      <c r="G235" s="209"/>
      <c r="H235" s="9"/>
      <c r="I235" s="210"/>
      <c r="J235" s="434"/>
      <c r="K235" s="434"/>
      <c r="L235" s="434"/>
      <c r="M235" s="434"/>
      <c r="N235" s="434"/>
      <c r="O235" s="434"/>
      <c r="P235" s="434"/>
      <c r="Q235" s="434"/>
      <c r="R235" s="434"/>
      <c r="S235" s="212"/>
      <c r="T235" s="213"/>
      <c r="U235" s="213"/>
      <c r="V235" s="214"/>
      <c r="W235" s="214"/>
    </row>
    <row r="236" spans="2:23" ht="14.1" customHeight="1">
      <c r="B236" s="206"/>
      <c r="C236" s="206"/>
      <c r="D236" s="207"/>
      <c r="E236" s="208"/>
      <c r="F236" s="209"/>
      <c r="G236" s="209"/>
      <c r="H236" s="9"/>
      <c r="I236" s="210"/>
      <c r="J236" s="434"/>
      <c r="K236" s="434"/>
      <c r="L236" s="434"/>
      <c r="M236" s="434"/>
      <c r="N236" s="434"/>
      <c r="O236" s="434"/>
      <c r="P236" s="434"/>
      <c r="Q236" s="434"/>
      <c r="R236" s="434"/>
      <c r="S236" s="212"/>
      <c r="T236" s="213"/>
      <c r="U236" s="213"/>
      <c r="V236" s="214"/>
      <c r="W236" s="214"/>
    </row>
    <row r="237" spans="2:23" ht="14.1" customHeight="1">
      <c r="B237" s="206"/>
      <c r="C237" s="206"/>
      <c r="D237" s="207"/>
      <c r="E237" s="208"/>
      <c r="F237" s="209"/>
      <c r="G237" s="209"/>
      <c r="H237" s="9"/>
      <c r="I237" s="210"/>
      <c r="J237" s="434"/>
      <c r="K237" s="434"/>
      <c r="L237" s="434"/>
      <c r="M237" s="434"/>
      <c r="N237" s="434"/>
      <c r="O237" s="434"/>
      <c r="P237" s="434"/>
      <c r="Q237" s="434"/>
      <c r="R237" s="434"/>
      <c r="S237" s="212"/>
      <c r="T237" s="213"/>
      <c r="U237" s="213"/>
      <c r="V237" s="214"/>
      <c r="W237" s="214"/>
    </row>
    <row r="238" spans="2:23" ht="14.1" customHeight="1">
      <c r="B238" s="206"/>
      <c r="C238" s="206"/>
      <c r="D238" s="207"/>
      <c r="E238" s="208"/>
      <c r="F238" s="209"/>
      <c r="G238" s="209"/>
      <c r="H238" s="9"/>
      <c r="I238" s="210"/>
      <c r="J238" s="434"/>
      <c r="K238" s="434"/>
      <c r="L238" s="434"/>
      <c r="M238" s="434"/>
      <c r="N238" s="434"/>
      <c r="O238" s="434"/>
      <c r="P238" s="434"/>
      <c r="Q238" s="434"/>
      <c r="R238" s="434"/>
      <c r="S238" s="212"/>
      <c r="T238" s="213"/>
      <c r="U238" s="213"/>
      <c r="V238" s="214"/>
      <c r="W238" s="214"/>
    </row>
    <row r="239" spans="2:23" ht="14.1" customHeight="1">
      <c r="B239" s="206"/>
      <c r="C239" s="206"/>
      <c r="D239" s="207"/>
      <c r="E239" s="208"/>
      <c r="F239" s="209"/>
      <c r="G239" s="209"/>
      <c r="H239" s="9"/>
      <c r="I239" s="210"/>
      <c r="J239" s="434"/>
      <c r="K239" s="434"/>
      <c r="L239" s="434"/>
      <c r="M239" s="434"/>
      <c r="N239" s="434"/>
      <c r="O239" s="434"/>
      <c r="P239" s="434"/>
      <c r="Q239" s="434"/>
      <c r="R239" s="434"/>
      <c r="S239" s="212"/>
      <c r="T239" s="213"/>
      <c r="U239" s="213"/>
      <c r="V239" s="214"/>
      <c r="W239" s="214"/>
    </row>
    <row r="240" spans="2:23" ht="14.1" customHeight="1">
      <c r="B240" s="206"/>
      <c r="C240" s="206"/>
      <c r="D240" s="207"/>
      <c r="E240" s="208"/>
      <c r="F240" s="209"/>
      <c r="G240" s="209"/>
      <c r="H240" s="9"/>
      <c r="I240" s="210"/>
      <c r="J240" s="434"/>
      <c r="K240" s="434"/>
      <c r="L240" s="434"/>
      <c r="M240" s="434"/>
      <c r="N240" s="434"/>
      <c r="O240" s="434"/>
      <c r="P240" s="434"/>
      <c r="Q240" s="434"/>
      <c r="R240" s="434"/>
      <c r="S240" s="212"/>
      <c r="T240" s="213"/>
      <c r="U240" s="213"/>
      <c r="V240" s="214"/>
      <c r="W240" s="214"/>
    </row>
    <row r="241" spans="2:23" ht="14.1" customHeight="1">
      <c r="B241" s="206"/>
      <c r="C241" s="206"/>
      <c r="D241" s="207"/>
      <c r="E241" s="208"/>
      <c r="F241" s="209"/>
      <c r="G241" s="209"/>
      <c r="H241" s="9"/>
      <c r="I241" s="210"/>
      <c r="J241" s="434"/>
      <c r="K241" s="434"/>
      <c r="L241" s="434"/>
      <c r="M241" s="434"/>
      <c r="N241" s="434"/>
      <c r="O241" s="434"/>
      <c r="P241" s="434"/>
      <c r="Q241" s="434"/>
      <c r="R241" s="434"/>
      <c r="S241" s="212"/>
      <c r="T241" s="213"/>
      <c r="U241" s="213"/>
      <c r="V241" s="214"/>
      <c r="W241" s="214"/>
    </row>
    <row r="242" spans="2:23" ht="14.1" customHeight="1">
      <c r="B242" s="206"/>
      <c r="C242" s="206"/>
      <c r="D242" s="207"/>
      <c r="E242" s="208"/>
      <c r="F242" s="209"/>
      <c r="G242" s="209"/>
      <c r="H242" s="9"/>
      <c r="I242" s="210"/>
      <c r="J242" s="434"/>
      <c r="K242" s="434"/>
      <c r="L242" s="434"/>
      <c r="M242" s="434"/>
      <c r="N242" s="434"/>
      <c r="O242" s="434"/>
      <c r="P242" s="434"/>
      <c r="Q242" s="434"/>
      <c r="R242" s="434"/>
      <c r="S242" s="212"/>
      <c r="T242" s="213"/>
      <c r="U242" s="213"/>
      <c r="V242" s="214"/>
      <c r="W242" s="214"/>
    </row>
    <row r="243" spans="2:23" ht="14.1" customHeight="1">
      <c r="B243" s="206"/>
      <c r="C243" s="206"/>
      <c r="D243" s="207"/>
      <c r="E243" s="208"/>
      <c r="F243" s="209"/>
      <c r="G243" s="209"/>
      <c r="H243" s="9"/>
      <c r="I243" s="210"/>
      <c r="J243" s="434"/>
      <c r="K243" s="434"/>
      <c r="L243" s="434"/>
      <c r="M243" s="434"/>
      <c r="N243" s="434"/>
      <c r="O243" s="434"/>
      <c r="P243" s="434"/>
      <c r="Q243" s="434"/>
      <c r="R243" s="434"/>
      <c r="S243" s="212"/>
      <c r="T243" s="213"/>
      <c r="U243" s="213"/>
      <c r="V243" s="214"/>
      <c r="W243" s="214"/>
    </row>
    <row r="244" spans="2:23" ht="14.1" customHeight="1">
      <c r="B244" s="206"/>
      <c r="C244" s="206"/>
      <c r="D244" s="207"/>
      <c r="E244" s="208"/>
      <c r="F244" s="209"/>
      <c r="G244" s="209"/>
      <c r="H244" s="9"/>
      <c r="I244" s="210"/>
      <c r="J244" s="434"/>
      <c r="K244" s="434"/>
      <c r="L244" s="434"/>
      <c r="M244" s="434"/>
      <c r="N244" s="434"/>
      <c r="O244" s="434"/>
      <c r="P244" s="434"/>
      <c r="Q244" s="434"/>
      <c r="R244" s="434"/>
      <c r="S244" s="212"/>
      <c r="T244" s="213"/>
      <c r="U244" s="213"/>
      <c r="V244" s="214"/>
      <c r="W244" s="214"/>
    </row>
    <row r="245" spans="2:23" ht="14.1" customHeight="1">
      <c r="B245" s="206"/>
      <c r="C245" s="206"/>
      <c r="D245" s="207"/>
      <c r="E245" s="208"/>
      <c r="F245" s="209"/>
      <c r="G245" s="209"/>
      <c r="H245" s="9"/>
      <c r="I245" s="210"/>
      <c r="J245" s="434"/>
      <c r="K245" s="434"/>
      <c r="L245" s="434"/>
      <c r="M245" s="434"/>
      <c r="N245" s="434"/>
      <c r="O245" s="434"/>
      <c r="P245" s="434"/>
      <c r="Q245" s="434"/>
      <c r="R245" s="434"/>
      <c r="S245" s="212"/>
      <c r="T245" s="213"/>
      <c r="U245" s="213"/>
      <c r="V245" s="214"/>
      <c r="W245" s="214"/>
    </row>
    <row r="246" spans="2:23" ht="14.1" customHeight="1">
      <c r="B246" s="206"/>
      <c r="C246" s="206"/>
      <c r="D246" s="207"/>
      <c r="E246" s="208"/>
      <c r="F246" s="209"/>
      <c r="G246" s="209"/>
      <c r="H246" s="9"/>
      <c r="I246" s="210"/>
      <c r="J246" s="434"/>
      <c r="K246" s="434"/>
      <c r="L246" s="434"/>
      <c r="M246" s="434"/>
      <c r="N246" s="434"/>
      <c r="O246" s="434"/>
      <c r="P246" s="434"/>
      <c r="Q246" s="434"/>
      <c r="R246" s="434"/>
      <c r="S246" s="212"/>
      <c r="T246" s="213"/>
      <c r="U246" s="213"/>
      <c r="V246" s="214"/>
      <c r="W246" s="214"/>
    </row>
    <row r="247" spans="2:23" ht="14.1" customHeight="1">
      <c r="B247" s="206"/>
      <c r="C247" s="206"/>
      <c r="D247" s="207"/>
      <c r="E247" s="208"/>
      <c r="F247" s="209"/>
      <c r="G247" s="209"/>
      <c r="H247" s="9"/>
      <c r="I247" s="210"/>
      <c r="J247" s="434"/>
      <c r="K247" s="434"/>
      <c r="L247" s="434"/>
      <c r="M247" s="434"/>
      <c r="N247" s="434"/>
      <c r="O247" s="434"/>
      <c r="P247" s="434"/>
      <c r="Q247" s="434"/>
      <c r="R247" s="434"/>
      <c r="S247" s="212"/>
      <c r="T247" s="213"/>
      <c r="U247" s="213"/>
      <c r="V247" s="214"/>
      <c r="W247" s="214"/>
    </row>
    <row r="248" spans="2:23" ht="14.1" customHeight="1">
      <c r="B248" s="206"/>
      <c r="C248" s="206"/>
      <c r="D248" s="207"/>
      <c r="E248" s="208"/>
      <c r="F248" s="209"/>
      <c r="G248" s="209"/>
      <c r="H248" s="9"/>
      <c r="I248" s="210"/>
      <c r="J248" s="434"/>
      <c r="K248" s="434"/>
      <c r="L248" s="434"/>
      <c r="M248" s="434"/>
      <c r="N248" s="434"/>
      <c r="O248" s="434"/>
      <c r="P248" s="434"/>
      <c r="Q248" s="434"/>
      <c r="R248" s="434"/>
      <c r="S248" s="212"/>
      <c r="T248" s="213"/>
      <c r="U248" s="213"/>
      <c r="V248" s="214"/>
      <c r="W248" s="214"/>
    </row>
    <row r="249" spans="2:23" ht="14.1" customHeight="1">
      <c r="B249" s="206"/>
      <c r="C249" s="206"/>
      <c r="D249" s="207"/>
      <c r="E249" s="208"/>
      <c r="F249" s="209"/>
      <c r="G249" s="209"/>
      <c r="H249" s="9"/>
      <c r="I249" s="210"/>
      <c r="J249" s="434"/>
      <c r="K249" s="434"/>
      <c r="L249" s="434"/>
      <c r="M249" s="434"/>
      <c r="N249" s="434"/>
      <c r="O249" s="434"/>
      <c r="P249" s="434"/>
      <c r="Q249" s="434"/>
      <c r="R249" s="434"/>
      <c r="S249" s="212"/>
      <c r="T249" s="213"/>
      <c r="U249" s="213"/>
      <c r="V249" s="214"/>
      <c r="W249" s="214"/>
    </row>
    <row r="250" spans="2:23" ht="14.1" customHeight="1">
      <c r="B250" s="206"/>
      <c r="C250" s="206"/>
      <c r="D250" s="207"/>
      <c r="E250" s="208"/>
      <c r="F250" s="209"/>
      <c r="G250" s="209"/>
      <c r="H250" s="9"/>
      <c r="I250" s="210"/>
      <c r="J250" s="434"/>
      <c r="K250" s="434"/>
      <c r="L250" s="434"/>
      <c r="M250" s="434"/>
      <c r="N250" s="434"/>
      <c r="O250" s="434"/>
      <c r="P250" s="434"/>
      <c r="Q250" s="434"/>
      <c r="R250" s="434"/>
      <c r="S250" s="212"/>
      <c r="T250" s="213"/>
      <c r="U250" s="213"/>
      <c r="V250" s="214"/>
      <c r="W250" s="214"/>
    </row>
    <row r="251" spans="2:23" ht="14.1" customHeight="1">
      <c r="B251" s="206"/>
      <c r="C251" s="206"/>
      <c r="D251" s="207"/>
      <c r="E251" s="208"/>
      <c r="F251" s="209"/>
      <c r="G251" s="209"/>
      <c r="H251" s="9"/>
      <c r="I251" s="210"/>
      <c r="J251" s="434"/>
      <c r="K251" s="434"/>
      <c r="L251" s="434"/>
      <c r="M251" s="434"/>
      <c r="N251" s="434"/>
      <c r="O251" s="434"/>
      <c r="P251" s="434"/>
      <c r="Q251" s="434"/>
      <c r="R251" s="434"/>
      <c r="S251" s="212"/>
      <c r="T251" s="213"/>
      <c r="U251" s="213"/>
      <c r="V251" s="214"/>
      <c r="W251" s="214"/>
    </row>
    <row r="252" spans="2:23" ht="14.1" customHeight="1">
      <c r="B252" s="206"/>
      <c r="C252" s="206"/>
      <c r="D252" s="207"/>
      <c r="E252" s="208"/>
      <c r="F252" s="209"/>
      <c r="G252" s="209"/>
      <c r="H252" s="9"/>
      <c r="I252" s="210"/>
      <c r="J252" s="434"/>
      <c r="K252" s="434"/>
      <c r="L252" s="434"/>
      <c r="M252" s="434"/>
      <c r="N252" s="434"/>
      <c r="O252" s="434"/>
      <c r="P252" s="434"/>
      <c r="Q252" s="434"/>
      <c r="R252" s="434"/>
      <c r="S252" s="212"/>
      <c r="T252" s="213"/>
      <c r="U252" s="213"/>
      <c r="V252" s="214"/>
      <c r="W252" s="214"/>
    </row>
    <row r="253" spans="2:23" ht="14.1" customHeight="1">
      <c r="B253" s="206"/>
      <c r="C253" s="206"/>
      <c r="D253" s="207"/>
      <c r="E253" s="208"/>
      <c r="F253" s="209"/>
      <c r="G253" s="209"/>
      <c r="H253" s="9"/>
      <c r="I253" s="210"/>
      <c r="J253" s="434"/>
      <c r="K253" s="434"/>
      <c r="L253" s="434"/>
      <c r="M253" s="434"/>
      <c r="N253" s="434"/>
      <c r="O253" s="434"/>
      <c r="P253" s="434"/>
      <c r="Q253" s="434"/>
      <c r="R253" s="434"/>
      <c r="S253" s="212"/>
      <c r="T253" s="213"/>
      <c r="U253" s="213"/>
      <c r="V253" s="214"/>
      <c r="W253" s="214"/>
    </row>
    <row r="254" spans="2:23" ht="14.1" customHeight="1">
      <c r="B254" s="206"/>
      <c r="C254" s="206"/>
      <c r="D254" s="207"/>
      <c r="E254" s="208"/>
      <c r="F254" s="209"/>
      <c r="G254" s="209"/>
      <c r="H254" s="9"/>
      <c r="I254" s="210"/>
      <c r="J254" s="434"/>
      <c r="K254" s="434"/>
      <c r="L254" s="434"/>
      <c r="M254" s="434"/>
      <c r="N254" s="434"/>
      <c r="O254" s="434"/>
      <c r="P254" s="434"/>
      <c r="Q254" s="434"/>
      <c r="R254" s="434"/>
      <c r="S254" s="212"/>
      <c r="T254" s="213"/>
      <c r="U254" s="213"/>
      <c r="V254" s="214"/>
      <c r="W254" s="214"/>
    </row>
    <row r="255" spans="2:23" ht="14.1" customHeight="1">
      <c r="B255" s="206"/>
      <c r="C255" s="206"/>
      <c r="D255" s="207"/>
      <c r="E255" s="208"/>
      <c r="F255" s="209"/>
      <c r="G255" s="209"/>
      <c r="H255" s="9"/>
      <c r="I255" s="210"/>
      <c r="J255" s="434"/>
      <c r="K255" s="434"/>
      <c r="L255" s="434"/>
      <c r="M255" s="434"/>
      <c r="N255" s="434"/>
      <c r="O255" s="434"/>
      <c r="P255" s="434"/>
      <c r="Q255" s="434"/>
      <c r="R255" s="434"/>
      <c r="S255" s="212"/>
      <c r="T255" s="213"/>
      <c r="U255" s="213"/>
      <c r="V255" s="214"/>
      <c r="W255" s="214"/>
    </row>
    <row r="256" spans="2:23" ht="14.1" customHeight="1">
      <c r="B256" s="206"/>
      <c r="C256" s="206"/>
      <c r="D256" s="207"/>
      <c r="E256" s="208"/>
      <c r="F256" s="209"/>
      <c r="G256" s="209"/>
      <c r="H256" s="9"/>
      <c r="I256" s="210"/>
      <c r="J256" s="434"/>
      <c r="K256" s="434"/>
      <c r="L256" s="434"/>
      <c r="M256" s="434"/>
      <c r="N256" s="434"/>
      <c r="O256" s="434"/>
      <c r="P256" s="434"/>
      <c r="Q256" s="434"/>
      <c r="R256" s="434"/>
      <c r="S256" s="212"/>
      <c r="T256" s="213"/>
      <c r="U256" s="213"/>
      <c r="V256" s="214"/>
      <c r="W256" s="214"/>
    </row>
    <row r="257" spans="2:23" ht="14.1" customHeight="1">
      <c r="B257" s="206"/>
      <c r="C257" s="206"/>
      <c r="D257" s="207"/>
      <c r="E257" s="208"/>
      <c r="F257" s="209"/>
      <c r="G257" s="209"/>
      <c r="H257" s="9"/>
      <c r="I257" s="210"/>
      <c r="J257" s="434"/>
      <c r="K257" s="434"/>
      <c r="L257" s="434"/>
      <c r="M257" s="434"/>
      <c r="N257" s="434"/>
      <c r="O257" s="434"/>
      <c r="P257" s="434"/>
      <c r="Q257" s="434"/>
      <c r="R257" s="434"/>
      <c r="S257" s="212"/>
      <c r="T257" s="213"/>
      <c r="U257" s="213"/>
      <c r="V257" s="214"/>
      <c r="W257" s="214"/>
    </row>
    <row r="258" spans="2:23" ht="14.1" customHeight="1">
      <c r="B258" s="206"/>
      <c r="C258" s="206"/>
      <c r="D258" s="207"/>
      <c r="E258" s="208"/>
      <c r="F258" s="209"/>
      <c r="G258" s="209"/>
      <c r="H258" s="9"/>
      <c r="I258" s="210"/>
      <c r="J258" s="434"/>
      <c r="K258" s="434"/>
      <c r="L258" s="434"/>
      <c r="M258" s="434"/>
      <c r="N258" s="434"/>
      <c r="O258" s="434"/>
      <c r="P258" s="434"/>
      <c r="Q258" s="434"/>
      <c r="R258" s="434"/>
      <c r="S258" s="212"/>
      <c r="T258" s="213"/>
      <c r="U258" s="213"/>
      <c r="V258" s="214"/>
      <c r="W258" s="214"/>
    </row>
    <row r="259" spans="2:23" ht="14.1" customHeight="1">
      <c r="B259" s="206"/>
      <c r="C259" s="206"/>
      <c r="D259" s="207"/>
      <c r="E259" s="208"/>
      <c r="F259" s="209"/>
      <c r="G259" s="209"/>
      <c r="H259" s="9"/>
      <c r="I259" s="210"/>
      <c r="J259" s="434"/>
      <c r="K259" s="434"/>
      <c r="L259" s="434"/>
      <c r="M259" s="434"/>
      <c r="N259" s="434"/>
      <c r="O259" s="434"/>
      <c r="P259" s="434"/>
      <c r="Q259" s="434"/>
      <c r="R259" s="434"/>
      <c r="S259" s="212"/>
      <c r="T259" s="213"/>
      <c r="U259" s="213"/>
      <c r="V259" s="214"/>
      <c r="W259" s="214"/>
    </row>
    <row r="260" spans="2:23" ht="14.1" customHeight="1">
      <c r="B260" s="206"/>
      <c r="C260" s="206"/>
      <c r="D260" s="207"/>
      <c r="E260" s="208"/>
      <c r="F260" s="209"/>
      <c r="G260" s="209"/>
      <c r="H260" s="9"/>
      <c r="I260" s="210"/>
      <c r="J260" s="434"/>
      <c r="K260" s="434"/>
      <c r="L260" s="434"/>
      <c r="M260" s="434"/>
      <c r="N260" s="434"/>
      <c r="O260" s="434"/>
      <c r="P260" s="434"/>
      <c r="Q260" s="434"/>
      <c r="R260" s="434"/>
      <c r="S260" s="212"/>
      <c r="T260" s="213"/>
      <c r="U260" s="213"/>
      <c r="V260" s="214"/>
      <c r="W260" s="214"/>
    </row>
    <row r="261" spans="2:23" ht="14.1" customHeight="1">
      <c r="B261" s="206"/>
      <c r="C261" s="206"/>
      <c r="D261" s="207"/>
      <c r="E261" s="208"/>
      <c r="F261" s="209"/>
      <c r="G261" s="209"/>
      <c r="H261" s="9"/>
      <c r="I261" s="210"/>
      <c r="J261" s="434"/>
      <c r="K261" s="434"/>
      <c r="L261" s="434"/>
      <c r="M261" s="434"/>
      <c r="N261" s="434"/>
      <c r="O261" s="434"/>
      <c r="P261" s="434"/>
      <c r="Q261" s="434"/>
      <c r="R261" s="434"/>
      <c r="S261" s="212"/>
      <c r="T261" s="213"/>
      <c r="U261" s="213"/>
      <c r="V261" s="214"/>
      <c r="W261" s="214"/>
    </row>
    <row r="262" spans="2:23" ht="14.1" customHeight="1">
      <c r="B262" s="206"/>
      <c r="C262" s="206"/>
      <c r="D262" s="207"/>
      <c r="E262" s="208"/>
      <c r="F262" s="209"/>
      <c r="G262" s="209"/>
      <c r="H262" s="9"/>
      <c r="I262" s="210"/>
      <c r="J262" s="434"/>
      <c r="K262" s="434"/>
      <c r="L262" s="434"/>
      <c r="M262" s="434"/>
      <c r="N262" s="434"/>
      <c r="O262" s="434"/>
      <c r="P262" s="434"/>
      <c r="Q262" s="434"/>
      <c r="R262" s="434"/>
      <c r="S262" s="212"/>
      <c r="T262" s="213"/>
      <c r="U262" s="213"/>
      <c r="V262" s="214"/>
      <c r="W262" s="214"/>
    </row>
    <row r="263" spans="2:23" ht="14.1" customHeight="1">
      <c r="B263" s="206"/>
      <c r="C263" s="206"/>
      <c r="D263" s="207"/>
      <c r="E263" s="208"/>
      <c r="F263" s="209"/>
      <c r="G263" s="209"/>
      <c r="H263" s="9"/>
      <c r="I263" s="210"/>
      <c r="J263" s="434"/>
      <c r="K263" s="434"/>
      <c r="L263" s="434"/>
      <c r="M263" s="434"/>
      <c r="N263" s="434"/>
      <c r="O263" s="434"/>
      <c r="P263" s="434"/>
      <c r="Q263" s="434"/>
      <c r="R263" s="434"/>
      <c r="S263" s="212"/>
      <c r="T263" s="213"/>
      <c r="U263" s="213"/>
      <c r="V263" s="214"/>
      <c r="W263" s="214"/>
    </row>
    <row r="264" spans="2:23" ht="14.1" customHeight="1">
      <c r="B264" s="206"/>
      <c r="C264" s="206"/>
      <c r="D264" s="207"/>
      <c r="E264" s="208"/>
      <c r="F264" s="209"/>
      <c r="G264" s="209"/>
      <c r="H264" s="9"/>
      <c r="I264" s="210"/>
      <c r="J264" s="434"/>
      <c r="K264" s="434"/>
      <c r="L264" s="434"/>
      <c r="M264" s="434"/>
      <c r="N264" s="434"/>
      <c r="O264" s="434"/>
      <c r="P264" s="434"/>
      <c r="Q264" s="434"/>
      <c r="R264" s="434"/>
      <c r="S264" s="212"/>
      <c r="T264" s="213"/>
      <c r="U264" s="213"/>
      <c r="V264" s="214"/>
      <c r="W264" s="214"/>
    </row>
    <row r="265" spans="2:23" ht="14.1" customHeight="1">
      <c r="B265" s="206"/>
      <c r="C265" s="206"/>
      <c r="D265" s="207"/>
      <c r="E265" s="208"/>
      <c r="F265" s="209"/>
      <c r="G265" s="209"/>
      <c r="H265" s="9"/>
      <c r="I265" s="210"/>
      <c r="J265" s="434"/>
      <c r="K265" s="434"/>
      <c r="L265" s="434"/>
      <c r="M265" s="434"/>
      <c r="N265" s="434"/>
      <c r="O265" s="434"/>
      <c r="P265" s="434"/>
      <c r="Q265" s="434"/>
      <c r="R265" s="434"/>
      <c r="S265" s="212"/>
      <c r="T265" s="213"/>
      <c r="U265" s="213"/>
      <c r="V265" s="214"/>
      <c r="W265" s="214"/>
    </row>
    <row r="266" spans="2:23" ht="14.1" customHeight="1">
      <c r="B266" s="206"/>
      <c r="C266" s="206"/>
      <c r="D266" s="207"/>
      <c r="E266" s="208"/>
      <c r="F266" s="209"/>
      <c r="G266" s="209"/>
      <c r="H266" s="9"/>
      <c r="I266" s="210"/>
      <c r="J266" s="434"/>
      <c r="K266" s="434"/>
      <c r="L266" s="434"/>
      <c r="M266" s="434"/>
      <c r="N266" s="434"/>
      <c r="O266" s="434"/>
      <c r="P266" s="434"/>
      <c r="Q266" s="434"/>
      <c r="R266" s="434"/>
      <c r="S266" s="212"/>
      <c r="T266" s="213"/>
      <c r="U266" s="213"/>
      <c r="V266" s="214"/>
      <c r="W266" s="214"/>
    </row>
    <row r="267" spans="2:23" ht="14.1" customHeight="1">
      <c r="B267" s="206"/>
      <c r="C267" s="206"/>
      <c r="D267" s="207"/>
      <c r="E267" s="208"/>
      <c r="F267" s="209"/>
      <c r="G267" s="209"/>
      <c r="H267" s="9"/>
      <c r="I267" s="210"/>
      <c r="J267" s="434"/>
      <c r="K267" s="434"/>
      <c r="L267" s="434"/>
      <c r="M267" s="434"/>
      <c r="N267" s="434"/>
      <c r="O267" s="434"/>
      <c r="P267" s="434"/>
      <c r="Q267" s="434"/>
      <c r="R267" s="434"/>
      <c r="S267" s="212"/>
      <c r="T267" s="213"/>
      <c r="U267" s="213"/>
      <c r="V267" s="214"/>
      <c r="W267" s="214"/>
    </row>
    <row r="268" spans="2:23" ht="14.1" customHeight="1">
      <c r="B268" s="206"/>
      <c r="C268" s="206"/>
      <c r="D268" s="207"/>
      <c r="E268" s="208"/>
      <c r="F268" s="209"/>
      <c r="G268" s="209"/>
      <c r="H268" s="9"/>
      <c r="I268" s="210"/>
      <c r="J268" s="434"/>
      <c r="K268" s="434"/>
      <c r="L268" s="434"/>
      <c r="M268" s="434"/>
      <c r="N268" s="434"/>
      <c r="O268" s="434"/>
      <c r="P268" s="434"/>
      <c r="Q268" s="434"/>
      <c r="R268" s="434"/>
      <c r="S268" s="212"/>
      <c r="T268" s="213"/>
      <c r="U268" s="213"/>
      <c r="V268" s="214"/>
      <c r="W268" s="214"/>
    </row>
    <row r="269" spans="2:23" ht="14.1" customHeight="1">
      <c r="B269" s="206"/>
      <c r="C269" s="206"/>
      <c r="D269" s="207"/>
      <c r="E269" s="208"/>
      <c r="F269" s="209"/>
      <c r="G269" s="209"/>
      <c r="H269" s="9"/>
      <c r="I269" s="210"/>
      <c r="J269" s="434"/>
      <c r="K269" s="434"/>
      <c r="L269" s="434"/>
      <c r="M269" s="434"/>
      <c r="N269" s="434"/>
      <c r="O269" s="434"/>
      <c r="P269" s="434"/>
      <c r="Q269" s="434"/>
      <c r="R269" s="434"/>
      <c r="S269" s="212"/>
      <c r="T269" s="213"/>
      <c r="U269" s="213"/>
      <c r="V269" s="214"/>
      <c r="W269" s="214"/>
    </row>
    <row r="270" spans="2:23" ht="14.1" customHeight="1">
      <c r="B270" s="206"/>
      <c r="C270" s="206"/>
      <c r="D270" s="207"/>
      <c r="E270" s="208"/>
      <c r="F270" s="209"/>
      <c r="G270" s="209"/>
      <c r="H270" s="9"/>
      <c r="I270" s="210"/>
      <c r="J270" s="434"/>
      <c r="K270" s="434"/>
      <c r="L270" s="434"/>
      <c r="M270" s="434"/>
      <c r="N270" s="434"/>
      <c r="O270" s="434"/>
      <c r="P270" s="434"/>
      <c r="Q270" s="434"/>
      <c r="R270" s="434"/>
      <c r="S270" s="212"/>
      <c r="T270" s="213"/>
      <c r="U270" s="213"/>
      <c r="V270" s="214"/>
      <c r="W270" s="214"/>
    </row>
    <row r="271" spans="2:23" ht="14.1" customHeight="1">
      <c r="B271" s="206"/>
      <c r="C271" s="206"/>
      <c r="D271" s="207"/>
      <c r="E271" s="208"/>
      <c r="F271" s="209"/>
      <c r="G271" s="209"/>
      <c r="H271" s="9"/>
      <c r="I271" s="210"/>
      <c r="J271" s="434"/>
      <c r="K271" s="434"/>
      <c r="L271" s="434"/>
      <c r="M271" s="434"/>
      <c r="N271" s="434"/>
      <c r="O271" s="434"/>
      <c r="P271" s="434"/>
      <c r="Q271" s="434"/>
      <c r="R271" s="434"/>
      <c r="S271" s="212"/>
      <c r="T271" s="213"/>
      <c r="U271" s="213"/>
      <c r="V271" s="214"/>
      <c r="W271" s="214"/>
    </row>
    <row r="272" spans="2:23" ht="14.1" customHeight="1">
      <c r="B272" s="206"/>
      <c r="C272" s="206"/>
      <c r="D272" s="207"/>
      <c r="E272" s="208"/>
      <c r="F272" s="209"/>
      <c r="G272" s="209"/>
      <c r="H272" s="9"/>
      <c r="I272" s="210"/>
      <c r="J272" s="434"/>
      <c r="K272" s="434"/>
      <c r="L272" s="434"/>
      <c r="M272" s="434"/>
      <c r="N272" s="434"/>
      <c r="O272" s="434"/>
      <c r="P272" s="434"/>
      <c r="Q272" s="434"/>
      <c r="R272" s="434"/>
      <c r="S272" s="212"/>
      <c r="T272" s="213"/>
      <c r="U272" s="213"/>
      <c r="V272" s="214"/>
      <c r="W272" s="214"/>
    </row>
    <row r="273" spans="2:23" ht="14.1" customHeight="1">
      <c r="B273" s="206"/>
      <c r="C273" s="206"/>
      <c r="D273" s="207"/>
      <c r="E273" s="208"/>
      <c r="F273" s="209"/>
      <c r="G273" s="209"/>
      <c r="H273" s="9"/>
      <c r="I273" s="210"/>
      <c r="J273" s="434"/>
      <c r="K273" s="434"/>
      <c r="L273" s="434"/>
      <c r="M273" s="434"/>
      <c r="N273" s="434"/>
      <c r="O273" s="434"/>
      <c r="P273" s="434"/>
      <c r="Q273" s="434"/>
      <c r="R273" s="434"/>
      <c r="S273" s="212"/>
      <c r="T273" s="213"/>
      <c r="U273" s="213"/>
      <c r="V273" s="214"/>
      <c r="W273" s="214"/>
    </row>
    <row r="274" spans="2:23" ht="14.1" customHeight="1">
      <c r="B274" s="206"/>
      <c r="C274" s="206"/>
      <c r="D274" s="207"/>
      <c r="E274" s="208"/>
      <c r="F274" s="209"/>
      <c r="G274" s="209"/>
      <c r="H274" s="9"/>
      <c r="I274" s="210"/>
      <c r="J274" s="434"/>
      <c r="K274" s="434"/>
      <c r="L274" s="434"/>
      <c r="M274" s="434"/>
      <c r="N274" s="434"/>
      <c r="O274" s="434"/>
      <c r="P274" s="434"/>
      <c r="Q274" s="434"/>
      <c r="R274" s="434"/>
      <c r="S274" s="212"/>
      <c r="T274" s="213"/>
      <c r="U274" s="213"/>
      <c r="V274" s="214"/>
      <c r="W274" s="214"/>
    </row>
    <row r="275" spans="2:23" ht="14.1" customHeight="1">
      <c r="B275" s="206"/>
      <c r="C275" s="206"/>
      <c r="D275" s="207"/>
      <c r="E275" s="208"/>
      <c r="F275" s="209"/>
      <c r="G275" s="209"/>
      <c r="H275" s="9"/>
      <c r="I275" s="210"/>
      <c r="J275" s="434"/>
      <c r="K275" s="434"/>
      <c r="L275" s="434"/>
      <c r="M275" s="434"/>
      <c r="N275" s="434"/>
      <c r="O275" s="434"/>
      <c r="P275" s="434"/>
      <c r="Q275" s="434"/>
      <c r="R275" s="434"/>
      <c r="S275" s="212"/>
      <c r="T275" s="213"/>
      <c r="U275" s="213"/>
      <c r="V275" s="214"/>
      <c r="W275" s="214"/>
    </row>
    <row r="276" spans="2:23" ht="14.1" customHeight="1">
      <c r="B276" s="206"/>
      <c r="C276" s="206"/>
      <c r="D276" s="207"/>
      <c r="E276" s="208"/>
      <c r="F276" s="209"/>
      <c r="G276" s="209"/>
      <c r="H276" s="9"/>
      <c r="I276" s="210"/>
      <c r="J276" s="434"/>
      <c r="K276" s="434"/>
      <c r="L276" s="434"/>
      <c r="M276" s="434"/>
      <c r="N276" s="434"/>
      <c r="O276" s="434"/>
      <c r="P276" s="434"/>
      <c r="Q276" s="434"/>
      <c r="R276" s="434"/>
      <c r="S276" s="212"/>
      <c r="T276" s="213"/>
      <c r="U276" s="213"/>
      <c r="V276" s="214"/>
      <c r="W276" s="214"/>
    </row>
    <row r="277" spans="2:23" ht="14.1" customHeight="1">
      <c r="B277" s="206"/>
      <c r="C277" s="206"/>
      <c r="D277" s="207"/>
      <c r="E277" s="208"/>
      <c r="F277" s="209"/>
      <c r="G277" s="209"/>
      <c r="H277" s="9"/>
      <c r="I277" s="210"/>
      <c r="J277" s="434"/>
      <c r="K277" s="434"/>
      <c r="L277" s="434"/>
      <c r="M277" s="434"/>
      <c r="N277" s="434"/>
      <c r="O277" s="434"/>
      <c r="P277" s="434"/>
      <c r="Q277" s="434"/>
      <c r="R277" s="434"/>
      <c r="S277" s="212"/>
      <c r="T277" s="213"/>
      <c r="U277" s="213"/>
      <c r="V277" s="214"/>
      <c r="W277" s="214"/>
    </row>
    <row r="278" spans="2:23" ht="14.1" customHeight="1">
      <c r="B278" s="206"/>
      <c r="C278" s="206"/>
      <c r="D278" s="207"/>
      <c r="E278" s="208"/>
      <c r="F278" s="209"/>
      <c r="G278" s="209"/>
      <c r="H278" s="9"/>
      <c r="I278" s="210"/>
      <c r="J278" s="434"/>
      <c r="K278" s="434"/>
      <c r="L278" s="434"/>
      <c r="M278" s="434"/>
      <c r="N278" s="434"/>
      <c r="O278" s="434"/>
      <c r="P278" s="434"/>
      <c r="Q278" s="434"/>
      <c r="R278" s="434"/>
      <c r="S278" s="212"/>
      <c r="T278" s="213"/>
      <c r="U278" s="213"/>
      <c r="V278" s="214"/>
      <c r="W278" s="214"/>
    </row>
    <row r="279" spans="2:23" ht="14.1" customHeight="1">
      <c r="B279" s="206"/>
      <c r="C279" s="206"/>
      <c r="D279" s="207"/>
      <c r="E279" s="208"/>
      <c r="F279" s="209"/>
      <c r="G279" s="209"/>
      <c r="H279" s="9"/>
      <c r="I279" s="210"/>
      <c r="J279" s="434"/>
      <c r="K279" s="434"/>
      <c r="L279" s="434"/>
      <c r="M279" s="434"/>
      <c r="N279" s="434"/>
      <c r="O279" s="434"/>
      <c r="P279" s="434"/>
      <c r="Q279" s="434"/>
      <c r="R279" s="434"/>
      <c r="S279" s="212"/>
      <c r="T279" s="213"/>
      <c r="U279" s="213"/>
      <c r="V279" s="214"/>
      <c r="W279" s="214"/>
    </row>
    <row r="280" spans="2:23" ht="14.1" customHeight="1">
      <c r="B280" s="206"/>
      <c r="C280" s="206"/>
      <c r="D280" s="207"/>
      <c r="E280" s="208"/>
      <c r="F280" s="209"/>
      <c r="G280" s="209"/>
      <c r="H280" s="9"/>
      <c r="I280" s="210"/>
      <c r="J280" s="434"/>
      <c r="K280" s="434"/>
      <c r="L280" s="434"/>
      <c r="M280" s="434"/>
      <c r="N280" s="434"/>
      <c r="O280" s="434"/>
      <c r="P280" s="434"/>
      <c r="Q280" s="434"/>
      <c r="R280" s="434"/>
      <c r="S280" s="212"/>
      <c r="T280" s="213"/>
      <c r="U280" s="213"/>
      <c r="V280" s="214"/>
      <c r="W280" s="214"/>
    </row>
    <row r="281" spans="2:23" ht="14.1" customHeight="1">
      <c r="B281" s="206"/>
      <c r="C281" s="206"/>
      <c r="D281" s="207"/>
      <c r="E281" s="208"/>
      <c r="F281" s="209"/>
      <c r="G281" s="209"/>
      <c r="H281" s="9"/>
      <c r="I281" s="210"/>
      <c r="J281" s="434"/>
      <c r="K281" s="434"/>
      <c r="L281" s="434"/>
      <c r="M281" s="434"/>
      <c r="N281" s="434"/>
      <c r="O281" s="434"/>
      <c r="P281" s="434"/>
      <c r="Q281" s="434"/>
      <c r="R281" s="434"/>
      <c r="S281" s="212"/>
      <c r="T281" s="213"/>
      <c r="U281" s="213"/>
      <c r="V281" s="214"/>
      <c r="W281" s="214"/>
    </row>
    <row r="282" spans="2:23" ht="14.1" customHeight="1">
      <c r="B282" s="206"/>
      <c r="C282" s="206"/>
      <c r="D282" s="207"/>
      <c r="E282" s="208"/>
      <c r="F282" s="209"/>
      <c r="G282" s="209"/>
      <c r="H282" s="9"/>
      <c r="I282" s="210"/>
      <c r="J282" s="434"/>
      <c r="K282" s="434"/>
      <c r="L282" s="434"/>
      <c r="M282" s="434"/>
      <c r="N282" s="434"/>
      <c r="O282" s="434"/>
      <c r="P282" s="434"/>
      <c r="Q282" s="434"/>
      <c r="R282" s="434"/>
      <c r="S282" s="212"/>
      <c r="T282" s="213"/>
      <c r="U282" s="213"/>
      <c r="V282" s="214"/>
      <c r="W282" s="214"/>
    </row>
    <row r="283" spans="2:23" ht="14.1" customHeight="1">
      <c r="B283" s="206"/>
      <c r="C283" s="206"/>
      <c r="D283" s="207"/>
      <c r="E283" s="208"/>
      <c r="F283" s="209"/>
      <c r="G283" s="209"/>
      <c r="H283" s="9"/>
      <c r="I283" s="210"/>
      <c r="J283" s="434"/>
      <c r="K283" s="434"/>
      <c r="L283" s="434"/>
      <c r="M283" s="434"/>
      <c r="N283" s="434"/>
      <c r="O283" s="434"/>
      <c r="P283" s="434"/>
      <c r="Q283" s="434"/>
      <c r="R283" s="434"/>
      <c r="S283" s="212"/>
      <c r="T283" s="213"/>
      <c r="U283" s="213"/>
      <c r="V283" s="214"/>
      <c r="W283" s="214"/>
    </row>
    <row r="284" spans="2:23" ht="14.1" customHeight="1">
      <c r="B284" s="206"/>
      <c r="C284" s="206"/>
      <c r="D284" s="207"/>
      <c r="E284" s="208"/>
      <c r="F284" s="209"/>
      <c r="G284" s="209"/>
      <c r="H284" s="9"/>
      <c r="I284" s="210"/>
      <c r="J284" s="434"/>
      <c r="K284" s="434"/>
      <c r="L284" s="434"/>
      <c r="M284" s="434"/>
      <c r="N284" s="434"/>
      <c r="O284" s="434"/>
      <c r="P284" s="434"/>
      <c r="Q284" s="434"/>
      <c r="R284" s="434"/>
      <c r="S284" s="212"/>
      <c r="T284" s="213"/>
      <c r="U284" s="213"/>
      <c r="V284" s="214"/>
      <c r="W284" s="214"/>
    </row>
    <row r="285" spans="2:23" ht="14.1" customHeight="1">
      <c r="B285" s="206"/>
      <c r="C285" s="206"/>
      <c r="D285" s="207"/>
      <c r="E285" s="208"/>
      <c r="F285" s="209"/>
      <c r="G285" s="209"/>
      <c r="H285" s="9"/>
      <c r="I285" s="210"/>
      <c r="J285" s="434"/>
      <c r="K285" s="434"/>
      <c r="L285" s="434"/>
      <c r="M285" s="434"/>
      <c r="N285" s="434"/>
      <c r="O285" s="434"/>
      <c r="P285" s="434"/>
      <c r="Q285" s="434"/>
      <c r="R285" s="434"/>
      <c r="S285" s="212"/>
      <c r="T285" s="213"/>
      <c r="U285" s="213"/>
      <c r="V285" s="214"/>
      <c r="W285" s="214"/>
    </row>
    <row r="286" spans="2:23" ht="14.1" customHeight="1">
      <c r="B286" s="206"/>
      <c r="C286" s="206"/>
      <c r="D286" s="207"/>
      <c r="E286" s="208"/>
      <c r="F286" s="209"/>
      <c r="G286" s="209"/>
      <c r="H286" s="9"/>
      <c r="I286" s="210"/>
      <c r="J286" s="434"/>
      <c r="K286" s="434"/>
      <c r="L286" s="434"/>
      <c r="M286" s="434"/>
      <c r="N286" s="434"/>
      <c r="O286" s="434"/>
      <c r="P286" s="434"/>
      <c r="Q286" s="434"/>
      <c r="R286" s="434"/>
      <c r="S286" s="212"/>
      <c r="T286" s="213"/>
      <c r="U286" s="213"/>
      <c r="V286" s="214"/>
      <c r="W286" s="214"/>
    </row>
    <row r="287" spans="2:23" ht="14.1" customHeight="1">
      <c r="B287" s="206"/>
      <c r="C287" s="206"/>
      <c r="D287" s="207"/>
      <c r="E287" s="208"/>
      <c r="F287" s="209"/>
      <c r="G287" s="209"/>
      <c r="H287" s="9"/>
      <c r="I287" s="210"/>
      <c r="J287" s="434"/>
      <c r="K287" s="434"/>
      <c r="L287" s="434"/>
      <c r="M287" s="434"/>
      <c r="N287" s="434"/>
      <c r="O287" s="434"/>
      <c r="P287" s="434"/>
      <c r="Q287" s="434"/>
      <c r="R287" s="434"/>
      <c r="S287" s="212"/>
      <c r="T287" s="213"/>
      <c r="U287" s="213"/>
      <c r="V287" s="214"/>
      <c r="W287" s="214"/>
    </row>
    <row r="288" spans="2:23" ht="14.1" customHeight="1">
      <c r="B288" s="206"/>
      <c r="C288" s="206"/>
      <c r="D288" s="207"/>
      <c r="E288" s="208"/>
      <c r="F288" s="209"/>
      <c r="G288" s="209"/>
      <c r="H288" s="9"/>
      <c r="I288" s="210"/>
      <c r="J288" s="434"/>
      <c r="K288" s="434"/>
      <c r="L288" s="434"/>
      <c r="M288" s="434"/>
      <c r="N288" s="434"/>
      <c r="O288" s="434"/>
      <c r="P288" s="434"/>
      <c r="Q288" s="434"/>
      <c r="R288" s="434"/>
      <c r="S288" s="212"/>
      <c r="T288" s="213"/>
      <c r="U288" s="213"/>
      <c r="V288" s="214"/>
      <c r="W288" s="214"/>
    </row>
    <row r="289" spans="2:23" ht="14.1" customHeight="1">
      <c r="B289" s="206"/>
      <c r="C289" s="206"/>
      <c r="D289" s="207"/>
      <c r="E289" s="208"/>
      <c r="F289" s="209"/>
      <c r="G289" s="209"/>
      <c r="H289" s="9"/>
      <c r="I289" s="210"/>
      <c r="J289" s="434"/>
      <c r="K289" s="434"/>
      <c r="L289" s="434"/>
      <c r="M289" s="434"/>
      <c r="N289" s="434"/>
      <c r="O289" s="434"/>
      <c r="P289" s="434"/>
      <c r="Q289" s="434"/>
      <c r="R289" s="434"/>
      <c r="S289" s="212"/>
      <c r="T289" s="213"/>
      <c r="U289" s="213"/>
      <c r="V289" s="214"/>
      <c r="W289" s="214"/>
    </row>
    <row r="290" spans="2:23" ht="14.1" customHeight="1">
      <c r="B290" s="206"/>
      <c r="C290" s="206"/>
      <c r="D290" s="207"/>
      <c r="E290" s="208"/>
      <c r="F290" s="209"/>
      <c r="G290" s="209"/>
      <c r="H290" s="9"/>
      <c r="I290" s="210"/>
      <c r="J290" s="434"/>
      <c r="K290" s="434"/>
      <c r="L290" s="434"/>
      <c r="M290" s="434"/>
      <c r="N290" s="434"/>
      <c r="O290" s="434"/>
      <c r="P290" s="434"/>
      <c r="Q290" s="434"/>
      <c r="R290" s="434"/>
      <c r="S290" s="212"/>
      <c r="T290" s="213"/>
      <c r="U290" s="213"/>
      <c r="V290" s="214"/>
      <c r="W290" s="214"/>
    </row>
    <row r="291" spans="2:23" ht="14.1" customHeight="1">
      <c r="B291" s="206"/>
      <c r="C291" s="206"/>
      <c r="D291" s="207"/>
      <c r="E291" s="208"/>
      <c r="F291" s="209"/>
      <c r="G291" s="209"/>
      <c r="H291" s="9"/>
      <c r="I291" s="210"/>
      <c r="J291" s="434"/>
      <c r="K291" s="434"/>
      <c r="L291" s="434"/>
      <c r="M291" s="434"/>
      <c r="N291" s="434"/>
      <c r="O291" s="434"/>
      <c r="P291" s="434"/>
      <c r="Q291" s="434"/>
      <c r="R291" s="434"/>
      <c r="S291" s="212"/>
      <c r="T291" s="213"/>
      <c r="U291" s="213"/>
      <c r="V291" s="214"/>
      <c r="W291" s="214"/>
    </row>
    <row r="292" spans="2:23" ht="14.1" customHeight="1">
      <c r="B292" s="206"/>
      <c r="C292" s="206"/>
      <c r="D292" s="207"/>
      <c r="E292" s="208"/>
      <c r="F292" s="209"/>
      <c r="G292" s="209"/>
      <c r="H292" s="9"/>
      <c r="I292" s="210"/>
      <c r="J292" s="434"/>
      <c r="K292" s="434"/>
      <c r="L292" s="434"/>
      <c r="M292" s="434"/>
      <c r="N292" s="434"/>
      <c r="O292" s="434"/>
      <c r="P292" s="434"/>
      <c r="Q292" s="434"/>
      <c r="R292" s="434"/>
      <c r="S292" s="212"/>
      <c r="T292" s="213"/>
      <c r="U292" s="213"/>
      <c r="V292" s="214"/>
      <c r="W292" s="214"/>
    </row>
    <row r="293" spans="2:23" ht="14.1" customHeight="1">
      <c r="B293" s="206"/>
      <c r="C293" s="206"/>
      <c r="D293" s="207"/>
      <c r="E293" s="208"/>
      <c r="F293" s="209"/>
      <c r="G293" s="209"/>
      <c r="H293" s="9"/>
      <c r="I293" s="210"/>
      <c r="J293" s="434"/>
      <c r="K293" s="434"/>
      <c r="L293" s="434"/>
      <c r="M293" s="434"/>
      <c r="N293" s="434"/>
      <c r="O293" s="434"/>
      <c r="P293" s="434"/>
      <c r="Q293" s="434"/>
      <c r="R293" s="434"/>
      <c r="S293" s="212"/>
      <c r="T293" s="213"/>
      <c r="U293" s="213"/>
      <c r="V293" s="214"/>
      <c r="W293" s="214"/>
    </row>
    <row r="294" spans="2:23" ht="14.1" customHeight="1">
      <c r="B294" s="206"/>
      <c r="C294" s="206"/>
      <c r="D294" s="207"/>
      <c r="E294" s="208"/>
      <c r="F294" s="209"/>
      <c r="G294" s="209"/>
      <c r="H294" s="9"/>
      <c r="I294" s="210"/>
      <c r="J294" s="434"/>
      <c r="K294" s="434"/>
      <c r="L294" s="434"/>
      <c r="M294" s="434"/>
      <c r="N294" s="434"/>
      <c r="O294" s="434"/>
      <c r="P294" s="434"/>
      <c r="Q294" s="434"/>
      <c r="R294" s="434"/>
      <c r="S294" s="212"/>
      <c r="T294" s="213"/>
      <c r="U294" s="213"/>
      <c r="V294" s="214"/>
      <c r="W294" s="214"/>
    </row>
    <row r="295" spans="2:23" ht="14.1" customHeight="1">
      <c r="B295" s="206"/>
      <c r="C295" s="206"/>
      <c r="D295" s="207"/>
      <c r="E295" s="208"/>
      <c r="F295" s="209"/>
      <c r="G295" s="209"/>
      <c r="H295" s="9"/>
      <c r="I295" s="210"/>
      <c r="J295" s="434"/>
      <c r="K295" s="434"/>
      <c r="L295" s="434"/>
      <c r="M295" s="434"/>
      <c r="N295" s="434"/>
      <c r="O295" s="434"/>
      <c r="P295" s="434"/>
      <c r="Q295" s="434"/>
      <c r="R295" s="434"/>
      <c r="S295" s="212"/>
      <c r="T295" s="213"/>
      <c r="U295" s="213"/>
      <c r="V295" s="214"/>
      <c r="W295" s="214"/>
    </row>
    <row r="296" spans="2:23" ht="14.1" customHeight="1">
      <c r="B296" s="206"/>
      <c r="C296" s="206"/>
      <c r="D296" s="207"/>
      <c r="E296" s="208"/>
      <c r="F296" s="209"/>
      <c r="G296" s="209"/>
      <c r="H296" s="9"/>
      <c r="I296" s="210"/>
      <c r="J296" s="434"/>
      <c r="K296" s="434"/>
      <c r="L296" s="434"/>
      <c r="M296" s="434"/>
      <c r="N296" s="434"/>
      <c r="O296" s="434"/>
      <c r="P296" s="434"/>
      <c r="Q296" s="434"/>
      <c r="R296" s="434"/>
      <c r="S296" s="212"/>
      <c r="T296" s="213"/>
      <c r="U296" s="213"/>
      <c r="V296" s="214"/>
      <c r="W296" s="214"/>
    </row>
    <row r="297" spans="2:23" ht="14.1" customHeight="1">
      <c r="B297" s="206"/>
      <c r="C297" s="206"/>
      <c r="D297" s="207"/>
      <c r="E297" s="208"/>
      <c r="F297" s="209"/>
      <c r="G297" s="209"/>
      <c r="H297" s="9"/>
      <c r="I297" s="210"/>
      <c r="J297" s="434"/>
      <c r="K297" s="434"/>
      <c r="L297" s="434"/>
      <c r="M297" s="434"/>
      <c r="N297" s="434"/>
      <c r="O297" s="434"/>
      <c r="P297" s="434"/>
      <c r="Q297" s="434"/>
      <c r="R297" s="434"/>
      <c r="S297" s="212"/>
      <c r="T297" s="213"/>
      <c r="U297" s="213"/>
      <c r="V297" s="214"/>
      <c r="W297" s="214"/>
    </row>
    <row r="298" spans="2:23" ht="14.1" customHeight="1">
      <c r="B298" s="206"/>
      <c r="C298" s="206"/>
      <c r="D298" s="207"/>
      <c r="E298" s="208"/>
      <c r="F298" s="209"/>
      <c r="G298" s="209"/>
      <c r="H298" s="9"/>
      <c r="I298" s="210"/>
      <c r="J298" s="434"/>
      <c r="K298" s="434"/>
      <c r="L298" s="434"/>
      <c r="M298" s="434"/>
      <c r="N298" s="434"/>
      <c r="O298" s="434"/>
      <c r="P298" s="434"/>
      <c r="Q298" s="434"/>
      <c r="R298" s="434"/>
      <c r="S298" s="212"/>
      <c r="T298" s="213"/>
      <c r="U298" s="213"/>
      <c r="V298" s="214"/>
      <c r="W298" s="214"/>
    </row>
    <row r="299" spans="2:23" ht="14.1" customHeight="1">
      <c r="B299" s="206"/>
      <c r="C299" s="206"/>
      <c r="D299" s="207"/>
      <c r="E299" s="208"/>
      <c r="F299" s="209"/>
      <c r="G299" s="209"/>
      <c r="H299" s="9"/>
      <c r="I299" s="210"/>
      <c r="J299" s="434"/>
      <c r="K299" s="434"/>
      <c r="L299" s="434"/>
      <c r="M299" s="434"/>
      <c r="N299" s="434"/>
      <c r="O299" s="434"/>
      <c r="P299" s="434"/>
      <c r="Q299" s="434"/>
      <c r="R299" s="434"/>
      <c r="S299" s="212"/>
      <c r="T299" s="213"/>
      <c r="U299" s="213"/>
      <c r="V299" s="214"/>
      <c r="W299" s="214"/>
    </row>
    <row r="300" spans="2:23" ht="14.1" customHeight="1">
      <c r="B300" s="206"/>
      <c r="C300" s="206"/>
      <c r="D300" s="207"/>
      <c r="E300" s="208"/>
      <c r="F300" s="209"/>
      <c r="G300" s="209"/>
      <c r="H300" s="9"/>
      <c r="I300" s="210"/>
      <c r="J300" s="434"/>
      <c r="K300" s="434"/>
      <c r="L300" s="434"/>
      <c r="M300" s="434"/>
      <c r="N300" s="434"/>
      <c r="O300" s="434"/>
      <c r="P300" s="434"/>
      <c r="Q300" s="434"/>
      <c r="R300" s="434"/>
      <c r="S300" s="212"/>
      <c r="T300" s="213"/>
      <c r="U300" s="213"/>
      <c r="V300" s="214"/>
      <c r="W300" s="214"/>
    </row>
    <row r="301" spans="2:23" ht="14.1" customHeight="1">
      <c r="B301" s="206"/>
      <c r="C301" s="206"/>
      <c r="D301" s="207"/>
      <c r="E301" s="208"/>
      <c r="F301" s="209"/>
      <c r="G301" s="209"/>
      <c r="H301" s="9"/>
      <c r="I301" s="210"/>
      <c r="J301" s="434"/>
      <c r="K301" s="434"/>
      <c r="L301" s="434"/>
      <c r="M301" s="434"/>
      <c r="N301" s="434"/>
      <c r="O301" s="434"/>
      <c r="P301" s="434"/>
      <c r="Q301" s="434"/>
      <c r="R301" s="434"/>
      <c r="S301" s="212"/>
      <c r="T301" s="213"/>
      <c r="U301" s="213"/>
      <c r="V301" s="214"/>
      <c r="W301" s="214"/>
    </row>
    <row r="302" spans="2:23" ht="14.1" customHeight="1">
      <c r="B302" s="206"/>
      <c r="C302" s="206"/>
      <c r="D302" s="207"/>
      <c r="E302" s="208"/>
      <c r="F302" s="209"/>
      <c r="G302" s="209"/>
      <c r="H302" s="9"/>
      <c r="I302" s="210"/>
      <c r="J302" s="434"/>
      <c r="K302" s="434"/>
      <c r="L302" s="434"/>
      <c r="M302" s="434"/>
      <c r="N302" s="434"/>
      <c r="O302" s="434"/>
      <c r="P302" s="434"/>
      <c r="Q302" s="434"/>
      <c r="R302" s="434"/>
      <c r="S302" s="212"/>
      <c r="T302" s="213"/>
      <c r="U302" s="213"/>
      <c r="V302" s="214"/>
      <c r="W302" s="214"/>
    </row>
    <row r="303" spans="2:23" ht="14.1" customHeight="1">
      <c r="B303" s="206"/>
      <c r="C303" s="206"/>
      <c r="D303" s="207"/>
      <c r="E303" s="208"/>
      <c r="F303" s="209"/>
      <c r="G303" s="209"/>
      <c r="H303" s="9"/>
      <c r="I303" s="210"/>
      <c r="J303" s="434"/>
      <c r="K303" s="434"/>
      <c r="L303" s="434"/>
      <c r="M303" s="434"/>
      <c r="N303" s="434"/>
      <c r="O303" s="434"/>
      <c r="P303" s="434"/>
      <c r="Q303" s="434"/>
      <c r="R303" s="434"/>
      <c r="S303" s="212"/>
      <c r="T303" s="213"/>
      <c r="U303" s="213"/>
      <c r="V303" s="214"/>
      <c r="W303" s="214"/>
    </row>
    <row r="304" spans="2:23" ht="14.1" customHeight="1">
      <c r="B304" s="206"/>
      <c r="C304" s="206"/>
      <c r="D304" s="207"/>
      <c r="E304" s="208"/>
      <c r="F304" s="209"/>
      <c r="G304" s="209"/>
      <c r="H304" s="9"/>
      <c r="I304" s="210"/>
      <c r="J304" s="434"/>
      <c r="K304" s="434"/>
      <c r="L304" s="434"/>
      <c r="M304" s="434"/>
      <c r="N304" s="434"/>
      <c r="O304" s="434"/>
      <c r="P304" s="434"/>
      <c r="Q304" s="434"/>
      <c r="R304" s="434"/>
      <c r="S304" s="212"/>
      <c r="T304" s="213"/>
      <c r="U304" s="213"/>
      <c r="V304" s="214"/>
      <c r="W304" s="214"/>
    </row>
    <row r="305" spans="2:23" ht="14.1" customHeight="1">
      <c r="B305" s="206"/>
      <c r="C305" s="206"/>
      <c r="D305" s="207"/>
      <c r="E305" s="208"/>
      <c r="F305" s="209"/>
      <c r="G305" s="209"/>
      <c r="H305" s="9"/>
      <c r="I305" s="210"/>
      <c r="J305" s="434"/>
      <c r="K305" s="434"/>
      <c r="L305" s="434"/>
      <c r="M305" s="434"/>
      <c r="N305" s="434"/>
      <c r="O305" s="434"/>
      <c r="P305" s="434"/>
      <c r="Q305" s="434"/>
      <c r="R305" s="434"/>
      <c r="S305" s="212"/>
      <c r="T305" s="213"/>
      <c r="U305" s="213"/>
      <c r="V305" s="214"/>
      <c r="W305" s="214"/>
    </row>
    <row r="306" spans="2:23" ht="14.1" customHeight="1">
      <c r="B306" s="206"/>
      <c r="C306" s="206"/>
      <c r="D306" s="207"/>
      <c r="E306" s="208"/>
      <c r="F306" s="209"/>
      <c r="G306" s="209"/>
      <c r="H306" s="9"/>
      <c r="I306" s="210"/>
      <c r="J306" s="434"/>
      <c r="K306" s="434"/>
      <c r="L306" s="434"/>
      <c r="M306" s="434"/>
      <c r="N306" s="434"/>
      <c r="O306" s="434"/>
      <c r="P306" s="434"/>
      <c r="Q306" s="434"/>
      <c r="R306" s="434"/>
      <c r="S306" s="212"/>
      <c r="T306" s="213"/>
      <c r="U306" s="213"/>
      <c r="V306" s="214"/>
      <c r="W306" s="214"/>
    </row>
    <row r="307" spans="2:23" ht="14.1" customHeight="1">
      <c r="B307" s="206"/>
      <c r="C307" s="206"/>
      <c r="D307" s="207"/>
      <c r="E307" s="208"/>
      <c r="F307" s="209"/>
      <c r="G307" s="209"/>
      <c r="H307" s="9"/>
      <c r="I307" s="210"/>
      <c r="J307" s="434"/>
      <c r="K307" s="434"/>
      <c r="L307" s="434"/>
      <c r="M307" s="434"/>
      <c r="N307" s="434"/>
      <c r="O307" s="434"/>
      <c r="P307" s="434"/>
      <c r="Q307" s="434"/>
      <c r="R307" s="434"/>
      <c r="S307" s="212"/>
      <c r="T307" s="213"/>
      <c r="U307" s="213"/>
      <c r="V307" s="214"/>
      <c r="W307" s="214"/>
    </row>
    <row r="308" spans="2:23" ht="14.1" customHeight="1">
      <c r="B308" s="206"/>
      <c r="C308" s="206"/>
      <c r="D308" s="207"/>
      <c r="E308" s="208"/>
      <c r="F308" s="209"/>
      <c r="G308" s="209"/>
      <c r="H308" s="9"/>
      <c r="I308" s="210"/>
      <c r="J308" s="434"/>
      <c r="K308" s="434"/>
      <c r="L308" s="434"/>
      <c r="M308" s="434"/>
      <c r="N308" s="434"/>
      <c r="O308" s="434"/>
      <c r="P308" s="434"/>
      <c r="Q308" s="434"/>
      <c r="R308" s="434"/>
      <c r="S308" s="212"/>
      <c r="T308" s="213"/>
      <c r="U308" s="213"/>
      <c r="V308" s="214"/>
      <c r="W308" s="214"/>
    </row>
    <row r="309" spans="2:23" ht="14.1" customHeight="1">
      <c r="B309" s="206"/>
      <c r="C309" s="206"/>
      <c r="D309" s="207"/>
      <c r="E309" s="208"/>
      <c r="F309" s="209"/>
      <c r="G309" s="209"/>
      <c r="H309" s="9"/>
      <c r="I309" s="210"/>
      <c r="J309" s="434"/>
      <c r="K309" s="434"/>
      <c r="L309" s="434"/>
      <c r="M309" s="434"/>
      <c r="N309" s="434"/>
      <c r="O309" s="434"/>
      <c r="P309" s="434"/>
      <c r="Q309" s="434"/>
      <c r="R309" s="434"/>
      <c r="S309" s="212"/>
      <c r="T309" s="213"/>
      <c r="U309" s="213"/>
      <c r="V309" s="214"/>
      <c r="W309" s="214"/>
    </row>
    <row r="310" spans="2:23" ht="14.1" customHeight="1">
      <c r="B310" s="206"/>
      <c r="C310" s="206"/>
      <c r="D310" s="207"/>
      <c r="E310" s="208"/>
      <c r="F310" s="209"/>
      <c r="G310" s="209"/>
      <c r="H310" s="9"/>
      <c r="I310" s="210"/>
      <c r="J310" s="434"/>
      <c r="K310" s="434"/>
      <c r="L310" s="434"/>
      <c r="M310" s="434"/>
      <c r="N310" s="434"/>
      <c r="O310" s="434"/>
      <c r="P310" s="434"/>
      <c r="Q310" s="434"/>
      <c r="R310" s="434"/>
      <c r="S310" s="212"/>
      <c r="T310" s="213"/>
      <c r="U310" s="213"/>
      <c r="V310" s="214"/>
      <c r="W310" s="214"/>
    </row>
    <row r="311" spans="2:23" ht="14.1" customHeight="1">
      <c r="B311" s="206"/>
      <c r="C311" s="206"/>
      <c r="D311" s="207"/>
      <c r="E311" s="208"/>
      <c r="F311" s="209"/>
      <c r="G311" s="209"/>
      <c r="H311" s="9"/>
      <c r="I311" s="210"/>
      <c r="J311" s="434"/>
      <c r="K311" s="434"/>
      <c r="L311" s="434"/>
      <c r="M311" s="434"/>
      <c r="N311" s="434"/>
      <c r="O311" s="434"/>
      <c r="P311" s="434"/>
      <c r="Q311" s="434"/>
      <c r="R311" s="434"/>
      <c r="S311" s="212"/>
      <c r="T311" s="213"/>
      <c r="U311" s="213"/>
      <c r="V311" s="214"/>
      <c r="W311" s="214"/>
    </row>
    <row r="312" spans="2:23" ht="14.1" customHeight="1">
      <c r="B312" s="206"/>
      <c r="C312" s="206"/>
      <c r="D312" s="207"/>
      <c r="E312" s="208"/>
      <c r="F312" s="209"/>
      <c r="G312" s="209"/>
      <c r="H312" s="9"/>
      <c r="I312" s="210"/>
      <c r="J312" s="434"/>
      <c r="K312" s="434"/>
      <c r="L312" s="434"/>
      <c r="M312" s="434"/>
      <c r="N312" s="434"/>
      <c r="O312" s="434"/>
      <c r="P312" s="434"/>
      <c r="Q312" s="434"/>
      <c r="R312" s="434"/>
      <c r="S312" s="212"/>
      <c r="T312" s="213"/>
      <c r="U312" s="213"/>
      <c r="V312" s="214"/>
      <c r="W312" s="214"/>
    </row>
    <row r="313" spans="2:23" ht="14.1" customHeight="1">
      <c r="B313" s="206"/>
      <c r="C313" s="206"/>
      <c r="D313" s="207"/>
      <c r="E313" s="208"/>
      <c r="F313" s="209"/>
      <c r="G313" s="209"/>
      <c r="H313" s="9"/>
      <c r="I313" s="210"/>
      <c r="J313" s="434"/>
      <c r="K313" s="434"/>
      <c r="L313" s="434"/>
      <c r="M313" s="434"/>
      <c r="N313" s="434"/>
      <c r="O313" s="434"/>
      <c r="P313" s="434"/>
      <c r="Q313" s="434"/>
      <c r="R313" s="434"/>
      <c r="S313" s="212"/>
      <c r="T313" s="213"/>
      <c r="U313" s="213"/>
      <c r="V313" s="214"/>
      <c r="W313" s="214"/>
    </row>
    <row r="314" spans="2:23" ht="14.1" customHeight="1">
      <c r="B314" s="206"/>
      <c r="C314" s="206"/>
      <c r="D314" s="207"/>
      <c r="E314" s="208"/>
      <c r="F314" s="209"/>
      <c r="G314" s="209"/>
      <c r="H314" s="9"/>
      <c r="I314" s="210"/>
      <c r="J314" s="434"/>
      <c r="K314" s="434"/>
      <c r="L314" s="434"/>
      <c r="M314" s="434"/>
      <c r="N314" s="434"/>
      <c r="O314" s="434"/>
      <c r="P314" s="434"/>
      <c r="Q314" s="434"/>
      <c r="R314" s="434"/>
      <c r="S314" s="212"/>
      <c r="T314" s="213"/>
      <c r="U314" s="213"/>
      <c r="V314" s="214"/>
      <c r="W314" s="214"/>
    </row>
    <row r="315" spans="2:23" ht="14.1" customHeight="1">
      <c r="B315" s="206"/>
      <c r="C315" s="206"/>
      <c r="D315" s="207"/>
      <c r="E315" s="208"/>
      <c r="F315" s="209"/>
      <c r="G315" s="209"/>
      <c r="H315" s="9"/>
      <c r="I315" s="210"/>
      <c r="J315" s="434"/>
      <c r="K315" s="434"/>
      <c r="L315" s="434"/>
      <c r="M315" s="434"/>
      <c r="N315" s="434"/>
      <c r="O315" s="434"/>
      <c r="P315" s="434"/>
      <c r="Q315" s="434"/>
      <c r="R315" s="434"/>
      <c r="S315" s="212"/>
      <c r="T315" s="213"/>
      <c r="U315" s="213"/>
      <c r="V315" s="214"/>
      <c r="W315" s="214"/>
    </row>
    <row r="316" spans="2:23" ht="14.1" customHeight="1">
      <c r="B316" s="206"/>
      <c r="C316" s="206"/>
      <c r="D316" s="207"/>
      <c r="E316" s="208"/>
      <c r="F316" s="209"/>
      <c r="G316" s="209"/>
      <c r="H316" s="9"/>
      <c r="I316" s="210"/>
      <c r="J316" s="434"/>
      <c r="K316" s="434"/>
      <c r="L316" s="434"/>
      <c r="M316" s="434"/>
      <c r="N316" s="434"/>
      <c r="O316" s="434"/>
      <c r="P316" s="434"/>
      <c r="Q316" s="434"/>
      <c r="R316" s="434"/>
      <c r="S316" s="212"/>
      <c r="T316" s="213"/>
      <c r="U316" s="213"/>
      <c r="V316" s="214"/>
      <c r="W316" s="214"/>
    </row>
    <row r="317" spans="2:23" ht="14.1" customHeight="1">
      <c r="B317" s="206"/>
      <c r="C317" s="206"/>
      <c r="D317" s="207"/>
      <c r="E317" s="208"/>
      <c r="F317" s="209"/>
      <c r="G317" s="209"/>
      <c r="H317" s="9"/>
      <c r="I317" s="210"/>
      <c r="J317" s="434"/>
      <c r="K317" s="434"/>
      <c r="L317" s="434"/>
      <c r="M317" s="434"/>
      <c r="N317" s="434"/>
      <c r="O317" s="434"/>
      <c r="P317" s="434"/>
      <c r="Q317" s="434"/>
      <c r="R317" s="434"/>
      <c r="S317" s="212"/>
      <c r="T317" s="213"/>
      <c r="U317" s="213"/>
      <c r="V317" s="214"/>
      <c r="W317" s="214"/>
    </row>
    <row r="318" spans="2:23" ht="14.1" customHeight="1">
      <c r="B318" s="206"/>
      <c r="C318" s="206"/>
      <c r="D318" s="207"/>
      <c r="E318" s="208"/>
      <c r="F318" s="209"/>
      <c r="G318" s="209"/>
      <c r="H318" s="9"/>
      <c r="I318" s="210"/>
      <c r="J318" s="434"/>
      <c r="K318" s="434"/>
      <c r="L318" s="434"/>
      <c r="M318" s="434"/>
      <c r="N318" s="434"/>
      <c r="O318" s="434"/>
      <c r="P318" s="434"/>
      <c r="Q318" s="434"/>
      <c r="R318" s="434"/>
      <c r="S318" s="212"/>
      <c r="T318" s="213"/>
      <c r="U318" s="213"/>
      <c r="V318" s="214"/>
      <c r="W318" s="214"/>
    </row>
    <row r="319" spans="2:23" ht="14.1" customHeight="1">
      <c r="B319" s="206"/>
      <c r="C319" s="206"/>
      <c r="D319" s="207"/>
      <c r="E319" s="208"/>
      <c r="F319" s="209"/>
      <c r="G319" s="209"/>
      <c r="H319" s="9"/>
      <c r="I319" s="210"/>
      <c r="J319" s="434"/>
      <c r="K319" s="434"/>
      <c r="L319" s="434"/>
      <c r="M319" s="434"/>
      <c r="N319" s="434"/>
      <c r="O319" s="434"/>
      <c r="P319" s="434"/>
      <c r="Q319" s="434"/>
      <c r="R319" s="434"/>
      <c r="S319" s="212"/>
      <c r="T319" s="213"/>
      <c r="U319" s="213"/>
      <c r="V319" s="214"/>
      <c r="W319" s="214"/>
    </row>
    <row r="320" spans="2:23" ht="14.1" customHeight="1">
      <c r="B320" s="206"/>
      <c r="C320" s="206"/>
      <c r="D320" s="207"/>
      <c r="E320" s="208"/>
      <c r="F320" s="209"/>
      <c r="G320" s="209"/>
      <c r="H320" s="9"/>
      <c r="I320" s="210"/>
      <c r="J320" s="434"/>
      <c r="K320" s="434"/>
      <c r="L320" s="434"/>
      <c r="M320" s="434"/>
      <c r="N320" s="434"/>
      <c r="O320" s="434"/>
      <c r="P320" s="434"/>
      <c r="Q320" s="434"/>
      <c r="R320" s="434"/>
      <c r="S320" s="212"/>
      <c r="T320" s="213"/>
      <c r="U320" s="213"/>
      <c r="V320" s="214"/>
      <c r="W320" s="214"/>
    </row>
    <row r="321" spans="2:23" ht="14.1" customHeight="1">
      <c r="B321" s="206"/>
      <c r="C321" s="206"/>
      <c r="D321" s="207"/>
      <c r="E321" s="208"/>
      <c r="F321" s="209"/>
      <c r="G321" s="209"/>
      <c r="H321" s="9"/>
      <c r="I321" s="210"/>
      <c r="J321" s="434"/>
      <c r="K321" s="434"/>
      <c r="L321" s="434"/>
      <c r="M321" s="434"/>
      <c r="N321" s="434"/>
      <c r="O321" s="434"/>
      <c r="P321" s="434"/>
      <c r="Q321" s="434"/>
      <c r="R321" s="434"/>
      <c r="S321" s="212"/>
      <c r="T321" s="213"/>
      <c r="U321" s="213"/>
      <c r="V321" s="214"/>
      <c r="W321" s="214"/>
    </row>
    <row r="322" spans="2:23" ht="14.1" customHeight="1">
      <c r="B322" s="206"/>
      <c r="C322" s="206"/>
      <c r="D322" s="207"/>
      <c r="E322" s="208"/>
      <c r="F322" s="209"/>
      <c r="G322" s="209"/>
      <c r="H322" s="9"/>
      <c r="I322" s="210"/>
      <c r="J322" s="434"/>
      <c r="K322" s="434"/>
      <c r="L322" s="434"/>
      <c r="M322" s="434"/>
      <c r="N322" s="434"/>
      <c r="O322" s="434"/>
      <c r="P322" s="434"/>
      <c r="Q322" s="434"/>
      <c r="R322" s="434"/>
      <c r="S322" s="212"/>
      <c r="T322" s="213"/>
      <c r="U322" s="213"/>
      <c r="V322" s="214"/>
      <c r="W322" s="214"/>
    </row>
    <row r="323" spans="2:23" ht="14.1" customHeight="1">
      <c r="B323" s="206"/>
      <c r="C323" s="206"/>
      <c r="D323" s="207"/>
      <c r="E323" s="208"/>
      <c r="F323" s="209"/>
      <c r="G323" s="209"/>
      <c r="H323" s="9"/>
      <c r="I323" s="210"/>
      <c r="J323" s="434"/>
      <c r="K323" s="434"/>
      <c r="L323" s="434"/>
      <c r="M323" s="434"/>
      <c r="N323" s="434"/>
      <c r="O323" s="434"/>
      <c r="P323" s="434"/>
      <c r="Q323" s="434"/>
      <c r="R323" s="434"/>
      <c r="S323" s="212"/>
      <c r="T323" s="213"/>
      <c r="U323" s="213"/>
      <c r="V323" s="214"/>
      <c r="W323" s="214"/>
    </row>
    <row r="324" spans="2:23" ht="14.1" customHeight="1">
      <c r="B324" s="206"/>
      <c r="C324" s="206"/>
      <c r="D324" s="207"/>
      <c r="E324" s="208"/>
      <c r="F324" s="209"/>
      <c r="G324" s="209"/>
      <c r="H324" s="9"/>
      <c r="I324" s="210"/>
      <c r="J324" s="434"/>
      <c r="K324" s="434"/>
      <c r="L324" s="434"/>
      <c r="M324" s="434"/>
      <c r="N324" s="434"/>
      <c r="O324" s="434"/>
      <c r="P324" s="434"/>
      <c r="Q324" s="434"/>
      <c r="R324" s="434"/>
      <c r="S324" s="212"/>
      <c r="T324" s="213"/>
      <c r="U324" s="213"/>
      <c r="V324" s="214"/>
      <c r="W324" s="214"/>
    </row>
    <row r="325" spans="2:23" ht="14.1" customHeight="1">
      <c r="B325" s="206"/>
      <c r="C325" s="206"/>
      <c r="D325" s="207"/>
      <c r="E325" s="208"/>
      <c r="F325" s="209"/>
      <c r="G325" s="209"/>
      <c r="H325" s="9"/>
      <c r="I325" s="210"/>
      <c r="J325" s="434"/>
      <c r="K325" s="434"/>
      <c r="L325" s="434"/>
      <c r="M325" s="434"/>
      <c r="N325" s="434"/>
      <c r="O325" s="434"/>
      <c r="P325" s="434"/>
      <c r="Q325" s="434"/>
      <c r="R325" s="434"/>
      <c r="S325" s="212"/>
      <c r="T325" s="213"/>
      <c r="U325" s="213"/>
      <c r="V325" s="214"/>
      <c r="W325" s="214"/>
    </row>
    <row r="326" spans="2:23" ht="14.1" customHeight="1">
      <c r="B326" s="206"/>
      <c r="C326" s="206"/>
      <c r="D326" s="207"/>
      <c r="E326" s="208"/>
      <c r="F326" s="209"/>
      <c r="G326" s="209"/>
      <c r="H326" s="9"/>
      <c r="I326" s="210"/>
      <c r="J326" s="434"/>
      <c r="K326" s="434"/>
      <c r="L326" s="434"/>
      <c r="M326" s="434"/>
      <c r="N326" s="434"/>
      <c r="O326" s="434"/>
      <c r="P326" s="434"/>
      <c r="Q326" s="434"/>
      <c r="R326" s="434"/>
      <c r="S326" s="212"/>
      <c r="T326" s="213"/>
      <c r="U326" s="213"/>
      <c r="V326" s="214"/>
      <c r="W326" s="214"/>
    </row>
    <row r="327" spans="2:23" ht="14.1" customHeight="1">
      <c r="B327" s="206"/>
      <c r="C327" s="206"/>
      <c r="D327" s="207"/>
      <c r="E327" s="208"/>
      <c r="F327" s="209"/>
      <c r="G327" s="209"/>
      <c r="H327" s="9"/>
      <c r="I327" s="210"/>
      <c r="J327" s="434"/>
      <c r="K327" s="434"/>
      <c r="L327" s="434"/>
      <c r="M327" s="434"/>
      <c r="N327" s="434"/>
      <c r="O327" s="434"/>
      <c r="P327" s="434"/>
      <c r="Q327" s="434"/>
      <c r="R327" s="434"/>
      <c r="S327" s="212"/>
      <c r="T327" s="213"/>
      <c r="U327" s="213"/>
      <c r="V327" s="214"/>
      <c r="W327" s="214"/>
    </row>
    <row r="328" spans="2:23" ht="14.1" customHeight="1">
      <c r="B328" s="206"/>
      <c r="C328" s="206"/>
      <c r="D328" s="207"/>
      <c r="E328" s="208"/>
      <c r="F328" s="209"/>
      <c r="G328" s="209"/>
      <c r="H328" s="9"/>
      <c r="I328" s="210"/>
      <c r="J328" s="434"/>
      <c r="K328" s="434"/>
      <c r="L328" s="434"/>
      <c r="M328" s="434"/>
      <c r="N328" s="434"/>
      <c r="O328" s="434"/>
      <c r="P328" s="434"/>
      <c r="Q328" s="434"/>
      <c r="R328" s="434"/>
      <c r="S328" s="212"/>
      <c r="T328" s="213"/>
      <c r="U328" s="213"/>
      <c r="V328" s="214"/>
      <c r="W328" s="214"/>
    </row>
    <row r="329" spans="2:23" ht="14.1" customHeight="1">
      <c r="B329" s="206"/>
      <c r="C329" s="206"/>
      <c r="D329" s="207"/>
      <c r="E329" s="208"/>
      <c r="F329" s="209"/>
      <c r="G329" s="209"/>
      <c r="H329" s="9"/>
      <c r="I329" s="210"/>
      <c r="J329" s="434"/>
      <c r="K329" s="434"/>
      <c r="L329" s="434"/>
      <c r="M329" s="434"/>
      <c r="N329" s="434"/>
      <c r="O329" s="434"/>
      <c r="P329" s="434"/>
      <c r="Q329" s="434"/>
      <c r="R329" s="434"/>
      <c r="S329" s="212"/>
      <c r="T329" s="213"/>
      <c r="U329" s="213"/>
      <c r="V329" s="214"/>
      <c r="W329" s="214"/>
    </row>
    <row r="330" spans="2:23" ht="14.1" customHeight="1">
      <c r="B330" s="206"/>
      <c r="C330" s="206"/>
      <c r="D330" s="207"/>
      <c r="E330" s="208"/>
      <c r="F330" s="209"/>
      <c r="G330" s="209"/>
      <c r="H330" s="9"/>
      <c r="I330" s="210"/>
      <c r="J330" s="434"/>
      <c r="K330" s="434"/>
      <c r="L330" s="434"/>
      <c r="M330" s="434"/>
      <c r="N330" s="434"/>
      <c r="O330" s="434"/>
      <c r="P330" s="434"/>
      <c r="Q330" s="434"/>
      <c r="R330" s="434"/>
      <c r="S330" s="212"/>
      <c r="T330" s="213"/>
      <c r="U330" s="213"/>
      <c r="V330" s="214"/>
      <c r="W330" s="214"/>
    </row>
    <row r="331" spans="2:23" ht="14.1" customHeight="1">
      <c r="B331" s="206"/>
      <c r="C331" s="206"/>
      <c r="D331" s="207"/>
      <c r="E331" s="208"/>
      <c r="F331" s="209"/>
      <c r="G331" s="209"/>
      <c r="H331" s="9"/>
      <c r="I331" s="210"/>
      <c r="J331" s="434"/>
      <c r="K331" s="434"/>
      <c r="L331" s="434"/>
      <c r="M331" s="434"/>
      <c r="N331" s="434"/>
      <c r="O331" s="434"/>
      <c r="P331" s="434"/>
      <c r="Q331" s="434"/>
      <c r="R331" s="434"/>
      <c r="S331" s="212"/>
      <c r="T331" s="213"/>
      <c r="U331" s="213"/>
      <c r="V331" s="214"/>
      <c r="W331" s="214"/>
    </row>
    <row r="332" spans="2:23" ht="14.1" customHeight="1">
      <c r="B332" s="206"/>
      <c r="C332" s="206"/>
      <c r="D332" s="207"/>
      <c r="E332" s="208"/>
      <c r="F332" s="209"/>
      <c r="G332" s="209"/>
      <c r="H332" s="9"/>
      <c r="I332" s="210"/>
      <c r="J332" s="434"/>
      <c r="K332" s="434"/>
      <c r="L332" s="434"/>
      <c r="M332" s="434"/>
      <c r="N332" s="434"/>
      <c r="O332" s="434"/>
      <c r="P332" s="434"/>
      <c r="Q332" s="434"/>
      <c r="R332" s="434"/>
      <c r="S332" s="212"/>
      <c r="T332" s="213"/>
      <c r="U332" s="213"/>
      <c r="V332" s="214"/>
      <c r="W332" s="214"/>
    </row>
    <row r="333" spans="2:23" ht="14.1" customHeight="1">
      <c r="B333" s="206"/>
      <c r="C333" s="206"/>
      <c r="D333" s="207"/>
      <c r="E333" s="208"/>
      <c r="F333" s="209"/>
      <c r="G333" s="209"/>
      <c r="H333" s="9"/>
      <c r="I333" s="210"/>
      <c r="J333" s="434"/>
      <c r="K333" s="434"/>
      <c r="L333" s="434"/>
      <c r="M333" s="434"/>
      <c r="N333" s="434"/>
      <c r="O333" s="434"/>
      <c r="P333" s="434"/>
      <c r="Q333" s="434"/>
      <c r="R333" s="434"/>
      <c r="S333" s="212"/>
      <c r="T333" s="213"/>
      <c r="U333" s="213"/>
      <c r="V333" s="214"/>
      <c r="W333" s="214"/>
    </row>
    <row r="334" spans="2:23" ht="14.1" customHeight="1">
      <c r="B334" s="206"/>
      <c r="C334" s="206"/>
      <c r="D334" s="207"/>
      <c r="E334" s="208"/>
      <c r="F334" s="209"/>
      <c r="G334" s="209"/>
      <c r="H334" s="9"/>
      <c r="I334" s="210"/>
      <c r="J334" s="434"/>
      <c r="K334" s="434"/>
      <c r="L334" s="434"/>
      <c r="M334" s="434"/>
      <c r="N334" s="434"/>
      <c r="O334" s="434"/>
      <c r="P334" s="434"/>
      <c r="Q334" s="434"/>
      <c r="R334" s="434"/>
      <c r="S334" s="212"/>
      <c r="T334" s="213"/>
      <c r="U334" s="213"/>
      <c r="V334" s="214"/>
      <c r="W334" s="214"/>
    </row>
    <row r="335" spans="2:23" ht="14.1" customHeight="1">
      <c r="B335" s="206"/>
      <c r="C335" s="206"/>
      <c r="D335" s="207"/>
      <c r="E335" s="208"/>
      <c r="F335" s="209"/>
      <c r="G335" s="209"/>
      <c r="H335" s="9"/>
      <c r="I335" s="210"/>
      <c r="J335" s="434"/>
      <c r="K335" s="434"/>
      <c r="L335" s="434"/>
      <c r="M335" s="434"/>
      <c r="N335" s="434"/>
      <c r="O335" s="434"/>
      <c r="P335" s="434"/>
      <c r="Q335" s="434"/>
      <c r="R335" s="434"/>
      <c r="S335" s="212"/>
      <c r="T335" s="213"/>
      <c r="U335" s="213"/>
      <c r="V335" s="214"/>
      <c r="W335" s="214"/>
    </row>
    <row r="336" spans="2:23" ht="14.1" customHeight="1">
      <c r="B336" s="206"/>
      <c r="C336" s="206"/>
      <c r="D336" s="207"/>
      <c r="E336" s="208"/>
      <c r="F336" s="209"/>
      <c r="G336" s="209"/>
      <c r="H336" s="9"/>
      <c r="I336" s="210"/>
      <c r="J336" s="434"/>
      <c r="K336" s="434"/>
      <c r="L336" s="434"/>
      <c r="M336" s="434"/>
      <c r="N336" s="434"/>
      <c r="O336" s="434"/>
      <c r="P336" s="434"/>
      <c r="Q336" s="434"/>
      <c r="R336" s="434"/>
      <c r="S336" s="212"/>
      <c r="T336" s="213"/>
      <c r="U336" s="213"/>
      <c r="V336" s="214"/>
      <c r="W336" s="214"/>
    </row>
    <row r="337" spans="2:23" ht="14.1" customHeight="1">
      <c r="B337" s="206"/>
      <c r="C337" s="206"/>
      <c r="D337" s="207"/>
      <c r="E337" s="208"/>
      <c r="F337" s="209"/>
      <c r="G337" s="209"/>
      <c r="H337" s="9"/>
      <c r="I337" s="210"/>
      <c r="J337" s="434"/>
      <c r="K337" s="434"/>
      <c r="L337" s="434"/>
      <c r="M337" s="434"/>
      <c r="N337" s="434"/>
      <c r="O337" s="434"/>
      <c r="P337" s="434"/>
      <c r="Q337" s="434"/>
      <c r="R337" s="434"/>
      <c r="S337" s="212"/>
      <c r="T337" s="213"/>
      <c r="U337" s="213"/>
      <c r="V337" s="214"/>
      <c r="W337" s="214"/>
    </row>
    <row r="338" spans="2:23" ht="14.1" customHeight="1">
      <c r="B338" s="206"/>
      <c r="C338" s="206"/>
      <c r="D338" s="207"/>
      <c r="E338" s="208"/>
      <c r="F338" s="209"/>
      <c r="G338" s="209"/>
      <c r="H338" s="9"/>
      <c r="I338" s="210"/>
      <c r="J338" s="434"/>
      <c r="K338" s="434"/>
      <c r="L338" s="434"/>
      <c r="M338" s="434"/>
      <c r="N338" s="434"/>
      <c r="O338" s="434"/>
      <c r="P338" s="434"/>
      <c r="Q338" s="434"/>
      <c r="R338" s="434"/>
      <c r="S338" s="212"/>
      <c r="T338" s="213"/>
      <c r="U338" s="213"/>
      <c r="V338" s="214"/>
      <c r="W338" s="214"/>
    </row>
    <row r="339" spans="2:23" ht="14.1" customHeight="1">
      <c r="B339" s="206"/>
      <c r="C339" s="206"/>
      <c r="D339" s="207"/>
      <c r="E339" s="208"/>
      <c r="F339" s="209"/>
      <c r="G339" s="209"/>
      <c r="H339" s="9"/>
      <c r="I339" s="210"/>
      <c r="J339" s="434"/>
      <c r="K339" s="434"/>
      <c r="L339" s="434"/>
      <c r="M339" s="434"/>
      <c r="N339" s="434"/>
      <c r="O339" s="434"/>
      <c r="P339" s="434"/>
      <c r="Q339" s="434"/>
      <c r="R339" s="434"/>
      <c r="S339" s="212"/>
      <c r="T339" s="213"/>
      <c r="U339" s="213"/>
      <c r="V339" s="214"/>
      <c r="W339" s="214"/>
    </row>
    <row r="340" spans="2:23" ht="14.1" customHeight="1">
      <c r="B340" s="206"/>
      <c r="C340" s="206"/>
      <c r="D340" s="207"/>
      <c r="E340" s="208"/>
      <c r="F340" s="209"/>
      <c r="G340" s="209"/>
      <c r="H340" s="9"/>
      <c r="I340" s="210"/>
      <c r="J340" s="434"/>
      <c r="K340" s="434"/>
      <c r="L340" s="434"/>
      <c r="M340" s="434"/>
      <c r="N340" s="434"/>
      <c r="O340" s="434"/>
      <c r="P340" s="434"/>
      <c r="Q340" s="434"/>
      <c r="R340" s="434"/>
      <c r="S340" s="212"/>
      <c r="T340" s="213"/>
      <c r="U340" s="213"/>
      <c r="V340" s="214"/>
      <c r="W340" s="214"/>
    </row>
    <row r="341" spans="2:23" ht="14.1" customHeight="1">
      <c r="B341" s="206"/>
      <c r="C341" s="206"/>
      <c r="D341" s="207"/>
      <c r="E341" s="208"/>
      <c r="F341" s="209"/>
      <c r="G341" s="209"/>
      <c r="H341" s="9"/>
      <c r="I341" s="210"/>
      <c r="J341" s="434"/>
      <c r="K341" s="434"/>
      <c r="L341" s="434"/>
      <c r="M341" s="434"/>
      <c r="N341" s="434"/>
      <c r="O341" s="434"/>
      <c r="P341" s="434"/>
      <c r="Q341" s="434"/>
      <c r="R341" s="434"/>
      <c r="S341" s="212"/>
      <c r="T341" s="213"/>
      <c r="U341" s="213"/>
      <c r="V341" s="214"/>
      <c r="W341" s="214"/>
    </row>
    <row r="342" spans="2:23" ht="14.1" customHeight="1">
      <c r="B342" s="206"/>
      <c r="C342" s="206"/>
      <c r="D342" s="207"/>
      <c r="E342" s="208"/>
      <c r="F342" s="209"/>
      <c r="G342" s="209"/>
      <c r="H342" s="9"/>
      <c r="I342" s="210"/>
      <c r="J342" s="434"/>
      <c r="K342" s="434"/>
      <c r="L342" s="434"/>
      <c r="M342" s="434"/>
      <c r="N342" s="434"/>
      <c r="O342" s="434"/>
      <c r="P342" s="434"/>
      <c r="Q342" s="434"/>
      <c r="R342" s="434"/>
      <c r="S342" s="212"/>
      <c r="T342" s="213"/>
      <c r="U342" s="213"/>
      <c r="V342" s="214"/>
      <c r="W342" s="214"/>
    </row>
    <row r="343" spans="2:23" ht="14.1" customHeight="1">
      <c r="B343" s="206"/>
      <c r="C343" s="206"/>
      <c r="D343" s="207"/>
      <c r="E343" s="208"/>
      <c r="F343" s="209"/>
      <c r="G343" s="209"/>
      <c r="H343" s="9"/>
      <c r="I343" s="210"/>
      <c r="J343" s="434"/>
      <c r="K343" s="434"/>
      <c r="L343" s="434"/>
      <c r="M343" s="434"/>
      <c r="N343" s="434"/>
      <c r="O343" s="434"/>
      <c r="P343" s="434"/>
      <c r="Q343" s="434"/>
      <c r="R343" s="434"/>
      <c r="S343" s="212"/>
      <c r="T343" s="213"/>
      <c r="U343" s="213"/>
      <c r="V343" s="214"/>
      <c r="W343" s="214"/>
    </row>
    <row r="344" spans="2:23" ht="14.1" customHeight="1">
      <c r="B344" s="206"/>
      <c r="C344" s="206"/>
      <c r="D344" s="207"/>
      <c r="E344" s="208"/>
      <c r="F344" s="209"/>
      <c r="G344" s="209"/>
      <c r="H344" s="9"/>
      <c r="I344" s="210"/>
      <c r="J344" s="434"/>
      <c r="K344" s="434"/>
      <c r="L344" s="434"/>
      <c r="M344" s="434"/>
      <c r="N344" s="434"/>
      <c r="O344" s="434"/>
      <c r="P344" s="434"/>
      <c r="Q344" s="434"/>
      <c r="R344" s="434"/>
      <c r="S344" s="212"/>
      <c r="T344" s="213"/>
      <c r="U344" s="213"/>
      <c r="V344" s="214"/>
      <c r="W344" s="214"/>
    </row>
    <row r="345" spans="2:23" ht="14.1" customHeight="1">
      <c r="B345" s="206"/>
      <c r="C345" s="206"/>
      <c r="D345" s="207"/>
      <c r="E345" s="208"/>
      <c r="F345" s="209"/>
      <c r="G345" s="209"/>
      <c r="H345" s="9"/>
      <c r="I345" s="210"/>
      <c r="J345" s="434"/>
      <c r="K345" s="434"/>
      <c r="L345" s="434"/>
      <c r="M345" s="434"/>
      <c r="N345" s="434"/>
      <c r="O345" s="434"/>
      <c r="P345" s="434"/>
      <c r="Q345" s="434"/>
      <c r="R345" s="434"/>
      <c r="S345" s="212"/>
      <c r="T345" s="213"/>
      <c r="U345" s="213"/>
      <c r="V345" s="214"/>
      <c r="W345" s="214"/>
    </row>
    <row r="346" spans="2:23" ht="14.1" customHeight="1">
      <c r="B346" s="206"/>
      <c r="C346" s="206"/>
      <c r="D346" s="207"/>
      <c r="E346" s="208"/>
      <c r="F346" s="209"/>
      <c r="G346" s="209"/>
      <c r="H346" s="9"/>
      <c r="I346" s="210"/>
      <c r="J346" s="434"/>
      <c r="K346" s="434"/>
      <c r="L346" s="434"/>
      <c r="M346" s="434"/>
      <c r="N346" s="434"/>
      <c r="O346" s="434"/>
      <c r="P346" s="434"/>
      <c r="Q346" s="434"/>
      <c r="R346" s="434"/>
      <c r="S346" s="212"/>
      <c r="T346" s="213"/>
      <c r="U346" s="213"/>
      <c r="V346" s="214"/>
      <c r="W346" s="214"/>
    </row>
    <row r="347" spans="2:23" ht="14.1" customHeight="1">
      <c r="B347" s="206"/>
      <c r="C347" s="206"/>
      <c r="D347" s="207"/>
      <c r="E347" s="208"/>
      <c r="F347" s="209"/>
      <c r="G347" s="209"/>
      <c r="H347" s="9"/>
      <c r="I347" s="210"/>
      <c r="J347" s="434"/>
      <c r="K347" s="434"/>
      <c r="L347" s="434"/>
      <c r="M347" s="434"/>
      <c r="N347" s="434"/>
      <c r="O347" s="434"/>
      <c r="P347" s="434"/>
      <c r="Q347" s="434"/>
      <c r="R347" s="434"/>
      <c r="S347" s="212"/>
      <c r="T347" s="213"/>
      <c r="U347" s="213"/>
      <c r="V347" s="214"/>
      <c r="W347" s="214"/>
    </row>
    <row r="348" spans="2:23" ht="14.1" customHeight="1">
      <c r="B348" s="206"/>
      <c r="C348" s="206"/>
      <c r="D348" s="207"/>
      <c r="E348" s="208"/>
      <c r="F348" s="209"/>
      <c r="G348" s="209"/>
      <c r="H348" s="9"/>
      <c r="I348" s="210"/>
      <c r="J348" s="434"/>
      <c r="K348" s="434"/>
      <c r="L348" s="434"/>
      <c r="M348" s="434"/>
      <c r="N348" s="434"/>
      <c r="O348" s="434"/>
      <c r="P348" s="434"/>
      <c r="Q348" s="434"/>
      <c r="R348" s="434"/>
      <c r="S348" s="212"/>
      <c r="T348" s="213"/>
      <c r="U348" s="213"/>
      <c r="V348" s="214"/>
      <c r="W348" s="214"/>
    </row>
    <row r="349" spans="2:23" ht="14.1" customHeight="1">
      <c r="B349" s="206"/>
      <c r="C349" s="206"/>
      <c r="D349" s="207"/>
      <c r="E349" s="208"/>
      <c r="F349" s="209"/>
      <c r="G349" s="209"/>
      <c r="H349" s="9"/>
      <c r="I349" s="210"/>
      <c r="J349" s="434"/>
      <c r="K349" s="434"/>
      <c r="L349" s="434"/>
      <c r="M349" s="434"/>
      <c r="N349" s="434"/>
      <c r="O349" s="434"/>
      <c r="P349" s="434"/>
      <c r="Q349" s="434"/>
      <c r="R349" s="434"/>
      <c r="S349" s="212"/>
      <c r="T349" s="213"/>
      <c r="U349" s="213"/>
      <c r="V349" s="214"/>
      <c r="W349" s="214"/>
    </row>
    <row r="350" spans="2:23" ht="14.1" customHeight="1">
      <c r="B350" s="206"/>
      <c r="C350" s="206"/>
      <c r="D350" s="207"/>
      <c r="E350" s="208"/>
      <c r="F350" s="209"/>
      <c r="G350" s="209"/>
      <c r="H350" s="9"/>
      <c r="I350" s="210"/>
      <c r="J350" s="434"/>
      <c r="K350" s="434"/>
      <c r="L350" s="434"/>
      <c r="M350" s="434"/>
      <c r="N350" s="434"/>
      <c r="O350" s="434"/>
      <c r="P350" s="434"/>
      <c r="Q350" s="434"/>
      <c r="R350" s="434"/>
      <c r="S350" s="212"/>
      <c r="T350" s="213"/>
      <c r="U350" s="213"/>
      <c r="V350" s="214"/>
      <c r="W350" s="214"/>
    </row>
    <row r="351" spans="2:23" ht="14.1" customHeight="1">
      <c r="B351" s="206"/>
      <c r="C351" s="206"/>
      <c r="D351" s="207"/>
      <c r="E351" s="208"/>
      <c r="F351" s="209"/>
      <c r="G351" s="209"/>
      <c r="H351" s="9"/>
      <c r="I351" s="210"/>
      <c r="J351" s="434"/>
      <c r="K351" s="434"/>
      <c r="L351" s="434"/>
      <c r="M351" s="434"/>
      <c r="N351" s="434"/>
      <c r="O351" s="434"/>
      <c r="P351" s="434"/>
      <c r="Q351" s="434"/>
      <c r="R351" s="434"/>
      <c r="S351" s="212"/>
      <c r="T351" s="213"/>
      <c r="U351" s="213"/>
      <c r="V351" s="214"/>
      <c r="W351" s="214"/>
    </row>
    <row r="352" spans="2:23" ht="14.1" customHeight="1">
      <c r="B352" s="206"/>
      <c r="C352" s="206"/>
      <c r="D352" s="207"/>
      <c r="E352" s="208"/>
      <c r="F352" s="209"/>
      <c r="G352" s="209"/>
      <c r="H352" s="9"/>
      <c r="I352" s="210"/>
      <c r="J352" s="434"/>
      <c r="K352" s="434"/>
      <c r="L352" s="434"/>
      <c r="M352" s="434"/>
      <c r="N352" s="434"/>
      <c r="O352" s="434"/>
      <c r="P352" s="434"/>
      <c r="Q352" s="434"/>
      <c r="R352" s="434"/>
      <c r="S352" s="212"/>
      <c r="T352" s="213"/>
      <c r="U352" s="213"/>
      <c r="V352" s="214"/>
      <c r="W352" s="214"/>
    </row>
    <row r="353" spans="2:23" ht="14.1" customHeight="1">
      <c r="B353" s="206"/>
      <c r="C353" s="206"/>
      <c r="D353" s="207"/>
      <c r="E353" s="208"/>
      <c r="F353" s="209"/>
      <c r="G353" s="209"/>
      <c r="H353" s="9"/>
      <c r="I353" s="210"/>
      <c r="J353" s="434"/>
      <c r="K353" s="434"/>
      <c r="L353" s="434"/>
      <c r="M353" s="434"/>
      <c r="N353" s="434"/>
      <c r="O353" s="434"/>
      <c r="P353" s="434"/>
      <c r="Q353" s="434"/>
      <c r="R353" s="434"/>
      <c r="S353" s="212"/>
      <c r="T353" s="213"/>
      <c r="U353" s="213"/>
      <c r="V353" s="214"/>
      <c r="W353" s="214"/>
    </row>
    <row r="354" spans="2:23" ht="14.1" customHeight="1">
      <c r="B354" s="206"/>
      <c r="C354" s="206"/>
      <c r="D354" s="207"/>
      <c r="E354" s="208"/>
      <c r="F354" s="209"/>
      <c r="G354" s="209"/>
      <c r="H354" s="9"/>
      <c r="I354" s="210"/>
      <c r="J354" s="434"/>
      <c r="K354" s="434"/>
      <c r="L354" s="434"/>
      <c r="M354" s="434"/>
      <c r="N354" s="434"/>
      <c r="O354" s="434"/>
      <c r="P354" s="434"/>
      <c r="Q354" s="434"/>
      <c r="R354" s="434"/>
      <c r="S354" s="212"/>
      <c r="T354" s="213"/>
      <c r="U354" s="213"/>
      <c r="V354" s="214"/>
      <c r="W354" s="214"/>
    </row>
    <row r="355" spans="2:23" ht="14.1" customHeight="1">
      <c r="B355" s="206"/>
      <c r="C355" s="206"/>
      <c r="D355" s="207"/>
      <c r="E355" s="208"/>
      <c r="F355" s="209"/>
      <c r="G355" s="209"/>
      <c r="H355" s="9"/>
      <c r="I355" s="210"/>
      <c r="J355" s="434"/>
      <c r="K355" s="434"/>
      <c r="L355" s="434"/>
      <c r="M355" s="434"/>
      <c r="N355" s="434"/>
      <c r="O355" s="434"/>
      <c r="P355" s="434"/>
      <c r="Q355" s="434"/>
      <c r="R355" s="434"/>
      <c r="S355" s="212"/>
      <c r="T355" s="213"/>
      <c r="U355" s="213"/>
      <c r="V355" s="214"/>
      <c r="W355" s="214"/>
    </row>
    <row r="356" spans="2:23" ht="14.1" customHeight="1">
      <c r="B356" s="206"/>
      <c r="C356" s="206"/>
      <c r="D356" s="207"/>
      <c r="E356" s="208"/>
      <c r="F356" s="209"/>
      <c r="G356" s="209"/>
      <c r="H356" s="9"/>
      <c r="I356" s="210"/>
      <c r="J356" s="434"/>
      <c r="K356" s="434"/>
      <c r="L356" s="434"/>
      <c r="M356" s="434"/>
      <c r="N356" s="434"/>
      <c r="O356" s="434"/>
      <c r="P356" s="434"/>
      <c r="Q356" s="434"/>
      <c r="R356" s="434"/>
      <c r="S356" s="212"/>
      <c r="T356" s="213"/>
      <c r="U356" s="213"/>
      <c r="V356" s="214"/>
      <c r="W356" s="214"/>
    </row>
    <row r="357" spans="2:23" ht="14.1" customHeight="1">
      <c r="B357" s="206"/>
      <c r="C357" s="206"/>
      <c r="D357" s="207"/>
      <c r="E357" s="208"/>
      <c r="F357" s="209"/>
      <c r="G357" s="209"/>
      <c r="H357" s="9"/>
      <c r="I357" s="210"/>
      <c r="J357" s="434"/>
      <c r="K357" s="434"/>
      <c r="L357" s="434"/>
      <c r="M357" s="434"/>
      <c r="N357" s="434"/>
      <c r="O357" s="434"/>
      <c r="P357" s="434"/>
      <c r="Q357" s="434"/>
      <c r="R357" s="434"/>
      <c r="S357" s="212"/>
      <c r="T357" s="213"/>
      <c r="U357" s="213"/>
      <c r="V357" s="214"/>
      <c r="W357" s="214"/>
    </row>
    <row r="358" spans="2:23" ht="14.1" customHeight="1">
      <c r="B358" s="206"/>
      <c r="C358" s="206"/>
      <c r="D358" s="207"/>
      <c r="E358" s="208"/>
      <c r="F358" s="209"/>
      <c r="G358" s="209"/>
      <c r="H358" s="9"/>
      <c r="I358" s="210"/>
      <c r="J358" s="434"/>
      <c r="K358" s="434"/>
      <c r="L358" s="434"/>
      <c r="M358" s="434"/>
      <c r="N358" s="434"/>
      <c r="O358" s="434"/>
      <c r="P358" s="434"/>
      <c r="Q358" s="434"/>
      <c r="R358" s="434"/>
      <c r="S358" s="212"/>
      <c r="T358" s="213"/>
      <c r="U358" s="213"/>
      <c r="V358" s="214"/>
      <c r="W358" s="214"/>
    </row>
    <row r="359" spans="2:23" ht="14.1" customHeight="1">
      <c r="B359" s="206"/>
      <c r="C359" s="206"/>
      <c r="D359" s="207"/>
      <c r="E359" s="208"/>
      <c r="F359" s="209"/>
      <c r="G359" s="209"/>
      <c r="H359" s="9"/>
      <c r="I359" s="210"/>
      <c r="J359" s="434"/>
      <c r="K359" s="434"/>
      <c r="L359" s="434"/>
      <c r="M359" s="434"/>
      <c r="N359" s="434"/>
      <c r="O359" s="434"/>
      <c r="P359" s="434"/>
      <c r="Q359" s="434"/>
      <c r="R359" s="434"/>
      <c r="S359" s="212"/>
      <c r="T359" s="213"/>
      <c r="U359" s="213"/>
      <c r="V359" s="214"/>
      <c r="W359" s="214"/>
    </row>
    <row r="360" spans="2:23" ht="14.1" customHeight="1">
      <c r="B360" s="206"/>
      <c r="C360" s="206"/>
      <c r="D360" s="207"/>
      <c r="E360" s="208"/>
      <c r="F360" s="209"/>
      <c r="G360" s="209"/>
      <c r="H360" s="9"/>
      <c r="I360" s="210"/>
      <c r="J360" s="434"/>
      <c r="K360" s="434"/>
      <c r="L360" s="434"/>
      <c r="M360" s="434"/>
      <c r="N360" s="434"/>
      <c r="O360" s="434"/>
      <c r="P360" s="434"/>
      <c r="Q360" s="434"/>
      <c r="R360" s="434"/>
      <c r="S360" s="212"/>
      <c r="T360" s="213"/>
      <c r="U360" s="213"/>
      <c r="V360" s="214"/>
      <c r="W360" s="214"/>
    </row>
    <row r="361" spans="2:23" ht="14.1" customHeight="1">
      <c r="B361" s="206"/>
      <c r="C361" s="206"/>
      <c r="D361" s="207"/>
      <c r="E361" s="208"/>
      <c r="F361" s="209"/>
      <c r="G361" s="209"/>
      <c r="H361" s="9"/>
      <c r="I361" s="210"/>
      <c r="J361" s="434"/>
      <c r="K361" s="434"/>
      <c r="L361" s="434"/>
      <c r="M361" s="434"/>
      <c r="N361" s="434"/>
      <c r="O361" s="434"/>
      <c r="P361" s="434"/>
      <c r="Q361" s="434"/>
      <c r="R361" s="434"/>
      <c r="S361" s="212"/>
      <c r="T361" s="213"/>
      <c r="U361" s="213"/>
      <c r="V361" s="214"/>
      <c r="W361" s="214"/>
    </row>
    <row r="362" spans="2:23" ht="14.1" customHeight="1">
      <c r="B362" s="206"/>
      <c r="C362" s="206"/>
      <c r="D362" s="207"/>
      <c r="E362" s="208"/>
      <c r="F362" s="209"/>
      <c r="G362" s="209"/>
      <c r="H362" s="9"/>
      <c r="I362" s="210"/>
      <c r="J362" s="434"/>
      <c r="K362" s="434"/>
      <c r="L362" s="434"/>
      <c r="M362" s="434"/>
      <c r="N362" s="434"/>
      <c r="O362" s="434"/>
      <c r="P362" s="434"/>
      <c r="Q362" s="434"/>
      <c r="R362" s="434"/>
      <c r="S362" s="212"/>
      <c r="T362" s="213"/>
      <c r="U362" s="213"/>
      <c r="V362" s="214"/>
      <c r="W362" s="214"/>
    </row>
    <row r="363" spans="2:23" ht="14.1" customHeight="1">
      <c r="B363" s="206"/>
      <c r="C363" s="206"/>
      <c r="D363" s="207"/>
      <c r="E363" s="208"/>
      <c r="F363" s="209"/>
      <c r="G363" s="209"/>
      <c r="H363" s="9"/>
      <c r="I363" s="210"/>
      <c r="J363" s="434"/>
      <c r="K363" s="434"/>
      <c r="L363" s="434"/>
      <c r="M363" s="434"/>
      <c r="N363" s="434"/>
      <c r="O363" s="434"/>
      <c r="P363" s="434"/>
      <c r="Q363" s="434"/>
      <c r="R363" s="434"/>
      <c r="S363" s="212"/>
      <c r="T363" s="213"/>
      <c r="U363" s="213"/>
      <c r="V363" s="214"/>
      <c r="W363" s="214"/>
    </row>
    <row r="364" spans="2:23" ht="14.1" customHeight="1">
      <c r="B364" s="206"/>
      <c r="C364" s="206"/>
      <c r="D364" s="207"/>
      <c r="E364" s="208"/>
      <c r="F364" s="209"/>
      <c r="G364" s="209"/>
      <c r="H364" s="9"/>
      <c r="I364" s="210"/>
      <c r="J364" s="434"/>
      <c r="K364" s="434"/>
      <c r="L364" s="434"/>
      <c r="M364" s="434"/>
      <c r="N364" s="434"/>
      <c r="O364" s="434"/>
      <c r="P364" s="434"/>
      <c r="Q364" s="434"/>
      <c r="R364" s="434"/>
      <c r="S364" s="212"/>
      <c r="T364" s="213"/>
      <c r="U364" s="213"/>
      <c r="V364" s="214"/>
      <c r="W364" s="214"/>
    </row>
    <row r="365" spans="2:23" ht="14.1" customHeight="1">
      <c r="B365" s="206"/>
      <c r="C365" s="206"/>
      <c r="D365" s="207"/>
      <c r="E365" s="208"/>
      <c r="F365" s="209"/>
      <c r="G365" s="209"/>
      <c r="H365" s="9"/>
      <c r="I365" s="210"/>
      <c r="J365" s="434"/>
      <c r="K365" s="434"/>
      <c r="L365" s="434"/>
      <c r="M365" s="434"/>
      <c r="N365" s="434"/>
      <c r="O365" s="434"/>
      <c r="P365" s="434"/>
      <c r="Q365" s="434"/>
      <c r="R365" s="434"/>
      <c r="S365" s="212"/>
      <c r="T365" s="213"/>
      <c r="U365" s="213"/>
      <c r="V365" s="214"/>
      <c r="W365" s="214"/>
    </row>
    <row r="366" spans="2:23" ht="14.1" customHeight="1">
      <c r="B366" s="206"/>
      <c r="C366" s="206"/>
      <c r="D366" s="207"/>
      <c r="E366" s="208"/>
      <c r="F366" s="209"/>
      <c r="G366" s="209"/>
      <c r="H366" s="9"/>
      <c r="I366" s="210"/>
      <c r="J366" s="434"/>
      <c r="K366" s="434"/>
      <c r="L366" s="434"/>
      <c r="M366" s="434"/>
      <c r="N366" s="434"/>
      <c r="O366" s="434"/>
      <c r="P366" s="434"/>
      <c r="Q366" s="434"/>
      <c r="R366" s="434"/>
      <c r="S366" s="212"/>
      <c r="T366" s="213"/>
      <c r="U366" s="213"/>
      <c r="V366" s="214"/>
      <c r="W366" s="214"/>
    </row>
    <row r="367" spans="2:23" ht="14.1" customHeight="1">
      <c r="B367" s="206"/>
      <c r="C367" s="206"/>
      <c r="D367" s="207"/>
      <c r="E367" s="208"/>
      <c r="F367" s="209"/>
      <c r="G367" s="209"/>
      <c r="H367" s="9"/>
      <c r="I367" s="210"/>
      <c r="J367" s="434"/>
      <c r="K367" s="434"/>
      <c r="L367" s="434"/>
      <c r="M367" s="434"/>
      <c r="N367" s="434"/>
      <c r="O367" s="434"/>
      <c r="P367" s="434"/>
      <c r="Q367" s="434"/>
      <c r="R367" s="434"/>
      <c r="S367" s="212"/>
      <c r="T367" s="213"/>
      <c r="U367" s="213"/>
      <c r="V367" s="214"/>
      <c r="W367" s="214"/>
    </row>
    <row r="368" spans="2:23" ht="14.1" customHeight="1">
      <c r="B368" s="206"/>
      <c r="C368" s="206"/>
      <c r="D368" s="207"/>
      <c r="E368" s="208"/>
      <c r="F368" s="209"/>
      <c r="G368" s="209"/>
      <c r="H368" s="9"/>
      <c r="I368" s="210"/>
      <c r="J368" s="434"/>
      <c r="K368" s="434"/>
      <c r="L368" s="434"/>
      <c r="M368" s="434"/>
      <c r="N368" s="434"/>
      <c r="O368" s="434"/>
      <c r="P368" s="434"/>
      <c r="Q368" s="434"/>
      <c r="R368" s="434"/>
      <c r="S368" s="212"/>
      <c r="T368" s="213"/>
      <c r="U368" s="213"/>
      <c r="V368" s="214"/>
      <c r="W368" s="214"/>
    </row>
    <row r="369" spans="2:23" ht="14.1" customHeight="1">
      <c r="B369" s="206"/>
      <c r="C369" s="206"/>
      <c r="D369" s="207"/>
      <c r="E369" s="208"/>
      <c r="F369" s="209"/>
      <c r="G369" s="209"/>
      <c r="H369" s="9"/>
      <c r="I369" s="210"/>
      <c r="J369" s="434"/>
      <c r="K369" s="434"/>
      <c r="L369" s="434"/>
      <c r="M369" s="434"/>
      <c r="N369" s="434"/>
      <c r="O369" s="434"/>
      <c r="P369" s="434"/>
      <c r="Q369" s="434"/>
      <c r="R369" s="434"/>
      <c r="S369" s="212"/>
      <c r="T369" s="213"/>
      <c r="U369" s="213"/>
      <c r="V369" s="214"/>
      <c r="W369" s="214"/>
    </row>
    <row r="370" spans="2:23" ht="14.1" customHeight="1">
      <c r="B370" s="206"/>
      <c r="C370" s="206"/>
      <c r="D370" s="207"/>
      <c r="E370" s="208"/>
      <c r="F370" s="209"/>
      <c r="G370" s="209"/>
      <c r="H370" s="9"/>
      <c r="I370" s="210"/>
      <c r="J370" s="434"/>
      <c r="K370" s="434"/>
      <c r="L370" s="434"/>
      <c r="M370" s="434"/>
      <c r="N370" s="434"/>
      <c r="O370" s="434"/>
      <c r="P370" s="434"/>
      <c r="Q370" s="434"/>
      <c r="R370" s="434"/>
      <c r="S370" s="212"/>
      <c r="T370" s="213"/>
      <c r="U370" s="213"/>
      <c r="V370" s="214"/>
      <c r="W370" s="214"/>
    </row>
    <row r="371" spans="2:23" ht="14.1" customHeight="1">
      <c r="B371" s="206"/>
      <c r="C371" s="206"/>
      <c r="D371" s="207"/>
      <c r="E371" s="208"/>
      <c r="F371" s="209"/>
      <c r="G371" s="209"/>
      <c r="H371" s="9"/>
      <c r="I371" s="210"/>
      <c r="J371" s="434"/>
      <c r="K371" s="434"/>
      <c r="L371" s="434"/>
      <c r="M371" s="434"/>
      <c r="N371" s="434"/>
      <c r="O371" s="434"/>
      <c r="P371" s="434"/>
      <c r="Q371" s="434"/>
      <c r="R371" s="434"/>
      <c r="S371" s="212"/>
      <c r="T371" s="213"/>
      <c r="U371" s="213"/>
      <c r="V371" s="214"/>
      <c r="W371" s="214"/>
    </row>
    <row r="372" spans="2:23" ht="14.1" customHeight="1">
      <c r="B372" s="206"/>
      <c r="C372" s="206"/>
      <c r="D372" s="207"/>
      <c r="E372" s="208"/>
      <c r="F372" s="209"/>
      <c r="G372" s="209"/>
      <c r="H372" s="9"/>
      <c r="I372" s="210"/>
      <c r="J372" s="434"/>
      <c r="K372" s="434"/>
      <c r="L372" s="434"/>
      <c r="M372" s="434"/>
      <c r="N372" s="434"/>
      <c r="O372" s="434"/>
      <c r="P372" s="434"/>
      <c r="Q372" s="434"/>
      <c r="R372" s="434"/>
      <c r="S372" s="212"/>
      <c r="T372" s="213"/>
      <c r="U372" s="213"/>
      <c r="V372" s="214"/>
      <c r="W372" s="214"/>
    </row>
    <row r="373" spans="2:23" ht="14.1" customHeight="1">
      <c r="B373" s="206"/>
      <c r="C373" s="206"/>
      <c r="D373" s="207"/>
      <c r="E373" s="208"/>
      <c r="F373" s="209"/>
      <c r="G373" s="209"/>
      <c r="H373" s="9"/>
      <c r="I373" s="210"/>
      <c r="J373" s="434"/>
      <c r="K373" s="434"/>
      <c r="L373" s="434"/>
      <c r="M373" s="434"/>
      <c r="N373" s="434"/>
      <c r="O373" s="434"/>
      <c r="P373" s="434"/>
      <c r="Q373" s="434"/>
      <c r="R373" s="434"/>
      <c r="S373" s="212"/>
      <c r="T373" s="213"/>
      <c r="U373" s="213"/>
      <c r="V373" s="214"/>
      <c r="W373" s="214"/>
    </row>
    <row r="374" spans="2:23" ht="14.1" customHeight="1">
      <c r="B374" s="206"/>
      <c r="C374" s="206"/>
      <c r="D374" s="207"/>
      <c r="E374" s="208"/>
      <c r="F374" s="209"/>
      <c r="G374" s="209"/>
      <c r="H374" s="9"/>
      <c r="I374" s="210"/>
      <c r="J374" s="434"/>
      <c r="K374" s="434"/>
      <c r="L374" s="434"/>
      <c r="M374" s="434"/>
      <c r="N374" s="434"/>
      <c r="O374" s="434"/>
      <c r="P374" s="434"/>
      <c r="Q374" s="434"/>
      <c r="R374" s="434"/>
      <c r="S374" s="212"/>
      <c r="T374" s="213"/>
      <c r="U374" s="213"/>
      <c r="V374" s="214"/>
      <c r="W374" s="214"/>
    </row>
    <row r="375" spans="2:23" ht="14.1" customHeight="1">
      <c r="B375" s="206"/>
      <c r="C375" s="206"/>
      <c r="D375" s="207"/>
      <c r="E375" s="208"/>
      <c r="F375" s="209"/>
      <c r="G375" s="209"/>
      <c r="H375" s="9"/>
      <c r="I375" s="210"/>
      <c r="J375" s="434"/>
      <c r="K375" s="434"/>
      <c r="L375" s="434"/>
      <c r="M375" s="434"/>
      <c r="N375" s="434"/>
      <c r="O375" s="434"/>
      <c r="P375" s="434"/>
      <c r="Q375" s="434"/>
      <c r="R375" s="434"/>
      <c r="S375" s="212"/>
      <c r="T375" s="213"/>
      <c r="U375" s="213"/>
      <c r="V375" s="214"/>
      <c r="W375" s="214"/>
    </row>
    <row r="376" spans="2:23" ht="14.1" customHeight="1">
      <c r="B376" s="206"/>
      <c r="C376" s="206"/>
      <c r="D376" s="207"/>
      <c r="E376" s="208"/>
      <c r="F376" s="209"/>
      <c r="G376" s="209"/>
      <c r="H376" s="9"/>
      <c r="I376" s="210"/>
      <c r="J376" s="434"/>
      <c r="K376" s="434"/>
      <c r="L376" s="434"/>
      <c r="M376" s="434"/>
      <c r="N376" s="434"/>
      <c r="O376" s="434"/>
      <c r="P376" s="434"/>
      <c r="Q376" s="434"/>
      <c r="R376" s="434"/>
      <c r="S376" s="212"/>
      <c r="T376" s="213"/>
      <c r="U376" s="213"/>
      <c r="V376" s="214"/>
      <c r="W376" s="214"/>
    </row>
    <row r="377" spans="2:23" ht="14.1" customHeight="1">
      <c r="B377" s="206"/>
      <c r="C377" s="206"/>
      <c r="D377" s="207"/>
      <c r="E377" s="208"/>
      <c r="F377" s="209"/>
      <c r="G377" s="209"/>
      <c r="H377" s="9"/>
      <c r="I377" s="210"/>
      <c r="J377" s="434"/>
      <c r="K377" s="434"/>
      <c r="L377" s="434"/>
      <c r="M377" s="434"/>
      <c r="N377" s="434"/>
      <c r="O377" s="434"/>
      <c r="P377" s="434"/>
      <c r="Q377" s="434"/>
      <c r="R377" s="434"/>
      <c r="S377" s="212"/>
      <c r="T377" s="213"/>
      <c r="U377" s="213"/>
      <c r="V377" s="214"/>
      <c r="W377" s="214"/>
    </row>
    <row r="378" spans="2:23" ht="14.1" customHeight="1">
      <c r="B378" s="206"/>
      <c r="C378" s="206"/>
      <c r="D378" s="207"/>
      <c r="E378" s="208"/>
      <c r="F378" s="209"/>
      <c r="G378" s="209"/>
      <c r="H378" s="9"/>
      <c r="I378" s="210"/>
      <c r="J378" s="434"/>
      <c r="K378" s="434"/>
      <c r="L378" s="434"/>
      <c r="M378" s="434"/>
      <c r="N378" s="434"/>
      <c r="O378" s="434"/>
      <c r="P378" s="434"/>
      <c r="Q378" s="434"/>
      <c r="R378" s="434"/>
      <c r="S378" s="212"/>
      <c r="T378" s="213"/>
      <c r="U378" s="213"/>
      <c r="V378" s="214"/>
      <c r="W378" s="214"/>
    </row>
    <row r="379" spans="2:23" ht="14.1" customHeight="1">
      <c r="B379" s="206"/>
      <c r="C379" s="206"/>
      <c r="D379" s="207"/>
      <c r="E379" s="208"/>
      <c r="F379" s="209"/>
      <c r="G379" s="209"/>
      <c r="H379" s="9"/>
      <c r="I379" s="210"/>
      <c r="J379" s="434"/>
      <c r="K379" s="434"/>
      <c r="L379" s="434"/>
      <c r="M379" s="434"/>
      <c r="N379" s="434"/>
      <c r="O379" s="434"/>
      <c r="P379" s="434"/>
      <c r="Q379" s="434"/>
      <c r="R379" s="434"/>
      <c r="S379" s="212"/>
      <c r="T379" s="213"/>
      <c r="U379" s="213"/>
      <c r="V379" s="214"/>
      <c r="W379" s="214"/>
    </row>
    <row r="380" spans="2:23" ht="14.1" customHeight="1">
      <c r="B380" s="206"/>
      <c r="C380" s="206"/>
      <c r="D380" s="207"/>
      <c r="E380" s="208"/>
      <c r="F380" s="209"/>
      <c r="G380" s="209"/>
      <c r="H380" s="9"/>
      <c r="I380" s="210"/>
      <c r="J380" s="434"/>
      <c r="K380" s="434"/>
      <c r="L380" s="434"/>
      <c r="M380" s="434"/>
      <c r="N380" s="434"/>
      <c r="O380" s="434"/>
      <c r="P380" s="434"/>
      <c r="Q380" s="434"/>
      <c r="R380" s="434"/>
      <c r="S380" s="212"/>
      <c r="T380" s="213"/>
      <c r="U380" s="213"/>
      <c r="V380" s="214"/>
      <c r="W380" s="214"/>
    </row>
    <row r="381" spans="2:23" ht="14.1" customHeight="1">
      <c r="B381" s="206"/>
      <c r="C381" s="206"/>
      <c r="D381" s="207"/>
      <c r="E381" s="208"/>
      <c r="F381" s="209"/>
      <c r="G381" s="209"/>
      <c r="H381" s="9"/>
      <c r="I381" s="210"/>
      <c r="J381" s="434"/>
      <c r="K381" s="434"/>
      <c r="L381" s="434"/>
      <c r="M381" s="434"/>
      <c r="N381" s="434"/>
      <c r="O381" s="434"/>
      <c r="P381" s="434"/>
      <c r="Q381" s="434"/>
      <c r="R381" s="434"/>
      <c r="S381" s="212"/>
      <c r="T381" s="213"/>
      <c r="U381" s="213"/>
      <c r="V381" s="214"/>
      <c r="W381" s="214"/>
    </row>
    <row r="382" spans="2:23" ht="14.1" customHeight="1">
      <c r="B382" s="206"/>
      <c r="C382" s="206"/>
      <c r="D382" s="207"/>
      <c r="E382" s="208"/>
      <c r="F382" s="209"/>
      <c r="G382" s="209"/>
      <c r="H382" s="9"/>
      <c r="I382" s="210"/>
      <c r="J382" s="434"/>
      <c r="K382" s="434"/>
      <c r="L382" s="434"/>
      <c r="M382" s="434"/>
      <c r="N382" s="434"/>
      <c r="O382" s="434"/>
      <c r="P382" s="434"/>
      <c r="Q382" s="434"/>
      <c r="R382" s="434"/>
      <c r="S382" s="212"/>
      <c r="T382" s="213"/>
      <c r="U382" s="213"/>
      <c r="V382" s="214"/>
      <c r="W382" s="214"/>
    </row>
    <row r="383" spans="2:23" ht="14.1" customHeight="1">
      <c r="B383" s="206"/>
      <c r="C383" s="206"/>
      <c r="D383" s="207"/>
      <c r="E383" s="208"/>
      <c r="F383" s="209"/>
      <c r="G383" s="209"/>
      <c r="H383" s="9"/>
      <c r="I383" s="210"/>
      <c r="J383" s="434"/>
      <c r="K383" s="434"/>
      <c r="L383" s="434"/>
      <c r="M383" s="434"/>
      <c r="N383" s="434"/>
      <c r="O383" s="434"/>
      <c r="P383" s="434"/>
      <c r="Q383" s="434"/>
      <c r="R383" s="434"/>
      <c r="S383" s="212"/>
      <c r="T383" s="213"/>
      <c r="U383" s="213"/>
      <c r="V383" s="214"/>
      <c r="W383" s="214"/>
    </row>
    <row r="384" spans="2:23" ht="14.1" customHeight="1">
      <c r="B384" s="206"/>
      <c r="C384" s="206"/>
      <c r="D384" s="207"/>
      <c r="E384" s="208"/>
      <c r="F384" s="209"/>
      <c r="G384" s="209"/>
      <c r="H384" s="9"/>
      <c r="I384" s="210"/>
      <c r="J384" s="434"/>
      <c r="K384" s="434"/>
      <c r="L384" s="434"/>
      <c r="M384" s="434"/>
      <c r="N384" s="434"/>
      <c r="O384" s="434"/>
      <c r="P384" s="434"/>
      <c r="Q384" s="434"/>
      <c r="R384" s="434"/>
      <c r="S384" s="212"/>
      <c r="T384" s="213"/>
      <c r="U384" s="213"/>
      <c r="V384" s="214"/>
      <c r="W384" s="214"/>
    </row>
    <row r="385" spans="2:23" ht="14.1" customHeight="1">
      <c r="B385" s="206"/>
      <c r="C385" s="206"/>
      <c r="D385" s="207"/>
      <c r="E385" s="208"/>
      <c r="F385" s="209"/>
      <c r="G385" s="209"/>
      <c r="H385" s="9"/>
      <c r="I385" s="210"/>
      <c r="J385" s="434"/>
      <c r="K385" s="434"/>
      <c r="L385" s="434"/>
      <c r="M385" s="434"/>
      <c r="N385" s="434"/>
      <c r="O385" s="434"/>
      <c r="P385" s="434"/>
      <c r="Q385" s="434"/>
      <c r="R385" s="434"/>
      <c r="S385" s="212"/>
      <c r="T385" s="213"/>
      <c r="U385" s="213"/>
      <c r="V385" s="214"/>
      <c r="W385" s="214"/>
    </row>
    <row r="386" spans="2:23" ht="14.1" customHeight="1">
      <c r="B386" s="206"/>
      <c r="C386" s="206"/>
      <c r="D386" s="207"/>
      <c r="E386" s="208"/>
      <c r="F386" s="209"/>
      <c r="G386" s="209"/>
      <c r="H386" s="9"/>
      <c r="I386" s="210"/>
      <c r="J386" s="434"/>
      <c r="K386" s="434"/>
      <c r="L386" s="434"/>
      <c r="M386" s="434"/>
      <c r="N386" s="434"/>
      <c r="O386" s="434"/>
      <c r="P386" s="434"/>
      <c r="Q386" s="434"/>
      <c r="R386" s="434"/>
      <c r="S386" s="212"/>
      <c r="T386" s="213"/>
      <c r="U386" s="213"/>
      <c r="V386" s="214"/>
      <c r="W386" s="214"/>
    </row>
    <row r="387" spans="2:23" ht="14.1" customHeight="1">
      <c r="B387" s="206"/>
      <c r="C387" s="206"/>
      <c r="D387" s="207"/>
      <c r="E387" s="208"/>
      <c r="F387" s="209"/>
      <c r="G387" s="209"/>
      <c r="H387" s="9"/>
      <c r="I387" s="210"/>
      <c r="J387" s="434"/>
      <c r="K387" s="434"/>
      <c r="L387" s="434"/>
      <c r="M387" s="434"/>
      <c r="N387" s="434"/>
      <c r="O387" s="434"/>
      <c r="P387" s="434"/>
      <c r="Q387" s="434"/>
      <c r="R387" s="434"/>
      <c r="S387" s="212"/>
      <c r="T387" s="213"/>
      <c r="U387" s="213"/>
      <c r="V387" s="214"/>
      <c r="W387" s="214"/>
    </row>
    <row r="388" spans="2:23" ht="14.1" customHeight="1">
      <c r="B388" s="206"/>
      <c r="C388" s="206"/>
      <c r="D388" s="207"/>
      <c r="E388" s="208"/>
      <c r="F388" s="209"/>
      <c r="G388" s="209"/>
      <c r="H388" s="9"/>
      <c r="I388" s="210"/>
      <c r="J388" s="434"/>
      <c r="K388" s="434"/>
      <c r="L388" s="434"/>
      <c r="M388" s="434"/>
      <c r="N388" s="434"/>
      <c r="O388" s="434"/>
      <c r="P388" s="434"/>
      <c r="Q388" s="434"/>
      <c r="R388" s="434"/>
      <c r="S388" s="212"/>
      <c r="T388" s="213"/>
      <c r="U388" s="213"/>
      <c r="V388" s="214"/>
      <c r="W388" s="214"/>
    </row>
    <row r="389" spans="2:23" ht="14.1" customHeight="1">
      <c r="B389" s="206"/>
      <c r="C389" s="206"/>
      <c r="D389" s="207"/>
      <c r="E389" s="208"/>
      <c r="F389" s="209"/>
      <c r="G389" s="209"/>
      <c r="H389" s="9"/>
      <c r="I389" s="210"/>
      <c r="J389" s="434"/>
      <c r="K389" s="434"/>
      <c r="L389" s="434"/>
      <c r="M389" s="434"/>
      <c r="N389" s="434"/>
      <c r="O389" s="434"/>
      <c r="P389" s="434"/>
      <c r="Q389" s="434"/>
      <c r="R389" s="434"/>
      <c r="S389" s="212"/>
      <c r="T389" s="213"/>
      <c r="U389" s="213"/>
      <c r="V389" s="214"/>
      <c r="W389" s="214"/>
    </row>
    <row r="390" spans="2:23" ht="14.1" customHeight="1">
      <c r="B390" s="206"/>
      <c r="C390" s="206"/>
      <c r="D390" s="207"/>
      <c r="E390" s="208"/>
      <c r="F390" s="209"/>
      <c r="G390" s="209"/>
      <c r="H390" s="9"/>
      <c r="I390" s="210"/>
      <c r="J390" s="434"/>
      <c r="K390" s="434"/>
      <c r="L390" s="434"/>
      <c r="M390" s="434"/>
      <c r="N390" s="434"/>
      <c r="O390" s="434"/>
      <c r="P390" s="434"/>
      <c r="Q390" s="434"/>
      <c r="R390" s="434"/>
      <c r="S390" s="212"/>
      <c r="T390" s="213"/>
      <c r="U390" s="213"/>
      <c r="V390" s="214"/>
      <c r="W390" s="214"/>
    </row>
    <row r="391" spans="2:23" ht="14.1" customHeight="1">
      <c r="B391" s="206"/>
      <c r="C391" s="206"/>
      <c r="D391" s="207"/>
      <c r="E391" s="208"/>
      <c r="F391" s="209"/>
      <c r="G391" s="209"/>
      <c r="H391" s="9"/>
      <c r="I391" s="210"/>
      <c r="J391" s="434"/>
      <c r="K391" s="434"/>
      <c r="L391" s="434"/>
      <c r="M391" s="434"/>
      <c r="N391" s="434"/>
      <c r="O391" s="434"/>
      <c r="P391" s="434"/>
      <c r="Q391" s="434"/>
      <c r="R391" s="434"/>
      <c r="S391" s="212"/>
      <c r="T391" s="213"/>
      <c r="U391" s="213"/>
      <c r="V391" s="214"/>
      <c r="W391" s="214"/>
    </row>
    <row r="392" spans="2:23" ht="14.1" customHeight="1">
      <c r="B392" s="206"/>
      <c r="C392" s="206"/>
      <c r="D392" s="207"/>
      <c r="E392" s="208"/>
      <c r="F392" s="209"/>
      <c r="G392" s="209"/>
      <c r="H392" s="9"/>
      <c r="I392" s="210"/>
      <c r="J392" s="434"/>
      <c r="K392" s="434"/>
      <c r="L392" s="434"/>
      <c r="M392" s="434"/>
      <c r="N392" s="434"/>
      <c r="O392" s="434"/>
      <c r="P392" s="434"/>
      <c r="Q392" s="434"/>
      <c r="R392" s="434"/>
      <c r="S392" s="212"/>
      <c r="T392" s="213"/>
      <c r="U392" s="213"/>
      <c r="V392" s="214"/>
      <c r="W392" s="214"/>
    </row>
    <row r="393" spans="2:23" ht="14.1" customHeight="1">
      <c r="B393" s="206"/>
      <c r="C393" s="206"/>
      <c r="D393" s="207"/>
      <c r="E393" s="208"/>
      <c r="F393" s="209"/>
      <c r="G393" s="209"/>
      <c r="H393" s="9"/>
      <c r="I393" s="210"/>
      <c r="J393" s="434"/>
      <c r="K393" s="434"/>
      <c r="L393" s="434"/>
      <c r="M393" s="434"/>
      <c r="N393" s="434"/>
      <c r="O393" s="434"/>
      <c r="P393" s="434"/>
      <c r="Q393" s="434"/>
      <c r="R393" s="434"/>
      <c r="S393" s="212"/>
      <c r="T393" s="213"/>
      <c r="U393" s="213"/>
      <c r="V393" s="214"/>
      <c r="W393" s="214"/>
    </row>
    <row r="394" spans="2:23" ht="14.1" customHeight="1">
      <c r="B394" s="206"/>
      <c r="C394" s="206"/>
      <c r="D394" s="207"/>
      <c r="E394" s="208"/>
      <c r="F394" s="209"/>
      <c r="G394" s="209"/>
      <c r="H394" s="9"/>
      <c r="I394" s="210"/>
      <c r="J394" s="434"/>
      <c r="K394" s="434"/>
      <c r="L394" s="434"/>
      <c r="M394" s="434"/>
      <c r="N394" s="434"/>
      <c r="O394" s="434"/>
      <c r="P394" s="434"/>
      <c r="Q394" s="434"/>
      <c r="R394" s="434"/>
      <c r="S394" s="212"/>
      <c r="T394" s="213"/>
      <c r="U394" s="213"/>
      <c r="V394" s="214"/>
      <c r="W394" s="214"/>
    </row>
    <row r="395" spans="2:23" ht="14.1" customHeight="1">
      <c r="B395" s="206"/>
      <c r="C395" s="206"/>
      <c r="D395" s="207"/>
      <c r="E395" s="208"/>
      <c r="F395" s="209"/>
      <c r="G395" s="209"/>
      <c r="H395" s="9"/>
      <c r="I395" s="210"/>
      <c r="J395" s="434"/>
      <c r="K395" s="434"/>
      <c r="L395" s="434"/>
      <c r="M395" s="434"/>
      <c r="N395" s="434"/>
      <c r="O395" s="434"/>
      <c r="P395" s="434"/>
      <c r="Q395" s="434"/>
      <c r="R395" s="434"/>
      <c r="S395" s="212"/>
      <c r="T395" s="213"/>
      <c r="U395" s="213"/>
      <c r="V395" s="214"/>
      <c r="W395" s="214"/>
    </row>
    <row r="396" spans="2:23" ht="14.1" customHeight="1">
      <c r="B396" s="206"/>
      <c r="C396" s="206"/>
      <c r="D396" s="207"/>
      <c r="E396" s="208"/>
      <c r="F396" s="209"/>
      <c r="G396" s="209"/>
      <c r="H396" s="9"/>
      <c r="I396" s="210"/>
      <c r="J396" s="434"/>
      <c r="K396" s="434"/>
      <c r="L396" s="434"/>
      <c r="M396" s="434"/>
      <c r="N396" s="434"/>
      <c r="O396" s="434"/>
      <c r="P396" s="434"/>
      <c r="Q396" s="434"/>
      <c r="R396" s="434"/>
      <c r="S396" s="212"/>
      <c r="T396" s="213"/>
      <c r="U396" s="213"/>
      <c r="V396" s="214"/>
      <c r="W396" s="214"/>
    </row>
    <row r="397" spans="2:23" ht="14.1" customHeight="1">
      <c r="B397" s="206"/>
      <c r="C397" s="206"/>
      <c r="D397" s="207"/>
      <c r="E397" s="208"/>
      <c r="F397" s="209"/>
      <c r="G397" s="209"/>
      <c r="H397" s="9"/>
      <c r="I397" s="210"/>
      <c r="J397" s="434"/>
      <c r="K397" s="434"/>
      <c r="L397" s="434"/>
      <c r="M397" s="434"/>
      <c r="N397" s="434"/>
      <c r="O397" s="434"/>
      <c r="P397" s="434"/>
      <c r="Q397" s="434"/>
      <c r="R397" s="434"/>
      <c r="S397" s="212"/>
      <c r="T397" s="213"/>
      <c r="U397" s="213"/>
      <c r="V397" s="214"/>
      <c r="W397" s="214"/>
    </row>
    <row r="398" spans="2:23" ht="14.1" customHeight="1">
      <c r="B398" s="206"/>
      <c r="C398" s="206"/>
      <c r="D398" s="207"/>
      <c r="E398" s="208"/>
      <c r="F398" s="209"/>
      <c r="G398" s="209"/>
      <c r="H398" s="9"/>
      <c r="I398" s="210"/>
      <c r="J398" s="434"/>
      <c r="K398" s="434"/>
      <c r="L398" s="434"/>
      <c r="M398" s="434"/>
      <c r="N398" s="434"/>
      <c r="O398" s="434"/>
      <c r="P398" s="434"/>
      <c r="Q398" s="434"/>
      <c r="R398" s="434"/>
      <c r="S398" s="212"/>
      <c r="T398" s="213"/>
      <c r="U398" s="213"/>
      <c r="V398" s="214"/>
      <c r="W398" s="214"/>
    </row>
    <row r="399" spans="2:23" ht="14.1" customHeight="1">
      <c r="B399" s="206"/>
      <c r="C399" s="206"/>
      <c r="D399" s="207"/>
      <c r="E399" s="208"/>
      <c r="F399" s="209"/>
      <c r="G399" s="209"/>
      <c r="H399" s="9"/>
      <c r="I399" s="210"/>
      <c r="J399" s="434"/>
      <c r="K399" s="434"/>
      <c r="L399" s="434"/>
      <c r="M399" s="434"/>
      <c r="N399" s="434"/>
      <c r="O399" s="434"/>
      <c r="P399" s="434"/>
      <c r="Q399" s="434"/>
      <c r="R399" s="434"/>
      <c r="S399" s="212"/>
      <c r="T399" s="213"/>
      <c r="U399" s="213"/>
      <c r="V399" s="214"/>
      <c r="W399" s="214"/>
    </row>
    <row r="400" spans="2:23" ht="14.1" customHeight="1">
      <c r="B400" s="206"/>
      <c r="C400" s="206"/>
      <c r="D400" s="207"/>
      <c r="E400" s="208"/>
      <c r="F400" s="209"/>
      <c r="G400" s="209"/>
      <c r="H400" s="9"/>
      <c r="I400" s="210"/>
      <c r="J400" s="434"/>
      <c r="K400" s="434"/>
      <c r="L400" s="434"/>
      <c r="M400" s="434"/>
      <c r="N400" s="434"/>
      <c r="O400" s="434"/>
      <c r="P400" s="434"/>
      <c r="Q400" s="434"/>
      <c r="R400" s="434"/>
      <c r="S400" s="212"/>
      <c r="T400" s="213"/>
      <c r="U400" s="213"/>
      <c r="V400" s="214"/>
      <c r="W400" s="214"/>
    </row>
    <row r="401" spans="2:23" ht="14.1" customHeight="1">
      <c r="B401" s="206"/>
      <c r="C401" s="206"/>
      <c r="D401" s="207"/>
      <c r="E401" s="208"/>
      <c r="F401" s="209"/>
      <c r="G401" s="209"/>
      <c r="H401" s="9"/>
      <c r="I401" s="210"/>
      <c r="J401" s="434"/>
      <c r="K401" s="434"/>
      <c r="L401" s="434"/>
      <c r="M401" s="434"/>
      <c r="N401" s="434"/>
      <c r="O401" s="434"/>
      <c r="P401" s="434"/>
      <c r="Q401" s="434"/>
      <c r="R401" s="434"/>
      <c r="S401" s="212"/>
      <c r="T401" s="213"/>
      <c r="U401" s="213"/>
      <c r="V401" s="214"/>
      <c r="W401" s="214"/>
    </row>
    <row r="402" spans="2:23" ht="14.1" customHeight="1">
      <c r="B402" s="206"/>
      <c r="C402" s="206"/>
      <c r="D402" s="207"/>
      <c r="E402" s="208"/>
      <c r="F402" s="209"/>
      <c r="G402" s="209"/>
      <c r="H402" s="9"/>
      <c r="I402" s="210"/>
      <c r="J402" s="434"/>
      <c r="K402" s="434"/>
      <c r="L402" s="434"/>
      <c r="M402" s="434"/>
      <c r="N402" s="434"/>
      <c r="O402" s="434"/>
      <c r="P402" s="434"/>
      <c r="Q402" s="434"/>
      <c r="R402" s="434"/>
      <c r="S402" s="212"/>
      <c r="T402" s="213"/>
      <c r="U402" s="213"/>
      <c r="V402" s="214"/>
      <c r="W402" s="214"/>
    </row>
    <row r="403" spans="2:23" ht="14.1" customHeight="1">
      <c r="B403" s="206"/>
      <c r="C403" s="206"/>
      <c r="D403" s="207"/>
      <c r="E403" s="208"/>
      <c r="F403" s="209"/>
      <c r="G403" s="209"/>
      <c r="H403" s="9"/>
      <c r="I403" s="210"/>
      <c r="J403" s="434"/>
      <c r="K403" s="434"/>
      <c r="L403" s="434"/>
      <c r="M403" s="434"/>
      <c r="N403" s="434"/>
      <c r="O403" s="434"/>
      <c r="P403" s="434"/>
      <c r="Q403" s="434"/>
      <c r="R403" s="434"/>
      <c r="S403" s="212"/>
      <c r="T403" s="213"/>
      <c r="U403" s="213"/>
      <c r="V403" s="214"/>
      <c r="W403" s="214"/>
    </row>
    <row r="404" spans="2:23" ht="14.1" customHeight="1">
      <c r="B404" s="206"/>
      <c r="C404" s="206"/>
      <c r="D404" s="207"/>
      <c r="E404" s="208"/>
      <c r="F404" s="209"/>
      <c r="G404" s="209"/>
      <c r="H404" s="9"/>
      <c r="I404" s="210"/>
      <c r="J404" s="434"/>
      <c r="K404" s="434"/>
      <c r="L404" s="434"/>
      <c r="M404" s="434"/>
      <c r="N404" s="434"/>
      <c r="O404" s="434"/>
      <c r="P404" s="434"/>
      <c r="Q404" s="434"/>
      <c r="R404" s="434"/>
      <c r="S404" s="212"/>
      <c r="T404" s="213"/>
      <c r="U404" s="213"/>
      <c r="V404" s="214"/>
      <c r="W404" s="214"/>
    </row>
    <row r="405" spans="2:23" ht="14.1" customHeight="1">
      <c r="B405" s="206"/>
      <c r="C405" s="206"/>
      <c r="D405" s="207"/>
      <c r="E405" s="208"/>
      <c r="F405" s="209"/>
      <c r="G405" s="209"/>
      <c r="H405" s="9"/>
      <c r="I405" s="210"/>
      <c r="J405" s="434"/>
      <c r="K405" s="434"/>
      <c r="L405" s="434"/>
      <c r="M405" s="434"/>
      <c r="N405" s="434"/>
      <c r="O405" s="434"/>
      <c r="P405" s="434"/>
      <c r="Q405" s="434"/>
      <c r="R405" s="434"/>
      <c r="S405" s="212"/>
      <c r="T405" s="213"/>
      <c r="U405" s="213"/>
      <c r="V405" s="214"/>
      <c r="W405" s="214"/>
    </row>
    <row r="406" spans="2:23" ht="14.1" customHeight="1">
      <c r="B406" s="206"/>
      <c r="C406" s="206"/>
      <c r="D406" s="207"/>
      <c r="E406" s="208"/>
      <c r="F406" s="209"/>
      <c r="G406" s="209"/>
      <c r="H406" s="9"/>
      <c r="I406" s="210"/>
      <c r="J406" s="434"/>
      <c r="K406" s="434"/>
      <c r="L406" s="434"/>
      <c r="M406" s="434"/>
      <c r="N406" s="434"/>
      <c r="O406" s="434"/>
      <c r="P406" s="434"/>
      <c r="Q406" s="434"/>
      <c r="R406" s="434"/>
      <c r="S406" s="212"/>
      <c r="T406" s="213"/>
      <c r="U406" s="213"/>
      <c r="V406" s="214"/>
      <c r="W406" s="214"/>
    </row>
    <row r="407" spans="2:23" ht="14.1" customHeight="1">
      <c r="B407" s="206"/>
      <c r="C407" s="206"/>
      <c r="D407" s="207"/>
      <c r="E407" s="208"/>
      <c r="F407" s="209"/>
      <c r="G407" s="209"/>
      <c r="H407" s="9"/>
      <c r="I407" s="210"/>
      <c r="J407" s="434"/>
      <c r="K407" s="434"/>
      <c r="L407" s="434"/>
      <c r="M407" s="434"/>
      <c r="N407" s="434"/>
      <c r="O407" s="434"/>
      <c r="P407" s="434"/>
      <c r="Q407" s="434"/>
      <c r="R407" s="434"/>
      <c r="S407" s="212"/>
      <c r="T407" s="213"/>
      <c r="U407" s="213"/>
      <c r="V407" s="214"/>
      <c r="W407" s="214"/>
    </row>
    <row r="408" spans="2:23" ht="14.1" customHeight="1">
      <c r="B408" s="206"/>
      <c r="C408" s="206"/>
      <c r="D408" s="207"/>
      <c r="E408" s="208"/>
      <c r="F408" s="209"/>
      <c r="G408" s="209"/>
      <c r="H408" s="9"/>
      <c r="I408" s="210"/>
      <c r="J408" s="434"/>
      <c r="K408" s="434"/>
      <c r="L408" s="434"/>
      <c r="M408" s="434"/>
      <c r="N408" s="434"/>
      <c r="O408" s="434"/>
      <c r="P408" s="434"/>
      <c r="Q408" s="434"/>
      <c r="R408" s="434"/>
      <c r="S408" s="212"/>
      <c r="T408" s="213"/>
      <c r="U408" s="213"/>
      <c r="V408" s="214"/>
      <c r="W408" s="214"/>
    </row>
    <row r="409" spans="2:23" ht="14.1" customHeight="1">
      <c r="B409" s="206"/>
      <c r="C409" s="206"/>
      <c r="D409" s="207"/>
      <c r="E409" s="208"/>
      <c r="F409" s="209"/>
      <c r="G409" s="209"/>
      <c r="H409" s="9"/>
      <c r="I409" s="210"/>
      <c r="J409" s="434"/>
      <c r="K409" s="434"/>
      <c r="L409" s="434"/>
      <c r="M409" s="434"/>
      <c r="N409" s="434"/>
      <c r="O409" s="434"/>
      <c r="P409" s="434"/>
      <c r="Q409" s="434"/>
      <c r="R409" s="434"/>
      <c r="S409" s="212"/>
      <c r="T409" s="213"/>
      <c r="U409" s="213"/>
      <c r="V409" s="214"/>
      <c r="W409" s="214"/>
    </row>
    <row r="410" spans="2:23" ht="14.1" customHeight="1">
      <c r="B410" s="215"/>
      <c r="C410" s="215"/>
      <c r="D410" s="215"/>
      <c r="E410" s="216"/>
      <c r="F410" s="216"/>
      <c r="G410" s="216"/>
      <c r="H410" s="9"/>
      <c r="I410" s="9"/>
      <c r="J410" s="435"/>
      <c r="K410" s="435"/>
      <c r="L410" s="435"/>
      <c r="M410" s="435"/>
      <c r="N410" s="435"/>
      <c r="O410" s="435"/>
      <c r="P410" s="435"/>
      <c r="Q410" s="435"/>
      <c r="R410" s="435"/>
      <c r="S410" s="9"/>
      <c r="T410" s="9"/>
      <c r="U410" s="9"/>
      <c r="V410" s="9"/>
      <c r="W410" s="9"/>
    </row>
    <row r="411" spans="2:23" ht="14.1" customHeight="1">
      <c r="B411" s="215"/>
      <c r="C411" s="215"/>
      <c r="D411" s="215"/>
      <c r="E411" s="216"/>
      <c r="F411" s="216"/>
      <c r="G411" s="216"/>
      <c r="H411" s="9"/>
      <c r="I411" s="9"/>
      <c r="J411" s="435"/>
      <c r="K411" s="435"/>
      <c r="L411" s="435"/>
      <c r="M411" s="435"/>
      <c r="N411" s="435"/>
      <c r="O411" s="435"/>
      <c r="P411" s="435"/>
      <c r="Q411" s="435"/>
      <c r="R411" s="435"/>
      <c r="S411" s="9"/>
      <c r="T411" s="9"/>
      <c r="U411" s="9"/>
      <c r="V411" s="9"/>
      <c r="W411" s="9"/>
    </row>
    <row r="412" spans="2:23" ht="14.1" customHeight="1">
      <c r="B412" s="215"/>
      <c r="C412" s="215"/>
      <c r="D412" s="215"/>
      <c r="E412" s="216"/>
      <c r="F412" s="216"/>
      <c r="G412" s="216"/>
      <c r="H412" s="9"/>
      <c r="I412" s="9"/>
      <c r="J412" s="435"/>
      <c r="K412" s="435"/>
      <c r="L412" s="435"/>
      <c r="M412" s="435"/>
      <c r="N412" s="435"/>
      <c r="O412" s="435"/>
      <c r="P412" s="435"/>
      <c r="Q412" s="435"/>
      <c r="R412" s="435"/>
      <c r="S412" s="9"/>
      <c r="T412" s="9"/>
      <c r="U412" s="9"/>
      <c r="V412" s="9"/>
      <c r="W412" s="9"/>
    </row>
    <row r="413" spans="2:23" ht="14.1" customHeight="1">
      <c r="B413" s="215"/>
      <c r="C413" s="215"/>
      <c r="D413" s="215"/>
      <c r="E413" s="216"/>
      <c r="F413" s="216"/>
      <c r="G413" s="216"/>
      <c r="H413" s="9"/>
      <c r="I413" s="9"/>
      <c r="J413" s="435"/>
      <c r="K413" s="435"/>
      <c r="L413" s="435"/>
      <c r="M413" s="435"/>
      <c r="N413" s="435"/>
      <c r="O413" s="435"/>
      <c r="P413" s="435"/>
      <c r="Q413" s="435"/>
      <c r="R413" s="435"/>
      <c r="S413" s="9"/>
      <c r="T413" s="9"/>
      <c r="U413" s="9"/>
      <c r="V413" s="9"/>
      <c r="W413" s="9"/>
    </row>
    <row r="414" spans="2:23" ht="14.1" customHeight="1">
      <c r="B414" s="215"/>
      <c r="C414" s="215"/>
      <c r="D414" s="215"/>
      <c r="E414" s="216"/>
      <c r="F414" s="216"/>
      <c r="G414" s="216"/>
      <c r="H414" s="9"/>
      <c r="I414" s="9"/>
      <c r="J414" s="435"/>
      <c r="K414" s="435"/>
      <c r="L414" s="435"/>
      <c r="M414" s="435"/>
      <c r="N414" s="435"/>
      <c r="O414" s="435"/>
      <c r="P414" s="435"/>
      <c r="Q414" s="435"/>
      <c r="R414" s="435"/>
      <c r="S414" s="9"/>
      <c r="T414" s="9"/>
      <c r="U414" s="9"/>
      <c r="V414" s="9"/>
      <c r="W414" s="9"/>
    </row>
    <row r="415" spans="2:23" ht="14.1" customHeight="1">
      <c r="B415" s="215"/>
      <c r="C415" s="215"/>
      <c r="D415" s="215"/>
      <c r="E415" s="216"/>
      <c r="F415" s="216"/>
      <c r="G415" s="216"/>
      <c r="H415" s="9"/>
      <c r="I415" s="9"/>
      <c r="J415" s="435"/>
      <c r="K415" s="435"/>
      <c r="L415" s="435"/>
      <c r="M415" s="435"/>
      <c r="N415" s="435"/>
      <c r="O415" s="435"/>
      <c r="P415" s="435"/>
      <c r="Q415" s="435"/>
      <c r="R415" s="435"/>
      <c r="S415" s="9"/>
      <c r="T415" s="9"/>
      <c r="U415" s="9"/>
      <c r="V415" s="9"/>
      <c r="W415" s="9"/>
    </row>
    <row r="416" spans="2:23" ht="14.1" customHeight="1">
      <c r="B416" s="215"/>
      <c r="C416" s="215"/>
      <c r="D416" s="215"/>
      <c r="E416" s="216"/>
      <c r="F416" s="216"/>
      <c r="G416" s="216"/>
      <c r="H416" s="9"/>
      <c r="I416" s="9"/>
      <c r="J416" s="435"/>
      <c r="K416" s="435"/>
      <c r="L416" s="435"/>
      <c r="M416" s="435"/>
      <c r="N416" s="435"/>
      <c r="O416" s="435"/>
      <c r="P416" s="435"/>
      <c r="Q416" s="435"/>
      <c r="R416" s="435"/>
      <c r="S416" s="9"/>
      <c r="T416" s="9"/>
      <c r="U416" s="9"/>
      <c r="V416" s="9"/>
      <c r="W416" s="9"/>
    </row>
    <row r="417" spans="2:23" ht="14.1" customHeight="1">
      <c r="B417" s="215"/>
      <c r="C417" s="215"/>
      <c r="D417" s="215"/>
      <c r="E417" s="216"/>
      <c r="F417" s="216"/>
      <c r="G417" s="216"/>
      <c r="H417" s="9"/>
      <c r="I417" s="9"/>
      <c r="J417" s="435"/>
      <c r="K417" s="435"/>
      <c r="L417" s="435"/>
      <c r="M417" s="435"/>
      <c r="N417" s="435"/>
      <c r="O417" s="435"/>
      <c r="P417" s="435"/>
      <c r="Q417" s="435"/>
      <c r="R417" s="435"/>
      <c r="S417" s="9"/>
      <c r="T417" s="9"/>
      <c r="U417" s="9"/>
      <c r="V417" s="9"/>
      <c r="W417" s="9"/>
    </row>
    <row r="418" spans="2:23" ht="14.1" customHeight="1">
      <c r="B418" s="215"/>
      <c r="C418" s="215"/>
      <c r="D418" s="215"/>
      <c r="E418" s="216"/>
      <c r="F418" s="216"/>
      <c r="G418" s="216"/>
      <c r="H418" s="9"/>
      <c r="I418" s="9"/>
      <c r="J418" s="435"/>
      <c r="K418" s="435"/>
      <c r="L418" s="435"/>
      <c r="M418" s="435"/>
      <c r="N418" s="435"/>
      <c r="O418" s="435"/>
      <c r="P418" s="435"/>
      <c r="Q418" s="435"/>
      <c r="R418" s="435"/>
      <c r="S418" s="9"/>
      <c r="T418" s="9"/>
      <c r="U418" s="9"/>
      <c r="V418" s="9"/>
      <c r="W418" s="9"/>
    </row>
    <row r="419" spans="2:23" ht="14.1" customHeight="1">
      <c r="B419" s="215"/>
      <c r="C419" s="215"/>
      <c r="D419" s="215"/>
      <c r="E419" s="216"/>
      <c r="F419" s="216"/>
      <c r="G419" s="216"/>
      <c r="H419" s="9"/>
      <c r="I419" s="9"/>
      <c r="J419" s="435"/>
      <c r="K419" s="435"/>
      <c r="L419" s="435"/>
      <c r="M419" s="435"/>
      <c r="N419" s="435"/>
      <c r="O419" s="435"/>
      <c r="P419" s="435"/>
      <c r="Q419" s="435"/>
      <c r="R419" s="435"/>
      <c r="S419" s="9"/>
      <c r="T419" s="9"/>
      <c r="U419" s="9"/>
      <c r="V419" s="9"/>
      <c r="W419" s="9"/>
    </row>
    <row r="420" spans="2:23" ht="14.1" customHeight="1">
      <c r="B420" s="215"/>
      <c r="C420" s="215"/>
      <c r="D420" s="215"/>
      <c r="E420" s="216"/>
      <c r="F420" s="216"/>
      <c r="G420" s="216"/>
      <c r="H420" s="9"/>
      <c r="I420" s="9"/>
      <c r="J420" s="435"/>
      <c r="K420" s="435"/>
      <c r="L420" s="435"/>
      <c r="M420" s="435"/>
      <c r="N420" s="435"/>
      <c r="O420" s="435"/>
      <c r="P420" s="435"/>
      <c r="Q420" s="435"/>
      <c r="R420" s="435"/>
      <c r="S420" s="9"/>
      <c r="T420" s="9"/>
      <c r="U420" s="9"/>
      <c r="V420" s="9"/>
      <c r="W420" s="9"/>
    </row>
    <row r="421" spans="2:23" ht="14.1" customHeight="1">
      <c r="B421" s="215"/>
      <c r="C421" s="215"/>
      <c r="D421" s="215"/>
      <c r="E421" s="216"/>
      <c r="F421" s="216"/>
      <c r="G421" s="216"/>
      <c r="H421" s="9"/>
      <c r="I421" s="9"/>
      <c r="J421" s="435"/>
      <c r="K421" s="435"/>
      <c r="L421" s="435"/>
      <c r="M421" s="435"/>
      <c r="N421" s="435"/>
      <c r="O421" s="435"/>
      <c r="P421" s="435"/>
      <c r="Q421" s="435"/>
      <c r="R421" s="435"/>
      <c r="S421" s="9"/>
      <c r="T421" s="9"/>
      <c r="U421" s="9"/>
      <c r="V421" s="9"/>
      <c r="W421" s="9"/>
    </row>
    <row r="422" spans="2:23" ht="14.1" customHeight="1">
      <c r="B422" s="215"/>
      <c r="C422" s="215"/>
      <c r="D422" s="215"/>
      <c r="E422" s="216"/>
      <c r="F422" s="216"/>
      <c r="G422" s="216"/>
      <c r="H422" s="9"/>
      <c r="I422" s="9"/>
      <c r="J422" s="435"/>
      <c r="K422" s="435"/>
      <c r="L422" s="435"/>
      <c r="M422" s="435"/>
      <c r="N422" s="435"/>
      <c r="O422" s="435"/>
      <c r="P422" s="435"/>
      <c r="Q422" s="435"/>
      <c r="R422" s="435"/>
      <c r="S422" s="9"/>
      <c r="T422" s="9"/>
      <c r="U422" s="9"/>
      <c r="V422" s="9"/>
      <c r="W422" s="9"/>
    </row>
    <row r="423" spans="2:23" ht="14.1" customHeight="1">
      <c r="B423" s="215"/>
      <c r="C423" s="215"/>
      <c r="D423" s="215"/>
      <c r="E423" s="216"/>
      <c r="F423" s="216"/>
      <c r="G423" s="216"/>
      <c r="H423" s="9"/>
      <c r="I423" s="9"/>
      <c r="J423" s="435"/>
      <c r="K423" s="435"/>
      <c r="L423" s="435"/>
      <c r="M423" s="435"/>
      <c r="N423" s="435"/>
      <c r="O423" s="435"/>
      <c r="P423" s="435"/>
      <c r="Q423" s="435"/>
      <c r="R423" s="435"/>
      <c r="S423" s="9"/>
      <c r="T423" s="9"/>
      <c r="U423" s="9"/>
      <c r="V423" s="9"/>
      <c r="W423" s="9"/>
    </row>
    <row r="424" spans="2:23" ht="14.1" customHeight="1">
      <c r="B424" s="215"/>
      <c r="C424" s="215"/>
      <c r="D424" s="215"/>
      <c r="E424" s="216"/>
      <c r="F424" s="216"/>
      <c r="G424" s="216"/>
      <c r="H424" s="9"/>
      <c r="I424" s="9"/>
      <c r="J424" s="435"/>
      <c r="K424" s="435"/>
      <c r="L424" s="435"/>
      <c r="M424" s="435"/>
      <c r="N424" s="435"/>
      <c r="O424" s="435"/>
      <c r="P424" s="435"/>
      <c r="Q424" s="435"/>
      <c r="R424" s="435"/>
      <c r="S424" s="9"/>
      <c r="T424" s="9"/>
      <c r="U424" s="9"/>
      <c r="V424" s="9"/>
      <c r="W424" s="9"/>
    </row>
    <row r="425" spans="2:23" ht="14.1" customHeight="1">
      <c r="B425" s="215"/>
      <c r="C425" s="215"/>
      <c r="D425" s="215"/>
      <c r="E425" s="216"/>
      <c r="F425" s="216"/>
      <c r="G425" s="216"/>
      <c r="H425" s="9"/>
      <c r="I425" s="9"/>
      <c r="J425" s="435"/>
      <c r="K425" s="435"/>
      <c r="L425" s="435"/>
      <c r="M425" s="435"/>
      <c r="N425" s="435"/>
      <c r="O425" s="435"/>
      <c r="P425" s="435"/>
      <c r="Q425" s="435"/>
      <c r="R425" s="435"/>
      <c r="S425" s="9"/>
      <c r="T425" s="9"/>
      <c r="U425" s="9"/>
      <c r="V425" s="9"/>
      <c r="W425" s="9"/>
    </row>
    <row r="426" spans="2:23" ht="14.1" customHeight="1">
      <c r="B426" s="215"/>
      <c r="C426" s="215"/>
      <c r="D426" s="215"/>
      <c r="E426" s="216"/>
      <c r="F426" s="216"/>
      <c r="G426" s="216"/>
      <c r="H426" s="9"/>
      <c r="I426" s="9"/>
      <c r="J426" s="435"/>
      <c r="K426" s="435"/>
      <c r="L426" s="435"/>
      <c r="M426" s="435"/>
      <c r="N426" s="435"/>
      <c r="O426" s="435"/>
      <c r="P426" s="435"/>
      <c r="Q426" s="435"/>
      <c r="R426" s="435"/>
      <c r="S426" s="9"/>
      <c r="T426" s="9"/>
      <c r="U426" s="9"/>
      <c r="V426" s="9"/>
      <c r="W426" s="9"/>
    </row>
    <row r="427" spans="2:23" ht="14.1" customHeight="1">
      <c r="B427" s="215"/>
      <c r="C427" s="215"/>
      <c r="D427" s="215"/>
      <c r="E427" s="216"/>
      <c r="F427" s="216"/>
      <c r="G427" s="216"/>
      <c r="H427" s="9"/>
      <c r="I427" s="9"/>
      <c r="J427" s="435"/>
      <c r="K427" s="435"/>
      <c r="L427" s="435"/>
      <c r="M427" s="435"/>
      <c r="N427" s="435"/>
      <c r="O427" s="435"/>
      <c r="P427" s="435"/>
      <c r="Q427" s="435"/>
      <c r="R427" s="435"/>
      <c r="S427" s="9"/>
      <c r="T427" s="9"/>
      <c r="U427" s="9"/>
      <c r="V427" s="9"/>
      <c r="W427" s="9"/>
    </row>
    <row r="428" spans="2:23" ht="14.1" customHeight="1">
      <c r="B428" s="215"/>
      <c r="C428" s="215"/>
      <c r="D428" s="215"/>
      <c r="E428" s="216"/>
      <c r="F428" s="216"/>
      <c r="G428" s="216"/>
      <c r="H428" s="9"/>
      <c r="I428" s="9"/>
      <c r="J428" s="435"/>
      <c r="K428" s="435"/>
      <c r="L428" s="435"/>
      <c r="M428" s="435"/>
      <c r="N428" s="435"/>
      <c r="O428" s="435"/>
      <c r="P428" s="435"/>
      <c r="Q428" s="435"/>
      <c r="R428" s="435"/>
      <c r="S428" s="9"/>
      <c r="T428" s="9"/>
      <c r="U428" s="9"/>
      <c r="V428" s="9"/>
      <c r="W428" s="9"/>
    </row>
    <row r="429" spans="2:23" ht="14.1" customHeight="1">
      <c r="B429" s="215"/>
      <c r="C429" s="215"/>
      <c r="D429" s="215"/>
      <c r="E429" s="216"/>
      <c r="F429" s="216"/>
      <c r="G429" s="216"/>
      <c r="H429" s="9"/>
      <c r="I429" s="9"/>
      <c r="J429" s="435"/>
      <c r="K429" s="435"/>
      <c r="L429" s="435"/>
      <c r="M429" s="435"/>
      <c r="N429" s="435"/>
      <c r="O429" s="435"/>
      <c r="P429" s="435"/>
      <c r="Q429" s="435"/>
      <c r="R429" s="435"/>
      <c r="S429" s="9"/>
      <c r="T429" s="9"/>
      <c r="U429" s="9"/>
      <c r="V429" s="9"/>
      <c r="W429" s="9"/>
    </row>
    <row r="430" spans="2:23" ht="14.1" customHeight="1">
      <c r="B430" s="215"/>
      <c r="C430" s="215"/>
      <c r="D430" s="215"/>
      <c r="E430" s="216"/>
      <c r="F430" s="216"/>
      <c r="G430" s="216"/>
      <c r="H430" s="9"/>
      <c r="I430" s="9"/>
      <c r="J430" s="435"/>
      <c r="K430" s="435"/>
      <c r="L430" s="435"/>
      <c r="M430" s="435"/>
      <c r="N430" s="435"/>
      <c r="O430" s="435"/>
      <c r="P430" s="435"/>
      <c r="Q430" s="435"/>
      <c r="R430" s="435"/>
      <c r="S430" s="9"/>
      <c r="T430" s="9"/>
      <c r="U430" s="9"/>
      <c r="V430" s="9"/>
      <c r="W430" s="9"/>
    </row>
    <row r="431" spans="2:23" ht="14.1" customHeight="1">
      <c r="B431" s="215"/>
      <c r="C431" s="215"/>
      <c r="D431" s="215"/>
      <c r="E431" s="216"/>
      <c r="F431" s="216"/>
      <c r="G431" s="216"/>
      <c r="H431" s="9"/>
      <c r="I431" s="9"/>
      <c r="J431" s="435"/>
      <c r="K431" s="435"/>
      <c r="L431" s="435"/>
      <c r="M431" s="435"/>
      <c r="N431" s="435"/>
      <c r="O431" s="435"/>
      <c r="P431" s="435"/>
      <c r="Q431" s="435"/>
      <c r="R431" s="435"/>
      <c r="S431" s="9"/>
      <c r="T431" s="9"/>
      <c r="U431" s="9"/>
      <c r="V431" s="9"/>
      <c r="W431" s="9"/>
    </row>
    <row r="432" spans="2:23" ht="14.1" customHeight="1">
      <c r="B432" s="215"/>
      <c r="C432" s="215"/>
      <c r="D432" s="215"/>
      <c r="E432" s="216"/>
      <c r="F432" s="216"/>
      <c r="G432" s="216"/>
      <c r="H432" s="9"/>
      <c r="I432" s="9"/>
      <c r="J432" s="435"/>
      <c r="K432" s="435"/>
      <c r="L432" s="435"/>
      <c r="M432" s="435"/>
      <c r="N432" s="435"/>
      <c r="O432" s="435"/>
      <c r="P432" s="435"/>
      <c r="Q432" s="435"/>
      <c r="R432" s="435"/>
      <c r="S432" s="9"/>
      <c r="T432" s="9"/>
      <c r="U432" s="9"/>
      <c r="V432" s="9"/>
      <c r="W432" s="9"/>
    </row>
    <row r="433" spans="2:23" ht="14.1" customHeight="1">
      <c r="B433" s="215"/>
      <c r="C433" s="215"/>
      <c r="D433" s="215"/>
      <c r="E433" s="216"/>
      <c r="F433" s="216"/>
      <c r="G433" s="216"/>
      <c r="H433" s="9"/>
      <c r="I433" s="9"/>
      <c r="J433" s="435"/>
      <c r="K433" s="435"/>
      <c r="L433" s="435"/>
      <c r="M433" s="435"/>
      <c r="N433" s="435"/>
      <c r="O433" s="435"/>
      <c r="P433" s="435"/>
      <c r="Q433" s="435"/>
      <c r="R433" s="435"/>
      <c r="S433" s="9"/>
      <c r="T433" s="9"/>
      <c r="U433" s="9"/>
      <c r="V433" s="9"/>
      <c r="W433" s="9"/>
    </row>
    <row r="434" spans="2:23" ht="14.1" customHeight="1">
      <c r="B434" s="215"/>
      <c r="C434" s="215"/>
      <c r="D434" s="215"/>
      <c r="E434" s="216"/>
      <c r="F434" s="216"/>
      <c r="G434" s="216"/>
      <c r="H434" s="9"/>
      <c r="I434" s="9"/>
      <c r="J434" s="435"/>
      <c r="K434" s="435"/>
      <c r="L434" s="435"/>
      <c r="M434" s="435"/>
      <c r="N434" s="435"/>
      <c r="O434" s="435"/>
      <c r="P434" s="435"/>
      <c r="Q434" s="435"/>
      <c r="R434" s="435"/>
      <c r="S434" s="9"/>
      <c r="T434" s="9"/>
      <c r="U434" s="9"/>
      <c r="V434" s="9"/>
      <c r="W434" s="9"/>
    </row>
    <row r="435" spans="2:23" ht="14.1" customHeight="1">
      <c r="B435" s="215"/>
      <c r="C435" s="215"/>
      <c r="D435" s="215"/>
      <c r="E435" s="216"/>
      <c r="F435" s="216"/>
      <c r="G435" s="216"/>
      <c r="H435" s="9"/>
      <c r="I435" s="9"/>
      <c r="J435" s="435"/>
      <c r="K435" s="435"/>
      <c r="L435" s="435"/>
      <c r="M435" s="435"/>
      <c r="N435" s="435"/>
      <c r="O435" s="435"/>
      <c r="P435" s="435"/>
      <c r="Q435" s="435"/>
      <c r="R435" s="435"/>
      <c r="S435" s="9"/>
      <c r="T435" s="9"/>
      <c r="U435" s="9"/>
      <c r="V435" s="9"/>
      <c r="W435" s="9"/>
    </row>
    <row r="436" spans="2:23" ht="14.1" customHeight="1">
      <c r="B436" s="215"/>
      <c r="C436" s="215"/>
      <c r="D436" s="215"/>
      <c r="E436" s="216"/>
      <c r="F436" s="216"/>
      <c r="G436" s="216"/>
      <c r="H436" s="9"/>
      <c r="I436" s="9"/>
      <c r="J436" s="435"/>
      <c r="K436" s="435"/>
      <c r="L436" s="435"/>
      <c r="M436" s="435"/>
      <c r="N436" s="435"/>
      <c r="O436" s="435"/>
      <c r="P436" s="435"/>
      <c r="Q436" s="435"/>
      <c r="R436" s="435"/>
      <c r="S436" s="9"/>
      <c r="T436" s="9"/>
      <c r="U436" s="9"/>
      <c r="V436" s="9"/>
      <c r="W436" s="9"/>
    </row>
    <row r="437" spans="2:23" ht="14.1" customHeight="1">
      <c r="B437" s="215"/>
      <c r="C437" s="215"/>
      <c r="D437" s="215"/>
      <c r="E437" s="216"/>
      <c r="F437" s="216"/>
      <c r="G437" s="216"/>
      <c r="H437" s="9"/>
      <c r="I437" s="9"/>
      <c r="J437" s="435"/>
      <c r="K437" s="435"/>
      <c r="L437" s="435"/>
      <c r="M437" s="435"/>
      <c r="N437" s="435"/>
      <c r="O437" s="435"/>
      <c r="P437" s="435"/>
      <c r="Q437" s="435"/>
      <c r="R437" s="435"/>
      <c r="S437" s="9"/>
      <c r="T437" s="9"/>
      <c r="U437" s="9"/>
      <c r="V437" s="9"/>
      <c r="W437" s="9"/>
    </row>
    <row r="438" spans="2:23" ht="14.1" customHeight="1">
      <c r="B438" s="215"/>
      <c r="C438" s="215"/>
      <c r="D438" s="215"/>
      <c r="E438" s="216"/>
      <c r="F438" s="216"/>
      <c r="G438" s="216"/>
      <c r="H438" s="9"/>
      <c r="I438" s="9"/>
      <c r="J438" s="435"/>
      <c r="K438" s="435"/>
      <c r="L438" s="435"/>
      <c r="M438" s="435"/>
      <c r="N438" s="435"/>
      <c r="O438" s="435"/>
      <c r="P438" s="435"/>
      <c r="Q438" s="435"/>
      <c r="R438" s="435"/>
      <c r="S438" s="9"/>
      <c r="T438" s="9"/>
      <c r="U438" s="9"/>
      <c r="V438" s="9"/>
      <c r="W438" s="9"/>
    </row>
    <row r="439" spans="2:23" ht="14.1" customHeight="1">
      <c r="B439" s="215"/>
      <c r="C439" s="215"/>
      <c r="D439" s="215"/>
      <c r="E439" s="216"/>
      <c r="F439" s="216"/>
      <c r="G439" s="216"/>
      <c r="H439" s="9"/>
      <c r="I439" s="9"/>
      <c r="J439" s="435"/>
      <c r="K439" s="435"/>
      <c r="L439" s="435"/>
      <c r="M439" s="435"/>
      <c r="N439" s="435"/>
      <c r="O439" s="435"/>
      <c r="P439" s="435"/>
      <c r="Q439" s="435"/>
      <c r="R439" s="435"/>
      <c r="S439" s="9"/>
      <c r="T439" s="9"/>
      <c r="U439" s="9"/>
      <c r="V439" s="9"/>
      <c r="W439" s="9"/>
    </row>
    <row r="440" spans="2:23" ht="14.1" customHeight="1">
      <c r="B440" s="215"/>
      <c r="C440" s="215"/>
      <c r="D440" s="215"/>
      <c r="E440" s="216"/>
      <c r="F440" s="216"/>
      <c r="G440" s="216"/>
      <c r="H440" s="9"/>
      <c r="I440" s="9"/>
      <c r="J440" s="435"/>
      <c r="K440" s="435"/>
      <c r="L440" s="435"/>
      <c r="M440" s="435"/>
      <c r="N440" s="435"/>
      <c r="O440" s="435"/>
      <c r="P440" s="435"/>
      <c r="Q440" s="435"/>
      <c r="R440" s="435"/>
      <c r="S440" s="9"/>
      <c r="T440" s="9"/>
      <c r="U440" s="9"/>
      <c r="V440" s="9"/>
      <c r="W440" s="9"/>
    </row>
    <row r="441" spans="2:23" ht="14.1" customHeight="1">
      <c r="B441" s="215"/>
      <c r="C441" s="215"/>
      <c r="D441" s="215"/>
      <c r="E441" s="216"/>
      <c r="F441" s="216"/>
      <c r="G441" s="216"/>
      <c r="H441" s="9"/>
      <c r="I441" s="9"/>
      <c r="J441" s="435"/>
      <c r="K441" s="435"/>
      <c r="L441" s="435"/>
      <c r="M441" s="435"/>
      <c r="N441" s="435"/>
      <c r="O441" s="435"/>
      <c r="P441" s="435"/>
      <c r="Q441" s="435"/>
      <c r="R441" s="435"/>
      <c r="S441" s="9"/>
      <c r="T441" s="9"/>
      <c r="U441" s="9"/>
      <c r="V441" s="9"/>
      <c r="W441" s="9"/>
    </row>
    <row r="442" spans="2:23" ht="14.1" customHeight="1">
      <c r="B442" s="215"/>
      <c r="C442" s="215"/>
      <c r="D442" s="215"/>
      <c r="E442" s="216"/>
      <c r="F442" s="216"/>
      <c r="G442" s="216"/>
      <c r="H442" s="9"/>
      <c r="I442" s="9"/>
      <c r="J442" s="435"/>
      <c r="K442" s="435"/>
      <c r="L442" s="435"/>
      <c r="M442" s="435"/>
      <c r="N442" s="435"/>
      <c r="O442" s="435"/>
      <c r="P442" s="435"/>
      <c r="Q442" s="435"/>
      <c r="R442" s="435"/>
      <c r="S442" s="9"/>
      <c r="T442" s="9"/>
      <c r="U442" s="9"/>
      <c r="V442" s="9"/>
      <c r="W442" s="9"/>
    </row>
    <row r="443" spans="2:23" ht="14.1" customHeight="1">
      <c r="B443" s="215"/>
      <c r="C443" s="215"/>
      <c r="D443" s="215"/>
      <c r="E443" s="216"/>
      <c r="F443" s="216"/>
      <c r="G443" s="216"/>
      <c r="H443" s="9"/>
      <c r="I443" s="9"/>
      <c r="J443" s="435"/>
      <c r="K443" s="435"/>
      <c r="L443" s="435"/>
      <c r="M443" s="435"/>
      <c r="N443" s="435"/>
      <c r="O443" s="435"/>
      <c r="P443" s="435"/>
      <c r="Q443" s="435"/>
      <c r="R443" s="435"/>
      <c r="S443" s="9"/>
      <c r="T443" s="9"/>
      <c r="U443" s="9"/>
      <c r="V443" s="9"/>
      <c r="W443" s="9"/>
    </row>
    <row r="444" spans="2:23" ht="14.1" customHeight="1">
      <c r="B444" s="215"/>
      <c r="C444" s="215"/>
      <c r="D444" s="215"/>
      <c r="E444" s="216"/>
      <c r="F444" s="216"/>
      <c r="G444" s="216"/>
      <c r="H444" s="9"/>
      <c r="I444" s="9"/>
      <c r="J444" s="435"/>
      <c r="K444" s="435"/>
      <c r="L444" s="435"/>
      <c r="M444" s="435"/>
      <c r="N444" s="435"/>
      <c r="O444" s="435"/>
      <c r="P444" s="435"/>
      <c r="Q444" s="435"/>
      <c r="R444" s="435"/>
      <c r="S444" s="9"/>
      <c r="T444" s="9"/>
      <c r="U444" s="9"/>
      <c r="V444" s="9"/>
      <c r="W444" s="9"/>
    </row>
    <row r="445" spans="2:23" ht="14.1" customHeight="1">
      <c r="B445" s="215"/>
      <c r="C445" s="215"/>
      <c r="D445" s="215"/>
      <c r="E445" s="216"/>
      <c r="F445" s="216"/>
      <c r="G445" s="216"/>
      <c r="H445" s="9"/>
      <c r="I445" s="9"/>
      <c r="J445" s="435"/>
      <c r="K445" s="435"/>
      <c r="L445" s="435"/>
      <c r="M445" s="435"/>
      <c r="N445" s="435"/>
      <c r="O445" s="435"/>
      <c r="P445" s="435"/>
      <c r="Q445" s="435"/>
      <c r="R445" s="435"/>
      <c r="S445" s="9"/>
      <c r="T445" s="9"/>
      <c r="U445" s="9"/>
      <c r="V445" s="9"/>
      <c r="W445" s="9"/>
    </row>
    <row r="446" spans="2:23" ht="14.1" customHeight="1">
      <c r="B446" s="215"/>
      <c r="C446" s="215"/>
      <c r="D446" s="215"/>
      <c r="E446" s="216"/>
      <c r="F446" s="216"/>
      <c r="G446" s="216"/>
      <c r="H446" s="9"/>
      <c r="I446" s="9"/>
      <c r="J446" s="435"/>
      <c r="K446" s="435"/>
      <c r="L446" s="435"/>
      <c r="M446" s="435"/>
      <c r="N446" s="435"/>
      <c r="O446" s="435"/>
      <c r="P446" s="435"/>
      <c r="Q446" s="435"/>
      <c r="R446" s="435"/>
      <c r="S446" s="9"/>
      <c r="T446" s="9"/>
      <c r="U446" s="9"/>
      <c r="V446" s="9"/>
      <c r="W446" s="9"/>
    </row>
    <row r="447" spans="2:23" ht="14.1" customHeight="1">
      <c r="B447" s="215"/>
      <c r="C447" s="215"/>
      <c r="D447" s="215"/>
      <c r="E447" s="216"/>
      <c r="F447" s="216"/>
      <c r="G447" s="216"/>
      <c r="H447" s="9"/>
      <c r="I447" s="9"/>
      <c r="J447" s="435"/>
      <c r="K447" s="435"/>
      <c r="L447" s="435"/>
      <c r="M447" s="435"/>
      <c r="N447" s="435"/>
      <c r="O447" s="435"/>
      <c r="P447" s="435"/>
      <c r="Q447" s="435"/>
      <c r="R447" s="435"/>
      <c r="S447" s="9"/>
      <c r="T447" s="9"/>
      <c r="U447" s="9"/>
      <c r="V447" s="9"/>
      <c r="W447" s="9"/>
    </row>
    <row r="448" spans="2:23" ht="14.1" customHeight="1">
      <c r="B448" s="215"/>
      <c r="C448" s="215"/>
      <c r="D448" s="215"/>
      <c r="E448" s="216"/>
      <c r="F448" s="216"/>
      <c r="G448" s="216"/>
      <c r="H448" s="9"/>
      <c r="I448" s="9"/>
      <c r="J448" s="435"/>
      <c r="K448" s="435"/>
      <c r="L448" s="435"/>
      <c r="M448" s="435"/>
      <c r="N448" s="435"/>
      <c r="O448" s="435"/>
      <c r="P448" s="435"/>
      <c r="Q448" s="435"/>
      <c r="R448" s="435"/>
      <c r="S448" s="9"/>
      <c r="T448" s="9"/>
      <c r="U448" s="9"/>
      <c r="V448" s="9"/>
      <c r="W448" s="9"/>
    </row>
    <row r="449" spans="2:23" ht="14.1" customHeight="1">
      <c r="B449" s="215"/>
      <c r="C449" s="215"/>
      <c r="D449" s="215"/>
      <c r="E449" s="216"/>
      <c r="F449" s="216"/>
      <c r="G449" s="216"/>
      <c r="H449" s="9"/>
      <c r="I449" s="9"/>
      <c r="J449" s="435"/>
      <c r="K449" s="435"/>
      <c r="L449" s="435"/>
      <c r="M449" s="435"/>
      <c r="N449" s="435"/>
      <c r="O449" s="435"/>
      <c r="P449" s="435"/>
      <c r="Q449" s="435"/>
      <c r="R449" s="435"/>
      <c r="S449" s="9"/>
      <c r="T449" s="9"/>
      <c r="U449" s="9"/>
      <c r="V449" s="9"/>
      <c r="W449" s="9"/>
    </row>
    <row r="450" spans="2:23" ht="14.1" customHeight="1">
      <c r="B450" s="215"/>
      <c r="C450" s="215"/>
      <c r="D450" s="215"/>
      <c r="E450" s="216"/>
      <c r="F450" s="216"/>
      <c r="G450" s="216"/>
      <c r="H450" s="9"/>
      <c r="I450" s="9"/>
      <c r="J450" s="435"/>
      <c r="K450" s="435"/>
      <c r="L450" s="435"/>
      <c r="M450" s="435"/>
      <c r="N450" s="435"/>
      <c r="O450" s="435"/>
      <c r="P450" s="435"/>
      <c r="Q450" s="435"/>
      <c r="R450" s="435"/>
      <c r="S450" s="9"/>
      <c r="T450" s="9"/>
      <c r="U450" s="9"/>
      <c r="V450" s="9"/>
      <c r="W450" s="9"/>
    </row>
    <row r="451" spans="2:23" ht="14.1" customHeight="1">
      <c r="B451" s="215"/>
      <c r="C451" s="215"/>
      <c r="D451" s="215"/>
      <c r="E451" s="216"/>
      <c r="F451" s="216"/>
      <c r="G451" s="216"/>
      <c r="H451" s="9"/>
      <c r="I451" s="9"/>
      <c r="J451" s="435"/>
      <c r="K451" s="435"/>
      <c r="L451" s="435"/>
      <c r="M451" s="435"/>
      <c r="N451" s="435"/>
      <c r="O451" s="435"/>
      <c r="P451" s="435"/>
      <c r="Q451" s="435"/>
      <c r="R451" s="435"/>
      <c r="S451" s="9"/>
      <c r="T451" s="9"/>
      <c r="U451" s="9"/>
      <c r="V451" s="9"/>
      <c r="W451" s="9"/>
    </row>
    <row r="452" spans="2:23" ht="14.1" customHeight="1">
      <c r="B452" s="215"/>
      <c r="C452" s="215"/>
      <c r="D452" s="215"/>
      <c r="E452" s="216"/>
      <c r="F452" s="216"/>
      <c r="G452" s="216"/>
      <c r="H452" s="9"/>
      <c r="I452" s="9"/>
      <c r="J452" s="435"/>
      <c r="K452" s="435"/>
      <c r="L452" s="435"/>
      <c r="M452" s="435"/>
      <c r="N452" s="435"/>
      <c r="O452" s="435"/>
      <c r="P452" s="435"/>
      <c r="Q452" s="435"/>
      <c r="R452" s="435"/>
      <c r="S452" s="9"/>
      <c r="T452" s="9"/>
      <c r="U452" s="9"/>
      <c r="V452" s="9"/>
      <c r="W452" s="9"/>
    </row>
    <row r="453" spans="2:23" ht="14.1" customHeight="1">
      <c r="B453" s="215"/>
      <c r="C453" s="215"/>
      <c r="D453" s="215"/>
      <c r="E453" s="216"/>
      <c r="F453" s="216"/>
      <c r="G453" s="216"/>
      <c r="H453" s="9"/>
      <c r="I453" s="9"/>
      <c r="J453" s="435"/>
      <c r="K453" s="435"/>
      <c r="L453" s="435"/>
      <c r="M453" s="435"/>
      <c r="N453" s="435"/>
      <c r="O453" s="435"/>
      <c r="P453" s="435"/>
      <c r="Q453" s="435"/>
      <c r="R453" s="435"/>
      <c r="S453" s="9"/>
      <c r="T453" s="9"/>
      <c r="U453" s="9"/>
      <c r="V453" s="9"/>
      <c r="W453" s="9"/>
    </row>
    <row r="454" spans="2:23" ht="14.1" customHeight="1">
      <c r="B454" s="215"/>
      <c r="C454" s="215"/>
      <c r="D454" s="215"/>
      <c r="E454" s="216"/>
      <c r="F454" s="216"/>
      <c r="G454" s="216"/>
      <c r="H454" s="9"/>
      <c r="I454" s="9"/>
      <c r="J454" s="435"/>
      <c r="K454" s="435"/>
      <c r="L454" s="435"/>
      <c r="M454" s="435"/>
      <c r="N454" s="435"/>
      <c r="O454" s="435"/>
      <c r="P454" s="435"/>
      <c r="Q454" s="435"/>
      <c r="R454" s="435"/>
      <c r="S454" s="9"/>
      <c r="T454" s="9"/>
      <c r="U454" s="9"/>
      <c r="V454" s="9"/>
      <c r="W454" s="9"/>
    </row>
    <row r="455" spans="2:23" ht="14.1" customHeight="1">
      <c r="B455" s="215"/>
      <c r="C455" s="215"/>
      <c r="D455" s="215"/>
      <c r="E455" s="216"/>
      <c r="F455" s="216"/>
      <c r="G455" s="216"/>
      <c r="H455" s="9"/>
      <c r="I455" s="9"/>
      <c r="J455" s="435"/>
      <c r="K455" s="435"/>
      <c r="L455" s="435"/>
      <c r="M455" s="435"/>
      <c r="N455" s="435"/>
      <c r="O455" s="435"/>
      <c r="P455" s="435"/>
      <c r="Q455" s="435"/>
      <c r="R455" s="435"/>
      <c r="S455" s="9"/>
      <c r="T455" s="9"/>
      <c r="U455" s="9"/>
      <c r="V455" s="9"/>
      <c r="W455" s="9"/>
    </row>
    <row r="456" spans="2:23" ht="14.1" customHeight="1">
      <c r="B456" s="215"/>
      <c r="C456" s="215"/>
      <c r="D456" s="215"/>
      <c r="E456" s="216"/>
      <c r="F456" s="216"/>
      <c r="G456" s="216"/>
      <c r="H456" s="9"/>
      <c r="I456" s="9"/>
      <c r="J456" s="435"/>
      <c r="K456" s="435"/>
      <c r="L456" s="435"/>
      <c r="M456" s="435"/>
      <c r="N456" s="435"/>
      <c r="O456" s="435"/>
      <c r="P456" s="435"/>
      <c r="Q456" s="435"/>
      <c r="R456" s="435"/>
      <c r="S456" s="9"/>
      <c r="T456" s="9"/>
      <c r="U456" s="9"/>
      <c r="V456" s="9"/>
      <c r="W456" s="9"/>
    </row>
    <row r="457" spans="2:23" ht="14.1" customHeight="1">
      <c r="B457" s="215"/>
      <c r="C457" s="215"/>
      <c r="D457" s="215"/>
      <c r="E457" s="216"/>
      <c r="F457" s="216"/>
      <c r="G457" s="216"/>
      <c r="H457" s="9"/>
      <c r="I457" s="9"/>
      <c r="J457" s="435"/>
      <c r="K457" s="435"/>
      <c r="L457" s="435"/>
      <c r="M457" s="435"/>
      <c r="N457" s="435"/>
      <c r="O457" s="435"/>
      <c r="P457" s="435"/>
      <c r="Q457" s="435"/>
      <c r="R457" s="435"/>
      <c r="S457" s="9"/>
      <c r="T457" s="9"/>
      <c r="U457" s="9"/>
      <c r="V457" s="9"/>
      <c r="W457" s="9"/>
    </row>
    <row r="458" spans="2:23" ht="14.1" customHeight="1">
      <c r="B458" s="215"/>
      <c r="C458" s="215"/>
      <c r="D458" s="215"/>
      <c r="E458" s="216"/>
      <c r="F458" s="216"/>
      <c r="G458" s="216"/>
      <c r="H458" s="9"/>
      <c r="I458" s="9"/>
      <c r="J458" s="435"/>
      <c r="K458" s="435"/>
      <c r="L458" s="435"/>
      <c r="M458" s="435"/>
      <c r="N458" s="435"/>
      <c r="O458" s="435"/>
      <c r="P458" s="435"/>
      <c r="Q458" s="435"/>
      <c r="R458" s="435"/>
      <c r="S458" s="9"/>
      <c r="T458" s="9"/>
      <c r="U458" s="9"/>
      <c r="V458" s="9"/>
      <c r="W458" s="9"/>
    </row>
    <row r="459" spans="2:23" ht="14.1" customHeight="1">
      <c r="B459" s="215"/>
      <c r="C459" s="215"/>
      <c r="D459" s="215"/>
      <c r="E459" s="216"/>
      <c r="F459" s="216"/>
      <c r="G459" s="216"/>
      <c r="H459" s="9"/>
      <c r="I459" s="9"/>
      <c r="J459" s="435"/>
      <c r="K459" s="435"/>
      <c r="L459" s="435"/>
      <c r="M459" s="435"/>
      <c r="N459" s="435"/>
      <c r="O459" s="435"/>
      <c r="P459" s="435"/>
      <c r="Q459" s="435"/>
      <c r="R459" s="435"/>
      <c r="S459" s="9"/>
      <c r="T459" s="9"/>
      <c r="U459" s="9"/>
      <c r="V459" s="9"/>
      <c r="W459" s="9"/>
    </row>
    <row r="460" spans="2:23" ht="14.1" customHeight="1">
      <c r="B460" s="215"/>
      <c r="C460" s="215"/>
      <c r="D460" s="215"/>
      <c r="E460" s="216"/>
      <c r="F460" s="216"/>
      <c r="G460" s="216"/>
      <c r="H460" s="9"/>
      <c r="I460" s="9"/>
      <c r="J460" s="435"/>
      <c r="K460" s="435"/>
      <c r="L460" s="435"/>
      <c r="M460" s="435"/>
      <c r="N460" s="435"/>
      <c r="O460" s="435"/>
      <c r="P460" s="435"/>
      <c r="Q460" s="435"/>
      <c r="R460" s="435"/>
      <c r="S460" s="9"/>
      <c r="T460" s="9"/>
      <c r="U460" s="9"/>
      <c r="V460" s="9"/>
      <c r="W460" s="9"/>
    </row>
    <row r="461" spans="2:23" ht="14.1" customHeight="1">
      <c r="B461" s="215"/>
      <c r="C461" s="215"/>
      <c r="D461" s="215"/>
      <c r="E461" s="216"/>
      <c r="F461" s="216"/>
      <c r="G461" s="216"/>
      <c r="H461" s="9"/>
      <c r="I461" s="9"/>
      <c r="J461" s="435"/>
      <c r="K461" s="435"/>
      <c r="L461" s="435"/>
      <c r="M461" s="435"/>
      <c r="N461" s="435"/>
      <c r="O461" s="435"/>
      <c r="P461" s="435"/>
      <c r="Q461" s="435"/>
      <c r="R461" s="435"/>
      <c r="S461" s="9"/>
      <c r="T461" s="9"/>
      <c r="U461" s="9"/>
      <c r="V461" s="9"/>
      <c r="W461" s="9"/>
    </row>
    <row r="462" spans="2:23" ht="14.1" customHeight="1">
      <c r="B462" s="215"/>
      <c r="C462" s="215"/>
      <c r="D462" s="215"/>
      <c r="E462" s="216"/>
      <c r="F462" s="216"/>
      <c r="G462" s="216"/>
      <c r="H462" s="9"/>
      <c r="I462" s="9"/>
      <c r="J462" s="435"/>
      <c r="K462" s="435"/>
      <c r="L462" s="435"/>
      <c r="M462" s="435"/>
      <c r="N462" s="435"/>
      <c r="O462" s="435"/>
      <c r="P462" s="435"/>
      <c r="Q462" s="435"/>
      <c r="R462" s="435"/>
      <c r="S462" s="9"/>
      <c r="T462" s="9"/>
      <c r="U462" s="9"/>
      <c r="V462" s="9"/>
      <c r="W462" s="9"/>
    </row>
    <row r="463" spans="2:23" ht="14.1" customHeight="1">
      <c r="B463" s="215"/>
      <c r="C463" s="215"/>
      <c r="D463" s="215"/>
      <c r="E463" s="216"/>
      <c r="F463" s="216"/>
      <c r="G463" s="216"/>
      <c r="H463" s="9"/>
      <c r="I463" s="9"/>
      <c r="J463" s="435"/>
      <c r="K463" s="435"/>
      <c r="L463" s="435"/>
      <c r="M463" s="435"/>
      <c r="N463" s="435"/>
      <c r="O463" s="435"/>
      <c r="P463" s="435"/>
      <c r="Q463" s="435"/>
      <c r="R463" s="435"/>
      <c r="S463" s="9"/>
      <c r="T463" s="9"/>
      <c r="U463" s="9"/>
      <c r="V463" s="9"/>
      <c r="W463" s="9"/>
    </row>
    <row r="464" spans="2:23" ht="14.1" customHeight="1">
      <c r="B464" s="215"/>
      <c r="C464" s="215"/>
      <c r="D464" s="215"/>
      <c r="E464" s="216"/>
      <c r="F464" s="216"/>
      <c r="G464" s="216"/>
      <c r="H464" s="9"/>
      <c r="I464" s="9"/>
      <c r="J464" s="435"/>
      <c r="K464" s="435"/>
      <c r="L464" s="435"/>
      <c r="M464" s="435"/>
      <c r="N464" s="435"/>
      <c r="O464" s="435"/>
      <c r="P464" s="435"/>
      <c r="Q464" s="435"/>
      <c r="R464" s="435"/>
      <c r="S464" s="9"/>
      <c r="T464" s="9"/>
      <c r="U464" s="9"/>
      <c r="V464" s="9"/>
      <c r="W464" s="9"/>
    </row>
    <row r="465" spans="2:23" ht="14.1" customHeight="1">
      <c r="B465" s="215"/>
      <c r="C465" s="215"/>
      <c r="D465" s="215"/>
      <c r="E465" s="216"/>
      <c r="F465" s="216"/>
      <c r="G465" s="216"/>
      <c r="H465" s="9"/>
      <c r="I465" s="9"/>
      <c r="J465" s="435"/>
      <c r="K465" s="435"/>
      <c r="L465" s="435"/>
      <c r="M465" s="435"/>
      <c r="N465" s="435"/>
      <c r="O465" s="435"/>
      <c r="P465" s="435"/>
      <c r="Q465" s="435"/>
      <c r="R465" s="435"/>
      <c r="S465" s="9"/>
      <c r="T465" s="9"/>
      <c r="U465" s="9"/>
      <c r="V465" s="9"/>
      <c r="W465" s="9"/>
    </row>
    <row r="466" spans="2:23" ht="14.1" customHeight="1">
      <c r="B466" s="215"/>
      <c r="C466" s="215"/>
      <c r="D466" s="215"/>
      <c r="E466" s="216"/>
      <c r="F466" s="216"/>
      <c r="G466" s="216"/>
      <c r="H466" s="9"/>
      <c r="I466" s="9"/>
      <c r="J466" s="435"/>
      <c r="K466" s="435"/>
      <c r="L466" s="435"/>
      <c r="M466" s="435"/>
      <c r="N466" s="435"/>
      <c r="O466" s="435"/>
      <c r="P466" s="435"/>
      <c r="Q466" s="435"/>
      <c r="R466" s="435"/>
      <c r="S466" s="9"/>
      <c r="T466" s="9"/>
      <c r="U466" s="9"/>
      <c r="V466" s="9"/>
      <c r="W466" s="9"/>
    </row>
    <row r="467" spans="2:23" ht="14.1" customHeight="1">
      <c r="B467" s="215"/>
      <c r="C467" s="215"/>
      <c r="D467" s="215"/>
      <c r="E467" s="216"/>
      <c r="F467" s="216"/>
      <c r="G467" s="216"/>
      <c r="H467" s="9"/>
      <c r="I467" s="9"/>
      <c r="J467" s="435"/>
      <c r="K467" s="435"/>
      <c r="L467" s="435"/>
      <c r="M467" s="435"/>
      <c r="N467" s="435"/>
      <c r="O467" s="435"/>
      <c r="P467" s="435"/>
      <c r="Q467" s="435"/>
      <c r="R467" s="435"/>
      <c r="S467" s="9"/>
      <c r="T467" s="9"/>
      <c r="U467" s="9"/>
      <c r="V467" s="9"/>
      <c r="W467" s="9"/>
    </row>
    <row r="468" spans="2:23" ht="14.1" customHeight="1">
      <c r="B468" s="215"/>
      <c r="C468" s="215"/>
      <c r="D468" s="215"/>
      <c r="E468" s="216"/>
      <c r="F468" s="216"/>
      <c r="G468" s="216"/>
      <c r="H468" s="9"/>
      <c r="I468" s="9"/>
      <c r="J468" s="435"/>
      <c r="K468" s="435"/>
      <c r="L468" s="435"/>
      <c r="M468" s="435"/>
      <c r="N468" s="435"/>
      <c r="O468" s="435"/>
      <c r="P468" s="435"/>
      <c r="Q468" s="435"/>
      <c r="R468" s="435"/>
      <c r="S468" s="9"/>
      <c r="T468" s="9"/>
      <c r="U468" s="9"/>
      <c r="V468" s="9"/>
      <c r="W468" s="9"/>
    </row>
    <row r="469" spans="2:23" ht="14.1" customHeight="1">
      <c r="B469" s="215"/>
      <c r="C469" s="215"/>
      <c r="D469" s="215"/>
      <c r="E469" s="216"/>
      <c r="F469" s="216"/>
      <c r="G469" s="216"/>
      <c r="H469" s="9"/>
      <c r="I469" s="9"/>
      <c r="J469" s="435"/>
      <c r="K469" s="435"/>
      <c r="L469" s="435"/>
      <c r="M469" s="435"/>
      <c r="N469" s="435"/>
      <c r="O469" s="435"/>
      <c r="P469" s="435"/>
      <c r="Q469" s="435"/>
      <c r="R469" s="435"/>
      <c r="S469" s="9"/>
      <c r="T469" s="9"/>
      <c r="U469" s="9"/>
      <c r="V469" s="9"/>
      <c r="W469" s="9"/>
    </row>
    <row r="470" spans="2:23" ht="14.1" customHeight="1">
      <c r="B470" s="215"/>
      <c r="C470" s="215"/>
      <c r="D470" s="215"/>
      <c r="E470" s="216"/>
      <c r="F470" s="216"/>
      <c r="G470" s="216"/>
      <c r="H470" s="9"/>
      <c r="I470" s="9"/>
      <c r="J470" s="435"/>
      <c r="K470" s="435"/>
      <c r="L470" s="435"/>
      <c r="M470" s="435"/>
      <c r="N470" s="435"/>
      <c r="O470" s="435"/>
      <c r="P470" s="435"/>
      <c r="Q470" s="435"/>
      <c r="R470" s="435"/>
      <c r="S470" s="9"/>
      <c r="T470" s="9"/>
      <c r="U470" s="9"/>
      <c r="V470" s="9"/>
      <c r="W470" s="9"/>
    </row>
    <row r="471" spans="2:23" ht="14.1" customHeight="1">
      <c r="B471" s="215"/>
      <c r="C471" s="215"/>
      <c r="D471" s="215"/>
      <c r="E471" s="216"/>
      <c r="F471" s="216"/>
      <c r="G471" s="216"/>
      <c r="H471" s="9"/>
      <c r="I471" s="9"/>
      <c r="J471" s="435"/>
      <c r="K471" s="435"/>
      <c r="L471" s="435"/>
      <c r="M471" s="435"/>
      <c r="N471" s="435"/>
      <c r="O471" s="435"/>
      <c r="P471" s="435"/>
      <c r="Q471" s="435"/>
      <c r="R471" s="435"/>
      <c r="S471" s="9"/>
      <c r="T471" s="9"/>
      <c r="U471" s="9"/>
      <c r="V471" s="9"/>
      <c r="W471" s="9"/>
    </row>
    <row r="472" spans="2:23" ht="14.1" customHeight="1">
      <c r="B472" s="215"/>
      <c r="C472" s="215"/>
      <c r="D472" s="215"/>
      <c r="E472" s="216"/>
      <c r="F472" s="216"/>
      <c r="G472" s="216"/>
      <c r="H472" s="9"/>
      <c r="I472" s="9"/>
      <c r="J472" s="435"/>
      <c r="K472" s="435"/>
      <c r="L472" s="435"/>
      <c r="M472" s="435"/>
      <c r="N472" s="435"/>
      <c r="O472" s="435"/>
      <c r="P472" s="435"/>
      <c r="Q472" s="435"/>
      <c r="R472" s="435"/>
      <c r="S472" s="9"/>
      <c r="T472" s="9"/>
      <c r="U472" s="9"/>
      <c r="V472" s="9"/>
      <c r="W472" s="9"/>
    </row>
    <row r="473" spans="2:23" ht="14.1" customHeight="1">
      <c r="B473" s="215"/>
      <c r="C473" s="215"/>
      <c r="D473" s="215"/>
      <c r="E473" s="216"/>
      <c r="F473" s="216"/>
      <c r="G473" s="216"/>
      <c r="H473" s="9"/>
      <c r="I473" s="9"/>
      <c r="J473" s="435"/>
      <c r="K473" s="435"/>
      <c r="L473" s="435"/>
      <c r="M473" s="435"/>
      <c r="N473" s="435"/>
      <c r="O473" s="435"/>
      <c r="P473" s="435"/>
      <c r="Q473" s="435"/>
      <c r="R473" s="435"/>
      <c r="S473" s="9"/>
      <c r="T473" s="9"/>
      <c r="U473" s="9"/>
      <c r="V473" s="9"/>
      <c r="W473" s="9"/>
    </row>
    <row r="474" spans="2:23" ht="14.1" customHeight="1">
      <c r="B474" s="215"/>
      <c r="C474" s="215"/>
      <c r="D474" s="215"/>
      <c r="E474" s="216"/>
      <c r="F474" s="216"/>
      <c r="G474" s="216"/>
      <c r="H474" s="9"/>
      <c r="I474" s="9"/>
      <c r="J474" s="435"/>
      <c r="K474" s="435"/>
      <c r="L474" s="435"/>
      <c r="M474" s="435"/>
      <c r="N474" s="435"/>
      <c r="O474" s="435"/>
      <c r="P474" s="435"/>
      <c r="Q474" s="435"/>
      <c r="R474" s="435"/>
      <c r="S474" s="9"/>
      <c r="T474" s="9"/>
      <c r="U474" s="9"/>
      <c r="V474" s="9"/>
      <c r="W474" s="9"/>
    </row>
    <row r="475" spans="2:23" ht="14.1" customHeight="1">
      <c r="B475" s="215"/>
      <c r="C475" s="215"/>
      <c r="D475" s="215"/>
      <c r="E475" s="216"/>
      <c r="F475" s="216"/>
      <c r="G475" s="216"/>
      <c r="H475" s="9"/>
      <c r="I475" s="9"/>
      <c r="J475" s="435"/>
      <c r="K475" s="435"/>
      <c r="L475" s="435"/>
      <c r="M475" s="435"/>
      <c r="N475" s="435"/>
      <c r="O475" s="435"/>
      <c r="P475" s="435"/>
      <c r="Q475" s="435"/>
      <c r="R475" s="435"/>
      <c r="S475" s="9"/>
      <c r="T475" s="9"/>
      <c r="U475" s="9"/>
      <c r="V475" s="9"/>
      <c r="W475" s="9"/>
    </row>
    <row r="476" spans="2:23" ht="14.1" customHeight="1">
      <c r="B476" s="215"/>
      <c r="C476" s="215"/>
      <c r="D476" s="215"/>
      <c r="E476" s="216"/>
      <c r="F476" s="216"/>
      <c r="G476" s="216"/>
      <c r="H476" s="9"/>
      <c r="I476" s="9"/>
      <c r="J476" s="435"/>
      <c r="K476" s="435"/>
      <c r="L476" s="435"/>
      <c r="M476" s="435"/>
      <c r="N476" s="435"/>
      <c r="O476" s="435"/>
      <c r="P476" s="435"/>
      <c r="Q476" s="435"/>
      <c r="R476" s="435"/>
      <c r="S476" s="9"/>
      <c r="T476" s="9"/>
      <c r="U476" s="9"/>
      <c r="V476" s="9"/>
      <c r="W476" s="9"/>
    </row>
    <row r="477" spans="2:23" ht="14.1" customHeight="1">
      <c r="B477" s="215"/>
      <c r="C477" s="215"/>
      <c r="D477" s="215"/>
      <c r="E477" s="216"/>
      <c r="F477" s="216"/>
      <c r="G477" s="216"/>
      <c r="H477" s="9"/>
      <c r="I477" s="9"/>
      <c r="J477" s="435"/>
      <c r="K477" s="435"/>
      <c r="L477" s="435"/>
      <c r="M477" s="435"/>
      <c r="N477" s="435"/>
      <c r="O477" s="435"/>
      <c r="P477" s="435"/>
      <c r="Q477" s="435"/>
      <c r="R477" s="435"/>
      <c r="S477" s="9"/>
      <c r="T477" s="9"/>
      <c r="U477" s="9"/>
      <c r="V477" s="9"/>
      <c r="W477" s="9"/>
    </row>
    <row r="478" spans="2:23" ht="14.1" customHeight="1">
      <c r="B478" s="215"/>
      <c r="C478" s="215"/>
      <c r="D478" s="215"/>
      <c r="E478" s="216"/>
      <c r="F478" s="216"/>
      <c r="G478" s="216"/>
      <c r="H478" s="9"/>
      <c r="I478" s="9"/>
      <c r="J478" s="435"/>
      <c r="K478" s="435"/>
      <c r="L478" s="435"/>
      <c r="M478" s="435"/>
      <c r="N478" s="435"/>
      <c r="O478" s="435"/>
      <c r="P478" s="435"/>
      <c r="Q478" s="435"/>
      <c r="R478" s="435"/>
      <c r="S478" s="9"/>
      <c r="T478" s="9"/>
      <c r="U478" s="9"/>
      <c r="V478" s="9"/>
      <c r="W478" s="9"/>
    </row>
    <row r="479" spans="2:23" ht="14.1" customHeight="1">
      <c r="B479" s="215"/>
      <c r="C479" s="215"/>
      <c r="D479" s="215"/>
      <c r="E479" s="216"/>
      <c r="F479" s="216"/>
      <c r="G479" s="216"/>
      <c r="H479" s="9"/>
      <c r="I479" s="9"/>
      <c r="J479" s="435"/>
      <c r="K479" s="435"/>
      <c r="L479" s="435"/>
      <c r="M479" s="435"/>
      <c r="N479" s="435"/>
      <c r="O479" s="435"/>
      <c r="P479" s="435"/>
      <c r="Q479" s="435"/>
      <c r="R479" s="435"/>
      <c r="S479" s="9"/>
      <c r="T479" s="9"/>
      <c r="U479" s="9"/>
      <c r="V479" s="9"/>
      <c r="W479" s="9"/>
    </row>
    <row r="480" spans="2:23" ht="14.1" customHeight="1">
      <c r="B480" s="215"/>
      <c r="C480" s="215"/>
      <c r="D480" s="215"/>
      <c r="E480" s="216"/>
      <c r="F480" s="216"/>
      <c r="G480" s="216"/>
      <c r="H480" s="9"/>
      <c r="I480" s="9"/>
      <c r="J480" s="435"/>
      <c r="K480" s="435"/>
      <c r="L480" s="435"/>
      <c r="M480" s="435"/>
      <c r="N480" s="435"/>
      <c r="O480" s="435"/>
      <c r="P480" s="435"/>
      <c r="Q480" s="435"/>
      <c r="R480" s="435"/>
      <c r="S480" s="9"/>
      <c r="T480" s="9"/>
      <c r="U480" s="9"/>
      <c r="V480" s="9"/>
      <c r="W480" s="9"/>
    </row>
    <row r="481" spans="2:23" ht="14.1" customHeight="1">
      <c r="B481" s="215"/>
      <c r="C481" s="215"/>
      <c r="D481" s="215"/>
      <c r="E481" s="216"/>
      <c r="F481" s="216"/>
      <c r="G481" s="216"/>
      <c r="H481" s="9"/>
      <c r="I481" s="9"/>
      <c r="J481" s="435"/>
      <c r="K481" s="435"/>
      <c r="L481" s="435"/>
      <c r="M481" s="435"/>
      <c r="N481" s="435"/>
      <c r="O481" s="435"/>
      <c r="P481" s="435"/>
      <c r="Q481" s="435"/>
      <c r="R481" s="435"/>
      <c r="S481" s="9"/>
      <c r="T481" s="9"/>
      <c r="U481" s="9"/>
      <c r="V481" s="9"/>
      <c r="W481" s="9"/>
    </row>
    <row r="482" spans="2:23" ht="14.1" customHeight="1">
      <c r="B482" s="215"/>
      <c r="C482" s="215"/>
      <c r="D482" s="215"/>
      <c r="E482" s="216"/>
      <c r="F482" s="216"/>
      <c r="G482" s="216"/>
      <c r="H482" s="9"/>
      <c r="I482" s="9"/>
      <c r="J482" s="435"/>
      <c r="K482" s="435"/>
      <c r="L482" s="435"/>
      <c r="M482" s="435"/>
      <c r="N482" s="435"/>
      <c r="O482" s="435"/>
      <c r="P482" s="435"/>
      <c r="Q482" s="435"/>
      <c r="R482" s="435"/>
      <c r="S482" s="9"/>
      <c r="T482" s="9"/>
      <c r="U482" s="9"/>
      <c r="V482" s="9"/>
      <c r="W482" s="9"/>
    </row>
    <row r="483" spans="2:23" ht="14.1" customHeight="1">
      <c r="B483" s="215"/>
      <c r="C483" s="215"/>
      <c r="D483" s="215"/>
      <c r="E483" s="216"/>
      <c r="F483" s="216"/>
      <c r="G483" s="216"/>
      <c r="H483" s="9"/>
      <c r="I483" s="9"/>
      <c r="J483" s="435"/>
      <c r="K483" s="435"/>
      <c r="L483" s="435"/>
      <c r="M483" s="435"/>
      <c r="N483" s="435"/>
      <c r="O483" s="435"/>
      <c r="P483" s="435"/>
      <c r="Q483" s="435"/>
      <c r="R483" s="435"/>
      <c r="S483" s="9"/>
      <c r="T483" s="9"/>
      <c r="U483" s="9"/>
      <c r="V483" s="9"/>
      <c r="W483" s="9"/>
    </row>
    <row r="484" spans="2:23" ht="14.1" customHeight="1">
      <c r="B484" s="215"/>
      <c r="C484" s="215"/>
      <c r="D484" s="215"/>
      <c r="E484" s="216"/>
      <c r="F484" s="216"/>
      <c r="G484" s="216"/>
      <c r="H484" s="9"/>
      <c r="I484" s="9"/>
      <c r="J484" s="435"/>
      <c r="K484" s="435"/>
      <c r="L484" s="435"/>
      <c r="M484" s="435"/>
      <c r="N484" s="435"/>
      <c r="O484" s="435"/>
      <c r="P484" s="435"/>
      <c r="Q484" s="435"/>
      <c r="R484" s="435"/>
      <c r="S484" s="9"/>
      <c r="T484" s="9"/>
      <c r="U484" s="9"/>
      <c r="V484" s="9"/>
      <c r="W484" s="9"/>
    </row>
    <row r="485" spans="2:23" ht="14.1" customHeight="1">
      <c r="B485" s="215"/>
      <c r="C485" s="215"/>
      <c r="D485" s="215"/>
      <c r="E485" s="216"/>
      <c r="F485" s="216"/>
      <c r="G485" s="216"/>
      <c r="H485" s="9"/>
      <c r="I485" s="9"/>
      <c r="J485" s="435"/>
      <c r="K485" s="435"/>
      <c r="L485" s="435"/>
      <c r="M485" s="435"/>
      <c r="N485" s="435"/>
      <c r="O485" s="435"/>
      <c r="P485" s="435"/>
      <c r="Q485" s="435"/>
      <c r="R485" s="435"/>
      <c r="S485" s="9"/>
      <c r="T485" s="9"/>
      <c r="U485" s="9"/>
      <c r="V485" s="9"/>
      <c r="W485" s="9"/>
    </row>
    <row r="486" spans="2:23" ht="14.1" customHeight="1">
      <c r="B486" s="215"/>
      <c r="C486" s="215"/>
      <c r="D486" s="215"/>
      <c r="E486" s="216"/>
      <c r="F486" s="216"/>
      <c r="G486" s="216"/>
      <c r="H486" s="9"/>
      <c r="I486" s="9"/>
      <c r="J486" s="435"/>
      <c r="K486" s="435"/>
      <c r="L486" s="435"/>
      <c r="M486" s="435"/>
      <c r="N486" s="435"/>
      <c r="O486" s="435"/>
      <c r="P486" s="435"/>
      <c r="Q486" s="435"/>
      <c r="R486" s="435"/>
      <c r="S486" s="9"/>
      <c r="T486" s="9"/>
      <c r="U486" s="9"/>
      <c r="V486" s="9"/>
      <c r="W486" s="9"/>
    </row>
    <row r="487" spans="2:23" ht="14.1" customHeight="1">
      <c r="B487" s="215"/>
      <c r="C487" s="215"/>
      <c r="D487" s="215"/>
      <c r="E487" s="216"/>
      <c r="F487" s="216"/>
      <c r="G487" s="216"/>
      <c r="H487" s="9"/>
      <c r="I487" s="9"/>
      <c r="J487" s="435"/>
      <c r="K487" s="435"/>
      <c r="L487" s="435"/>
      <c r="M487" s="435"/>
      <c r="N487" s="435"/>
      <c r="O487" s="435"/>
      <c r="P487" s="435"/>
      <c r="Q487" s="435"/>
      <c r="R487" s="435"/>
      <c r="S487" s="9"/>
      <c r="T487" s="9"/>
      <c r="U487" s="9"/>
      <c r="V487" s="9"/>
      <c r="W487" s="9"/>
    </row>
    <row r="488" spans="2:23" ht="14.1" customHeight="1">
      <c r="B488" s="215"/>
      <c r="C488" s="215"/>
      <c r="D488" s="215"/>
      <c r="E488" s="216"/>
      <c r="F488" s="216"/>
      <c r="G488" s="216"/>
      <c r="H488" s="9"/>
      <c r="I488" s="9"/>
      <c r="J488" s="435"/>
      <c r="K488" s="435"/>
      <c r="L488" s="435"/>
      <c r="M488" s="435"/>
      <c r="N488" s="435"/>
      <c r="O488" s="435"/>
      <c r="P488" s="435"/>
      <c r="Q488" s="435"/>
      <c r="R488" s="435"/>
      <c r="S488" s="9"/>
      <c r="T488" s="9"/>
      <c r="U488" s="9"/>
      <c r="V488" s="9"/>
      <c r="W488" s="9"/>
    </row>
    <row r="489" spans="2:23" ht="14.1" customHeight="1">
      <c r="B489" s="215"/>
      <c r="C489" s="215"/>
      <c r="D489" s="215"/>
      <c r="E489" s="216"/>
      <c r="F489" s="216"/>
      <c r="G489" s="216"/>
      <c r="H489" s="9"/>
      <c r="I489" s="9"/>
      <c r="J489" s="435"/>
      <c r="K489" s="435"/>
      <c r="L489" s="435"/>
      <c r="M489" s="435"/>
      <c r="N489" s="435"/>
      <c r="O489" s="435"/>
      <c r="P489" s="435"/>
      <c r="Q489" s="435"/>
      <c r="R489" s="435"/>
      <c r="S489" s="9"/>
      <c r="T489" s="9"/>
      <c r="U489" s="9"/>
      <c r="V489" s="9"/>
      <c r="W489" s="9"/>
    </row>
    <row r="490" spans="2:23" ht="14.1" customHeight="1">
      <c r="B490" s="215"/>
      <c r="C490" s="215"/>
      <c r="D490" s="215"/>
      <c r="E490" s="216"/>
      <c r="F490" s="216"/>
      <c r="G490" s="216"/>
      <c r="H490" s="9"/>
      <c r="I490" s="9"/>
      <c r="J490" s="435"/>
      <c r="K490" s="435"/>
      <c r="L490" s="435"/>
      <c r="M490" s="435"/>
      <c r="N490" s="435"/>
      <c r="O490" s="435"/>
      <c r="P490" s="435"/>
      <c r="Q490" s="435"/>
      <c r="R490" s="435"/>
      <c r="S490" s="9"/>
      <c r="T490" s="9"/>
      <c r="U490" s="9"/>
      <c r="V490" s="9"/>
      <c r="W490" s="9"/>
    </row>
    <row r="491" spans="2:23" ht="14.1" customHeight="1">
      <c r="B491" s="215"/>
      <c r="C491" s="215"/>
      <c r="D491" s="215"/>
      <c r="E491" s="216"/>
      <c r="F491" s="216"/>
      <c r="G491" s="216"/>
      <c r="H491" s="9"/>
      <c r="I491" s="9"/>
      <c r="J491" s="435"/>
      <c r="K491" s="435"/>
      <c r="L491" s="435"/>
      <c r="M491" s="435"/>
      <c r="N491" s="435"/>
      <c r="O491" s="435"/>
      <c r="P491" s="435"/>
      <c r="Q491" s="435"/>
      <c r="R491" s="435"/>
      <c r="S491" s="9"/>
      <c r="T491" s="9"/>
      <c r="U491" s="9"/>
      <c r="V491" s="9"/>
      <c r="W491" s="9"/>
    </row>
    <row r="492" spans="2:23" ht="14.1" customHeight="1">
      <c r="B492" s="215"/>
      <c r="C492" s="215"/>
      <c r="D492" s="215"/>
      <c r="E492" s="216"/>
      <c r="F492" s="216"/>
      <c r="G492" s="216"/>
      <c r="H492" s="9"/>
      <c r="I492" s="9"/>
      <c r="J492" s="435"/>
      <c r="K492" s="435"/>
      <c r="L492" s="435"/>
      <c r="M492" s="435"/>
      <c r="N492" s="435"/>
      <c r="O492" s="435"/>
      <c r="P492" s="435"/>
      <c r="Q492" s="435"/>
      <c r="R492" s="435"/>
      <c r="S492" s="9"/>
      <c r="T492" s="9"/>
      <c r="U492" s="9"/>
      <c r="V492" s="9"/>
      <c r="W492" s="9"/>
    </row>
    <row r="493" spans="2:23" ht="14.1" customHeight="1">
      <c r="B493" s="215"/>
      <c r="C493" s="215"/>
      <c r="D493" s="215"/>
      <c r="E493" s="216"/>
      <c r="F493" s="216"/>
      <c r="G493" s="216"/>
      <c r="H493" s="9"/>
      <c r="I493" s="9"/>
      <c r="J493" s="435"/>
      <c r="K493" s="435"/>
      <c r="L493" s="435"/>
      <c r="M493" s="435"/>
      <c r="N493" s="435"/>
      <c r="O493" s="435"/>
      <c r="P493" s="435"/>
      <c r="Q493" s="435"/>
      <c r="R493" s="435"/>
      <c r="S493" s="9"/>
      <c r="T493" s="9"/>
      <c r="U493" s="9"/>
      <c r="V493" s="9"/>
      <c r="W493" s="9"/>
    </row>
    <row r="494" spans="2:23" ht="14.1" customHeight="1">
      <c r="B494" s="215"/>
      <c r="C494" s="215"/>
      <c r="D494" s="215"/>
      <c r="E494" s="216"/>
      <c r="F494" s="216"/>
      <c r="G494" s="216"/>
      <c r="H494" s="9"/>
      <c r="I494" s="9"/>
      <c r="J494" s="435"/>
      <c r="K494" s="435"/>
      <c r="L494" s="435"/>
      <c r="M494" s="435"/>
      <c r="N494" s="435"/>
      <c r="O494" s="435"/>
      <c r="P494" s="435"/>
      <c r="Q494" s="435"/>
      <c r="R494" s="435"/>
      <c r="S494" s="9"/>
      <c r="T494" s="9"/>
      <c r="U494" s="9"/>
      <c r="V494" s="9"/>
      <c r="W494" s="9"/>
    </row>
    <row r="495" spans="2:23" ht="14.1" customHeight="1">
      <c r="B495" s="215"/>
      <c r="C495" s="215"/>
      <c r="D495" s="215"/>
      <c r="E495" s="216"/>
      <c r="F495" s="216"/>
      <c r="G495" s="216"/>
      <c r="H495" s="9"/>
      <c r="I495" s="9"/>
      <c r="J495" s="435"/>
      <c r="K495" s="435"/>
      <c r="L495" s="435"/>
      <c r="M495" s="435"/>
      <c r="N495" s="435"/>
      <c r="O495" s="435"/>
      <c r="P495" s="435"/>
      <c r="Q495" s="435"/>
      <c r="R495" s="435"/>
      <c r="S495" s="9"/>
      <c r="T495" s="9"/>
      <c r="U495" s="9"/>
      <c r="V495" s="9"/>
      <c r="W495" s="9"/>
    </row>
    <row r="496" spans="2:23" ht="14.1" customHeight="1">
      <c r="B496" s="215"/>
      <c r="C496" s="215"/>
      <c r="D496" s="215"/>
      <c r="E496" s="216"/>
      <c r="F496" s="216"/>
      <c r="G496" s="216"/>
      <c r="H496" s="9"/>
      <c r="I496" s="9"/>
      <c r="J496" s="435"/>
      <c r="K496" s="435"/>
      <c r="L496" s="435"/>
      <c r="M496" s="435"/>
      <c r="N496" s="435"/>
      <c r="O496" s="435"/>
      <c r="P496" s="435"/>
      <c r="Q496" s="435"/>
      <c r="R496" s="435"/>
      <c r="S496" s="9"/>
      <c r="T496" s="9"/>
      <c r="U496" s="9"/>
      <c r="V496" s="9"/>
      <c r="W496" s="9"/>
    </row>
    <row r="497" spans="2:23" ht="14.1" customHeight="1">
      <c r="B497" s="215"/>
      <c r="C497" s="215"/>
      <c r="D497" s="215"/>
      <c r="E497" s="216"/>
      <c r="F497" s="216"/>
      <c r="G497" s="216"/>
      <c r="H497" s="9"/>
      <c r="I497" s="9"/>
      <c r="J497" s="435"/>
      <c r="K497" s="435"/>
      <c r="L497" s="435"/>
      <c r="M497" s="435"/>
      <c r="N497" s="435"/>
      <c r="O497" s="435"/>
      <c r="P497" s="435"/>
      <c r="Q497" s="435"/>
      <c r="R497" s="435"/>
      <c r="S497" s="9"/>
      <c r="T497" s="9"/>
      <c r="U497" s="9"/>
      <c r="V497" s="9"/>
      <c r="W497" s="9"/>
    </row>
    <row r="498" spans="2:23" ht="14.1" customHeight="1">
      <c r="B498" s="215"/>
      <c r="C498" s="215"/>
      <c r="D498" s="215"/>
      <c r="E498" s="216"/>
      <c r="F498" s="216"/>
      <c r="G498" s="216"/>
      <c r="H498" s="9"/>
      <c r="I498" s="9"/>
      <c r="J498" s="435"/>
      <c r="K498" s="435"/>
      <c r="L498" s="435"/>
      <c r="M498" s="435"/>
      <c r="N498" s="435"/>
      <c r="O498" s="435"/>
      <c r="P498" s="435"/>
      <c r="Q498" s="435"/>
      <c r="R498" s="435"/>
      <c r="S498" s="9"/>
      <c r="T498" s="9"/>
      <c r="U498" s="9"/>
      <c r="V498" s="9"/>
      <c r="W498" s="9"/>
    </row>
    <row r="499" spans="2:23" ht="14.1" customHeight="1">
      <c r="B499" s="215"/>
      <c r="C499" s="215"/>
      <c r="D499" s="215"/>
      <c r="E499" s="216"/>
      <c r="F499" s="216"/>
      <c r="G499" s="216"/>
      <c r="H499" s="9"/>
      <c r="I499" s="9"/>
      <c r="J499" s="435"/>
      <c r="K499" s="435"/>
      <c r="L499" s="435"/>
      <c r="M499" s="435"/>
      <c r="N499" s="435"/>
      <c r="O499" s="435"/>
      <c r="P499" s="435"/>
      <c r="Q499" s="435"/>
      <c r="R499" s="435"/>
      <c r="S499" s="9"/>
      <c r="T499" s="9"/>
      <c r="U499" s="9"/>
      <c r="V499" s="9"/>
      <c r="W499" s="9"/>
    </row>
    <row r="500" spans="2:23" ht="14.1" customHeight="1">
      <c r="B500" s="215"/>
      <c r="C500" s="215"/>
      <c r="D500" s="215"/>
      <c r="E500" s="216"/>
      <c r="F500" s="216"/>
      <c r="G500" s="216"/>
      <c r="H500" s="9"/>
      <c r="I500" s="9"/>
      <c r="J500" s="435"/>
      <c r="K500" s="435"/>
      <c r="L500" s="435"/>
      <c r="M500" s="435"/>
      <c r="N500" s="435"/>
      <c r="O500" s="435"/>
      <c r="P500" s="435"/>
      <c r="Q500" s="435"/>
      <c r="R500" s="435"/>
      <c r="S500" s="9"/>
      <c r="T500" s="9"/>
      <c r="U500" s="9"/>
      <c r="V500" s="9"/>
      <c r="W500" s="9"/>
    </row>
    <row r="501" spans="2:23" ht="14.1" customHeight="1">
      <c r="B501" s="215"/>
      <c r="C501" s="215"/>
      <c r="D501" s="215"/>
      <c r="E501" s="216"/>
      <c r="F501" s="216"/>
      <c r="G501" s="216"/>
      <c r="H501" s="9"/>
      <c r="I501" s="9"/>
      <c r="J501" s="435"/>
      <c r="K501" s="435"/>
      <c r="L501" s="435"/>
      <c r="M501" s="435"/>
      <c r="N501" s="435"/>
      <c r="O501" s="435"/>
      <c r="P501" s="435"/>
      <c r="Q501" s="435"/>
      <c r="R501" s="435"/>
      <c r="S501" s="9"/>
      <c r="T501" s="9"/>
      <c r="U501" s="9"/>
      <c r="V501" s="9"/>
      <c r="W501" s="9"/>
    </row>
    <row r="502" spans="2:23" ht="14.1" customHeight="1">
      <c r="B502" s="215"/>
      <c r="C502" s="215"/>
      <c r="D502" s="215"/>
      <c r="E502" s="216"/>
      <c r="F502" s="216"/>
      <c r="G502" s="216"/>
      <c r="H502" s="9"/>
      <c r="I502" s="9"/>
      <c r="J502" s="435"/>
      <c r="K502" s="435"/>
      <c r="L502" s="435"/>
      <c r="M502" s="435"/>
      <c r="N502" s="435"/>
      <c r="O502" s="435"/>
      <c r="P502" s="435"/>
      <c r="Q502" s="435"/>
      <c r="R502" s="435"/>
      <c r="S502" s="9"/>
      <c r="T502" s="9"/>
      <c r="U502" s="9"/>
      <c r="V502" s="9"/>
      <c r="W502" s="9"/>
    </row>
    <row r="503" spans="2:23" ht="14.1" customHeight="1">
      <c r="B503" s="215"/>
      <c r="C503" s="215"/>
      <c r="D503" s="215"/>
      <c r="E503" s="216"/>
      <c r="F503" s="216"/>
      <c r="G503" s="216"/>
      <c r="H503" s="9"/>
      <c r="I503" s="9"/>
      <c r="J503" s="435"/>
      <c r="K503" s="435"/>
      <c r="L503" s="435"/>
      <c r="M503" s="435"/>
      <c r="N503" s="435"/>
      <c r="O503" s="435"/>
      <c r="P503" s="435"/>
      <c r="Q503" s="435"/>
      <c r="R503" s="435"/>
      <c r="S503" s="9"/>
      <c r="T503" s="9"/>
      <c r="U503" s="9"/>
      <c r="V503" s="9"/>
      <c r="W503" s="9"/>
    </row>
    <row r="504" spans="2:23" ht="14.1" customHeight="1">
      <c r="B504" s="215"/>
      <c r="C504" s="215"/>
      <c r="D504" s="215"/>
      <c r="E504" s="216"/>
      <c r="F504" s="216"/>
      <c r="G504" s="216"/>
      <c r="H504" s="9"/>
      <c r="I504" s="9"/>
      <c r="J504" s="435"/>
      <c r="K504" s="435"/>
      <c r="L504" s="435"/>
      <c r="M504" s="435"/>
      <c r="N504" s="435"/>
      <c r="O504" s="435"/>
      <c r="P504" s="435"/>
      <c r="Q504" s="435"/>
      <c r="R504" s="435"/>
      <c r="S504" s="9"/>
      <c r="T504" s="9"/>
      <c r="U504" s="9"/>
      <c r="V504" s="9"/>
      <c r="W504" s="9"/>
    </row>
    <row r="505" spans="2:23" ht="14.1" customHeight="1">
      <c r="B505" s="215"/>
      <c r="C505" s="215"/>
      <c r="D505" s="215"/>
      <c r="E505" s="216"/>
      <c r="F505" s="216"/>
      <c r="G505" s="216"/>
      <c r="H505" s="9"/>
      <c r="I505" s="9"/>
      <c r="J505" s="435"/>
      <c r="K505" s="435"/>
      <c r="L505" s="435"/>
      <c r="M505" s="435"/>
      <c r="N505" s="435"/>
      <c r="O505" s="435"/>
      <c r="P505" s="435"/>
      <c r="Q505" s="435"/>
      <c r="R505" s="435"/>
      <c r="S505" s="9"/>
      <c r="T505" s="9"/>
      <c r="U505" s="9"/>
      <c r="V505" s="9"/>
      <c r="W505" s="9"/>
    </row>
    <row r="506" spans="2:23" ht="14.1" customHeight="1">
      <c r="B506" s="215"/>
      <c r="C506" s="215"/>
      <c r="D506" s="215"/>
      <c r="E506" s="216"/>
      <c r="F506" s="216"/>
      <c r="G506" s="216"/>
      <c r="H506" s="9"/>
      <c r="I506" s="9"/>
      <c r="J506" s="435"/>
      <c r="K506" s="435"/>
      <c r="L506" s="435"/>
      <c r="M506" s="435"/>
      <c r="N506" s="435"/>
      <c r="O506" s="435"/>
      <c r="P506" s="435"/>
      <c r="Q506" s="435"/>
      <c r="R506" s="435"/>
      <c r="S506" s="9"/>
      <c r="T506" s="9"/>
      <c r="U506" s="9"/>
      <c r="V506" s="9"/>
      <c r="W506" s="9"/>
    </row>
    <row r="507" spans="2:23" ht="14.1" customHeight="1">
      <c r="B507" s="215"/>
      <c r="C507" s="215"/>
      <c r="D507" s="215"/>
      <c r="E507" s="216"/>
      <c r="F507" s="216"/>
      <c r="G507" s="216"/>
      <c r="H507" s="9"/>
      <c r="I507" s="9"/>
      <c r="J507" s="435"/>
      <c r="K507" s="435"/>
      <c r="L507" s="435"/>
      <c r="M507" s="435"/>
      <c r="N507" s="435"/>
      <c r="O507" s="435"/>
      <c r="P507" s="435"/>
      <c r="Q507" s="435"/>
      <c r="R507" s="435"/>
      <c r="S507" s="9"/>
      <c r="T507" s="9"/>
      <c r="U507" s="9"/>
      <c r="V507" s="9"/>
      <c r="W507" s="9"/>
    </row>
    <row r="508" spans="2:23" ht="14.1" customHeight="1">
      <c r="B508" s="215"/>
      <c r="C508" s="215"/>
      <c r="D508" s="215"/>
      <c r="E508" s="216"/>
      <c r="F508" s="216"/>
      <c r="G508" s="216"/>
      <c r="H508" s="9"/>
      <c r="I508" s="9"/>
      <c r="J508" s="435"/>
      <c r="K508" s="435"/>
      <c r="L508" s="435"/>
      <c r="M508" s="435"/>
      <c r="N508" s="435"/>
      <c r="O508" s="435"/>
      <c r="P508" s="435"/>
      <c r="Q508" s="435"/>
      <c r="R508" s="435"/>
      <c r="S508" s="9"/>
      <c r="T508" s="9"/>
      <c r="U508" s="9"/>
      <c r="V508" s="9"/>
      <c r="W508" s="9"/>
    </row>
    <row r="509" spans="2:23" ht="14.1" customHeight="1">
      <c r="B509" s="215"/>
      <c r="C509" s="215"/>
      <c r="D509" s="215"/>
      <c r="E509" s="216"/>
      <c r="F509" s="216"/>
      <c r="G509" s="216"/>
      <c r="H509" s="9"/>
      <c r="I509" s="9"/>
      <c r="J509" s="435"/>
      <c r="K509" s="435"/>
      <c r="L509" s="435"/>
      <c r="M509" s="435"/>
      <c r="N509" s="435"/>
      <c r="O509" s="435"/>
      <c r="P509" s="435"/>
      <c r="Q509" s="435"/>
      <c r="R509" s="435"/>
      <c r="S509" s="9"/>
      <c r="T509" s="9"/>
      <c r="U509" s="9"/>
      <c r="V509" s="9"/>
      <c r="W509" s="9"/>
    </row>
    <row r="510" spans="2:23" ht="14.1" customHeight="1">
      <c r="B510" s="215"/>
      <c r="C510" s="215"/>
      <c r="D510" s="215"/>
      <c r="E510" s="216"/>
      <c r="F510" s="216"/>
      <c r="G510" s="216"/>
      <c r="H510" s="9"/>
      <c r="I510" s="9"/>
      <c r="J510" s="435"/>
      <c r="K510" s="435"/>
      <c r="L510" s="435"/>
      <c r="M510" s="435"/>
      <c r="N510" s="435"/>
      <c r="O510" s="435"/>
      <c r="P510" s="435"/>
      <c r="Q510" s="435"/>
      <c r="R510" s="435"/>
      <c r="S510" s="9"/>
      <c r="T510" s="9"/>
      <c r="U510" s="9"/>
      <c r="V510" s="9"/>
      <c r="W510" s="9"/>
    </row>
    <row r="511" spans="2:23" ht="14.1" customHeight="1">
      <c r="B511" s="215"/>
      <c r="C511" s="215"/>
      <c r="D511" s="215"/>
      <c r="E511" s="216"/>
      <c r="F511" s="216"/>
      <c r="G511" s="216"/>
      <c r="H511" s="9"/>
      <c r="I511" s="9"/>
      <c r="J511" s="435"/>
      <c r="K511" s="435"/>
      <c r="L511" s="435"/>
      <c r="M511" s="435"/>
      <c r="N511" s="435"/>
      <c r="O511" s="435"/>
      <c r="P511" s="435"/>
      <c r="Q511" s="435"/>
      <c r="R511" s="435"/>
      <c r="S511" s="9"/>
      <c r="T511" s="9"/>
      <c r="U511" s="9"/>
      <c r="V511" s="9"/>
      <c r="W511" s="9"/>
    </row>
    <row r="512" spans="2:23" ht="14.1" customHeight="1">
      <c r="E512" s="216"/>
      <c r="F512" s="216"/>
      <c r="G512" s="216"/>
      <c r="H512" s="9"/>
      <c r="I512" s="9"/>
      <c r="J512" s="435"/>
      <c r="K512" s="435"/>
      <c r="L512" s="435"/>
      <c r="M512" s="435"/>
      <c r="N512" s="435"/>
      <c r="O512" s="435"/>
      <c r="P512" s="435"/>
      <c r="Q512" s="435"/>
      <c r="R512" s="435"/>
      <c r="S512" s="9"/>
      <c r="T512" s="9"/>
      <c r="U512" s="9"/>
      <c r="V512" s="9"/>
      <c r="W512" s="9"/>
    </row>
    <row r="513" spans="5:23" ht="14.1" customHeight="1">
      <c r="E513" s="216"/>
      <c r="F513" s="216"/>
      <c r="G513" s="216"/>
      <c r="H513" s="9"/>
      <c r="I513" s="9"/>
      <c r="J513" s="435"/>
      <c r="K513" s="435"/>
      <c r="L513" s="435"/>
      <c r="M513" s="435"/>
      <c r="N513" s="435"/>
      <c r="O513" s="435"/>
      <c r="P513" s="435"/>
      <c r="Q513" s="435"/>
      <c r="R513" s="435"/>
      <c r="S513" s="9"/>
      <c r="T513" s="9"/>
      <c r="U513" s="9"/>
      <c r="V513" s="9"/>
      <c r="W513" s="9"/>
    </row>
    <row r="514" spans="5:23" ht="14.1" customHeight="1">
      <c r="E514" s="216"/>
      <c r="F514" s="216"/>
      <c r="G514" s="216"/>
      <c r="H514" s="9"/>
      <c r="I514" s="9"/>
      <c r="J514" s="435"/>
      <c r="K514" s="435"/>
      <c r="L514" s="435"/>
      <c r="M514" s="435"/>
      <c r="N514" s="435"/>
      <c r="O514" s="435"/>
      <c r="P514" s="435"/>
      <c r="Q514" s="435"/>
      <c r="R514" s="435"/>
      <c r="S514" s="9"/>
      <c r="T514" s="9"/>
      <c r="U514" s="9"/>
      <c r="V514" s="9"/>
      <c r="W514" s="9"/>
    </row>
    <row r="515" spans="5:23" ht="14.1" customHeight="1">
      <c r="E515" s="216"/>
      <c r="F515" s="216"/>
      <c r="G515" s="216"/>
      <c r="H515" s="9"/>
      <c r="I515" s="9"/>
      <c r="J515" s="435"/>
      <c r="K515" s="435"/>
      <c r="L515" s="435"/>
      <c r="M515" s="435"/>
      <c r="N515" s="435"/>
      <c r="O515" s="435"/>
      <c r="P515" s="435"/>
      <c r="Q515" s="435"/>
      <c r="R515" s="435"/>
      <c r="S515" s="9"/>
      <c r="T515" s="9"/>
      <c r="U515" s="9"/>
      <c r="V515" s="9"/>
      <c r="W515" s="9"/>
    </row>
  </sheetData>
  <autoFilter ref="B9:X132" xr:uid="{00000000-0009-0000-0000-000004000000}"/>
  <mergeCells count="4">
    <mergeCell ref="S8:U8"/>
    <mergeCell ref="P8:R8"/>
    <mergeCell ref="M96:O96"/>
    <mergeCell ref="M97:O97"/>
  </mergeCells>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3" manualBreakCount="3">
    <brk id="52" min="1" max="21" man="1"/>
    <brk id="83" min="1" max="21" man="1"/>
    <brk id="108" min="1"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0" activePane="bottomLeft" state="frozen"/>
      <selection activeCell="D33" sqref="D33"/>
      <selection pane="bottomLeft"/>
    </sheetView>
  </sheetViews>
  <sheetFormatPr defaultColWidth="9.33203125" defaultRowHeight="13.2"/>
  <cols>
    <col min="1" max="1" width="45.554687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88671875" style="4" customWidth="1"/>
    <col min="8" max="8" width="27" style="4" bestFit="1" customWidth="1"/>
    <col min="9" max="16384" width="9.33203125" style="4"/>
  </cols>
  <sheetData>
    <row r="1" spans="1:9">
      <c r="A1" s="440" t="s">
        <v>24</v>
      </c>
      <c r="B1" s="219"/>
      <c r="C1" s="46"/>
      <c r="D1" s="46"/>
      <c r="E1" s="46"/>
      <c r="F1" s="3"/>
      <c r="G1" s="3"/>
      <c r="H1" s="47"/>
    </row>
    <row r="2" spans="1:9">
      <c r="A2" s="2"/>
      <c r="B2" s="2"/>
      <c r="C2" s="2"/>
      <c r="D2" s="2"/>
      <c r="E2" s="2"/>
      <c r="F2" s="3"/>
      <c r="G2" s="3"/>
    </row>
    <row r="3" spans="1:9" ht="15">
      <c r="A3" s="125" t="str">
        <f>'1-Contractblad totaal'!A3</f>
        <v>Naam opdrachtgever</v>
      </c>
      <c r="B3" s="154" t="str">
        <f>'1-Contractblad totaal'!B3</f>
        <v>Kunstlinie</v>
      </c>
      <c r="C3" s="2"/>
      <c r="D3" s="2"/>
      <c r="E3" s="483"/>
      <c r="F3" s="3"/>
      <c r="G3" s="3"/>
    </row>
    <row r="4" spans="1:9" ht="15">
      <c r="A4" s="125" t="str">
        <f>'1-Contractblad totaal'!A4</f>
        <v>Calculatie onderdeel</v>
      </c>
      <c r="B4" s="154" t="str">
        <f ca="1">MID(CELL("bestandsnaam",$C$9),SEARCH("]",CELL("bestandsnaam",$C$9),1)+1,256)</f>
        <v>5-Premies en opslagen</v>
      </c>
      <c r="C4" s="220"/>
      <c r="D4" s="221"/>
      <c r="E4" s="222"/>
      <c r="F4" s="6"/>
      <c r="G4" s="6"/>
    </row>
    <row r="5" spans="1:9" ht="15">
      <c r="A5" s="125" t="str">
        <f>'1-Contractblad totaal'!A5</f>
        <v>Gebouw/plaats</v>
      </c>
      <c r="B5" s="154" t="str">
        <f>'1-Contractblad totaal'!B5</f>
        <v>Almere</v>
      </c>
      <c r="C5" s="125"/>
      <c r="D5" s="223"/>
      <c r="E5" s="224"/>
      <c r="F5" s="8"/>
      <c r="G5" s="6"/>
    </row>
    <row r="6" spans="1:9" ht="15">
      <c r="A6" s="125" t="str">
        <f>'1-Contractblad totaal'!A6</f>
        <v>Referentie nummer</v>
      </c>
      <c r="B6" s="154" t="str">
        <f>'1-Contractblad totaal'!B6</f>
        <v>KL-EA-MvD-MB-2022</v>
      </c>
      <c r="C6" s="162"/>
      <c r="D6" s="223"/>
      <c r="E6" s="490"/>
      <c r="F6" s="489"/>
      <c r="G6" s="491"/>
      <c r="H6" s="492"/>
    </row>
    <row r="7" spans="1:9" ht="15">
      <c r="A7" s="125" t="str">
        <f>'1-Contractblad totaal'!A8</f>
        <v>Naam dienstverlener</v>
      </c>
      <c r="B7" s="154">
        <f>'1-Contractblad totaal'!B8</f>
        <v>0</v>
      </c>
      <c r="C7" s="225"/>
      <c r="D7" s="22"/>
      <c r="E7" s="226"/>
      <c r="F7" s="8"/>
      <c r="G7" s="6"/>
      <c r="H7" s="9"/>
      <c r="I7" s="9"/>
    </row>
    <row r="8" spans="1:9" ht="15">
      <c r="A8" s="125" t="str">
        <f>'1-Contractblad totaal'!A9</f>
        <v>Prijspeil</v>
      </c>
      <c r="B8" s="126">
        <f>'1-Contractblad totaal'!B9</f>
        <v>45017</v>
      </c>
      <c r="C8" s="224"/>
      <c r="D8" s="224"/>
      <c r="E8" s="224"/>
      <c r="F8" s="8"/>
      <c r="G8" s="6"/>
    </row>
    <row r="9" spans="1:9" ht="15">
      <c r="A9" s="227"/>
      <c r="B9" s="224"/>
      <c r="C9" s="224"/>
      <c r="D9" s="224"/>
      <c r="E9" s="224"/>
      <c r="F9" s="8"/>
      <c r="G9" s="6"/>
    </row>
    <row r="10" spans="1:9" ht="17.399999999999999">
      <c r="A10" s="260" t="s">
        <v>3</v>
      </c>
      <c r="B10" s="261"/>
      <c r="C10" s="262"/>
      <c r="D10" s="224"/>
      <c r="E10" s="224"/>
      <c r="F10" s="8"/>
      <c r="G10" s="6"/>
    </row>
    <row r="11" spans="1:9">
      <c r="A11" s="228"/>
      <c r="B11" s="5"/>
      <c r="C11" s="5"/>
      <c r="D11" s="224"/>
      <c r="E11" s="224"/>
      <c r="F11" s="6"/>
      <c r="G11" s="6"/>
    </row>
    <row r="12" spans="1:9">
      <c r="A12" s="229"/>
      <c r="B12" s="230"/>
      <c r="C12" s="231" t="s">
        <v>36</v>
      </c>
      <c r="D12" s="224"/>
      <c r="E12" s="224"/>
      <c r="F12" s="8"/>
      <c r="G12" s="6"/>
    </row>
    <row r="13" spans="1:9">
      <c r="A13" s="232" t="s">
        <v>84</v>
      </c>
      <c r="B13" s="190"/>
      <c r="C13" s="441">
        <v>0</v>
      </c>
      <c r="D13" s="224"/>
      <c r="E13" s="224"/>
      <c r="F13" s="233"/>
      <c r="G13" s="6"/>
    </row>
    <row r="14" spans="1:9">
      <c r="A14" s="232" t="s">
        <v>162</v>
      </c>
      <c r="B14" s="190"/>
      <c r="C14" s="441">
        <v>0</v>
      </c>
      <c r="D14" s="224"/>
      <c r="E14" s="224"/>
      <c r="F14" s="233"/>
      <c r="G14" s="6"/>
      <c r="H14" s="47"/>
    </row>
    <row r="15" spans="1:9">
      <c r="A15" s="232" t="s">
        <v>85</v>
      </c>
      <c r="B15" s="190"/>
      <c r="C15" s="441">
        <v>0</v>
      </c>
      <c r="D15" s="224"/>
      <c r="E15" s="224"/>
      <c r="F15" s="233"/>
      <c r="G15" s="6"/>
      <c r="H15" s="47"/>
    </row>
    <row r="16" spans="1:9">
      <c r="A16" s="234" t="s">
        <v>8</v>
      </c>
      <c r="B16" s="235"/>
      <c r="C16" s="236">
        <f>SUM(C13:C15)</f>
        <v>0</v>
      </c>
      <c r="D16" s="224"/>
      <c r="E16" s="224"/>
      <c r="F16" s="6"/>
      <c r="G16" s="47"/>
    </row>
    <row r="17" spans="1:9">
      <c r="A17" s="234"/>
      <c r="B17" s="235"/>
      <c r="C17" s="236"/>
      <c r="D17" s="224"/>
      <c r="E17" s="224"/>
      <c r="F17" s="6"/>
      <c r="G17" s="47"/>
    </row>
    <row r="18" spans="1:9">
      <c r="A18" s="651" t="s">
        <v>86</v>
      </c>
      <c r="B18" s="652"/>
      <c r="C18" s="441">
        <v>0</v>
      </c>
      <c r="D18" s="224"/>
      <c r="E18" s="224"/>
      <c r="F18" s="6"/>
    </row>
    <row r="19" spans="1:9">
      <c r="A19" s="503" t="s">
        <v>202</v>
      </c>
      <c r="B19" s="501"/>
      <c r="C19" s="502">
        <v>0</v>
      </c>
      <c r="D19" s="224"/>
      <c r="E19" s="224"/>
      <c r="F19" s="6"/>
    </row>
    <row r="20" spans="1:9">
      <c r="A20" s="651" t="s">
        <v>87</v>
      </c>
      <c r="B20" s="652"/>
      <c r="C20" s="441">
        <v>0</v>
      </c>
      <c r="D20" s="224"/>
      <c r="E20" s="224"/>
      <c r="F20" s="6"/>
    </row>
    <row r="21" spans="1:9">
      <c r="A21" s="651" t="s">
        <v>34</v>
      </c>
      <c r="B21" s="652"/>
      <c r="C21" s="237" t="e">
        <f>C34</f>
        <v>#DIV/0!</v>
      </c>
      <c r="D21" s="224"/>
      <c r="E21" s="224"/>
      <c r="F21" s="6"/>
    </row>
    <row r="22" spans="1:9">
      <c r="A22" s="651" t="s">
        <v>70</v>
      </c>
      <c r="B22" s="652"/>
      <c r="C22" s="441">
        <v>0</v>
      </c>
      <c r="D22" s="224"/>
      <c r="E22" s="224"/>
      <c r="F22" s="6"/>
    </row>
    <row r="23" spans="1:9">
      <c r="A23" s="651" t="s">
        <v>186</v>
      </c>
      <c r="B23" s="652"/>
      <c r="C23" s="441">
        <v>0</v>
      </c>
      <c r="D23" s="224"/>
      <c r="E23" s="224"/>
      <c r="F23" s="6"/>
    </row>
    <row r="24" spans="1:9">
      <c r="A24" s="653" t="s">
        <v>69</v>
      </c>
      <c r="B24" s="654"/>
      <c r="C24" s="238" t="e">
        <f>SUM(C16:C23)</f>
        <v>#DIV/0!</v>
      </c>
      <c r="D24" s="224"/>
      <c r="E24" s="224"/>
      <c r="F24" s="6"/>
    </row>
    <row r="25" spans="1:9">
      <c r="A25" s="239"/>
      <c r="B25" s="221"/>
      <c r="C25" s="18"/>
      <c r="D25" s="224"/>
      <c r="E25" s="224"/>
      <c r="F25" s="19"/>
      <c r="G25" s="6"/>
    </row>
    <row r="26" spans="1:9" ht="17.399999999999999">
      <c r="A26" s="260" t="s">
        <v>63</v>
      </c>
      <c r="B26" s="261"/>
      <c r="C26" s="262"/>
      <c r="D26" s="224"/>
      <c r="E26" s="224"/>
      <c r="F26" s="8"/>
      <c r="G26" s="6"/>
    </row>
    <row r="27" spans="1:9">
      <c r="A27" s="228"/>
      <c r="B27" s="5"/>
      <c r="C27" s="5"/>
      <c r="D27" s="224"/>
      <c r="E27" s="224"/>
      <c r="F27" s="6"/>
      <c r="G27" s="6"/>
      <c r="H27" s="47"/>
    </row>
    <row r="28" spans="1:9">
      <c r="A28" s="5"/>
      <c r="B28" s="5"/>
      <c r="C28" s="240" t="s">
        <v>16</v>
      </c>
      <c r="D28" s="224"/>
      <c r="E28" s="224"/>
      <c r="F28" s="6"/>
      <c r="G28" s="6"/>
      <c r="H28" s="47"/>
    </row>
    <row r="29" spans="1:9">
      <c r="A29" s="232" t="s">
        <v>20</v>
      </c>
      <c r="B29" s="230"/>
      <c r="C29" s="241">
        <f>'6-Opbouw uurtarief productie'!E21</f>
        <v>0</v>
      </c>
      <c r="D29" s="224"/>
      <c r="E29" s="224"/>
      <c r="F29" s="47"/>
      <c r="G29" s="6"/>
      <c r="H29" s="47"/>
      <c r="I29" s="47"/>
    </row>
    <row r="30" spans="1:9">
      <c r="A30" s="232" t="s">
        <v>50</v>
      </c>
      <c r="B30" s="466" t="s">
        <v>166</v>
      </c>
      <c r="C30" s="442">
        <v>0</v>
      </c>
      <c r="D30" s="224"/>
      <c r="E30" s="224"/>
      <c r="F30" s="8"/>
      <c r="G30" s="6"/>
      <c r="H30" s="47"/>
      <c r="I30" s="47"/>
    </row>
    <row r="31" spans="1:9">
      <c r="A31" s="232" t="s">
        <v>44</v>
      </c>
      <c r="B31" s="230"/>
      <c r="C31" s="242">
        <f>C29+C30</f>
        <v>0</v>
      </c>
      <c r="D31" s="224"/>
      <c r="E31" s="224"/>
      <c r="F31" s="8"/>
      <c r="G31" s="6"/>
      <c r="H31" s="47"/>
      <c r="I31" s="47"/>
    </row>
    <row r="32" spans="1:9">
      <c r="A32" s="243" t="s">
        <v>0</v>
      </c>
      <c r="B32" s="244"/>
      <c r="C32" s="443">
        <v>0</v>
      </c>
      <c r="E32" s="245"/>
      <c r="F32" s="8"/>
      <c r="G32" s="6"/>
      <c r="H32" s="47"/>
    </row>
    <row r="33" spans="1:8">
      <c r="A33" s="228"/>
      <c r="B33" s="246"/>
      <c r="C33" s="247"/>
      <c r="E33" s="5"/>
      <c r="F33" s="6"/>
      <c r="G33" s="6"/>
      <c r="H33" s="47"/>
    </row>
    <row r="34" spans="1:8">
      <c r="A34" s="392" t="s">
        <v>45</v>
      </c>
      <c r="B34" s="342"/>
      <c r="C34" s="393" t="e">
        <f>(C31/C29)*C32</f>
        <v>#DIV/0!</v>
      </c>
      <c r="E34" s="248"/>
      <c r="F34" s="8"/>
      <c r="G34" s="249"/>
      <c r="H34" s="47"/>
    </row>
    <row r="35" spans="1:8">
      <c r="A35" s="228"/>
      <c r="B35" s="5"/>
      <c r="C35" s="5"/>
      <c r="E35" s="248"/>
      <c r="F35" s="8"/>
      <c r="G35" s="6"/>
    </row>
    <row r="36" spans="1:8" ht="17.399999999999999">
      <c r="A36" s="263" t="s">
        <v>210</v>
      </c>
      <c r="B36" s="264"/>
      <c r="C36" s="265"/>
      <c r="E36" s="248"/>
      <c r="F36" s="8"/>
      <c r="G36" s="6"/>
    </row>
    <row r="37" spans="1:8">
      <c r="A37" s="239"/>
      <c r="B37" s="221"/>
      <c r="C37" s="18"/>
      <c r="E37" s="248"/>
      <c r="F37" s="8"/>
      <c r="G37" s="6"/>
    </row>
    <row r="38" spans="1:8">
      <c r="A38" s="239"/>
      <c r="B38" s="414" t="s">
        <v>75</v>
      </c>
      <c r="C38" s="18"/>
      <c r="E38" s="248"/>
      <c r="F38" s="8"/>
      <c r="G38" s="6"/>
    </row>
    <row r="39" spans="1:8">
      <c r="A39" s="250" t="s">
        <v>5</v>
      </c>
      <c r="B39" s="508">
        <v>365</v>
      </c>
      <c r="C39" s="18"/>
      <c r="E39" s="248"/>
      <c r="F39" s="8"/>
      <c r="G39" s="24"/>
    </row>
    <row r="40" spans="1:8">
      <c r="A40" s="250" t="s">
        <v>4</v>
      </c>
      <c r="B40" s="508">
        <v>104</v>
      </c>
      <c r="C40" s="18"/>
      <c r="E40" s="248"/>
      <c r="F40" s="8"/>
      <c r="G40" s="24"/>
    </row>
    <row r="41" spans="1:8">
      <c r="A41" s="394" t="s">
        <v>6</v>
      </c>
      <c r="B41" s="395">
        <f>B39-B40</f>
        <v>261</v>
      </c>
      <c r="C41" s="18"/>
      <c r="E41" s="248"/>
      <c r="F41" s="8"/>
      <c r="G41" s="12"/>
    </row>
    <row r="42" spans="1:8">
      <c r="A42" s="251"/>
      <c r="B42" s="252"/>
      <c r="C42" s="18"/>
      <c r="E42" s="248"/>
      <c r="F42" s="8"/>
      <c r="G42" s="12"/>
    </row>
    <row r="43" spans="1:8">
      <c r="A43" s="250" t="s">
        <v>29</v>
      </c>
      <c r="B43" s="444">
        <v>0</v>
      </c>
      <c r="C43" s="18"/>
      <c r="E43" s="248"/>
      <c r="F43" s="8"/>
      <c r="G43" s="12"/>
    </row>
    <row r="44" spans="1:8">
      <c r="A44" s="250" t="s">
        <v>19</v>
      </c>
      <c r="B44" s="444">
        <v>0</v>
      </c>
      <c r="C44" s="18"/>
      <c r="E44" s="248"/>
      <c r="F44" s="8"/>
      <c r="G44" s="12"/>
    </row>
    <row r="45" spans="1:8">
      <c r="A45" s="250" t="s">
        <v>39</v>
      </c>
      <c r="B45" s="444">
        <v>0</v>
      </c>
      <c r="C45" s="18"/>
      <c r="E45" s="248"/>
      <c r="F45" s="8"/>
      <c r="G45" s="12"/>
    </row>
    <row r="46" spans="1:8">
      <c r="A46" s="250" t="s">
        <v>48</v>
      </c>
      <c r="B46" s="444"/>
      <c r="C46" s="18"/>
      <c r="E46" s="248"/>
      <c r="F46" s="8"/>
      <c r="G46" s="12"/>
    </row>
    <row r="47" spans="1:8">
      <c r="A47" s="394" t="s">
        <v>26</v>
      </c>
      <c r="B47" s="395">
        <f>B41-SUM(B43:B46)</f>
        <v>261</v>
      </c>
      <c r="C47" s="18"/>
      <c r="E47" s="248"/>
      <c r="F47" s="8"/>
      <c r="G47" s="12"/>
    </row>
    <row r="48" spans="1:8">
      <c r="A48" s="253"/>
      <c r="B48" s="252"/>
      <c r="C48" s="18"/>
      <c r="E48" s="248"/>
      <c r="F48" s="8"/>
      <c r="G48" s="12"/>
    </row>
    <row r="49" spans="1:7">
      <c r="A49" s="254" t="s">
        <v>64</v>
      </c>
      <c r="B49" s="255">
        <f>IF(B43=0,0,B43/$B$47)</f>
        <v>0</v>
      </c>
      <c r="C49" s="18"/>
      <c r="E49" s="248"/>
      <c r="F49" s="8"/>
      <c r="G49" s="12"/>
    </row>
    <row r="50" spans="1:7">
      <c r="A50" s="254" t="s">
        <v>19</v>
      </c>
      <c r="B50" s="255">
        <f>IF(B44=0,0,B44/$B$47)</f>
        <v>0</v>
      </c>
      <c r="C50" s="18"/>
      <c r="E50" s="248"/>
      <c r="F50" s="8"/>
      <c r="G50" s="12"/>
    </row>
    <row r="51" spans="1:7">
      <c r="A51" s="250" t="s">
        <v>39</v>
      </c>
      <c r="B51" s="255">
        <f>IF(B45=0,0,B45/$B$47)</f>
        <v>0</v>
      </c>
      <c r="C51" s="18"/>
      <c r="E51" s="248"/>
      <c r="F51" s="8"/>
      <c r="G51" s="12"/>
    </row>
    <row r="52" spans="1:7">
      <c r="A52" s="254" t="s">
        <v>48</v>
      </c>
      <c r="B52" s="255">
        <f>IF(B46=0,0,B46/$B$47)</f>
        <v>0</v>
      </c>
      <c r="C52" s="18"/>
      <c r="E52" s="248"/>
      <c r="F52" s="8"/>
      <c r="G52" s="33"/>
    </row>
    <row r="53" spans="1:7">
      <c r="A53" s="394" t="s">
        <v>71</v>
      </c>
      <c r="B53" s="396">
        <f>SUM(B49:B52)</f>
        <v>0</v>
      </c>
      <c r="C53" s="18"/>
      <c r="E53" s="248"/>
      <c r="F53" s="8"/>
      <c r="G53" s="36"/>
    </row>
    <row r="54" spans="1:7">
      <c r="A54" s="40"/>
      <c r="B54" s="40"/>
      <c r="C54" s="40"/>
      <c r="E54" s="248"/>
      <c r="F54" s="8"/>
      <c r="G54" s="3"/>
    </row>
    <row r="55" spans="1:7" ht="31.2" customHeight="1">
      <c r="A55" s="648" t="s">
        <v>211</v>
      </c>
      <c r="B55" s="649"/>
      <c r="C55" s="650"/>
      <c r="E55" s="248"/>
      <c r="F55" s="8"/>
      <c r="G55" s="3"/>
    </row>
    <row r="56" spans="1:7" s="47" customFormat="1"/>
    <row r="57" spans="1:7" s="47" customFormat="1"/>
    <row r="58" spans="1:7" s="47" customFormat="1" ht="13.8">
      <c r="A58" s="256"/>
      <c r="B58" s="1"/>
    </row>
    <row r="59" spans="1:7" s="47" customFormat="1" ht="13.8">
      <c r="A59" s="256"/>
      <c r="B59" s="1"/>
    </row>
    <row r="60" spans="1:7" s="47" customFormat="1" ht="13.8">
      <c r="A60" s="256"/>
      <c r="B60" s="1"/>
    </row>
    <row r="61" spans="1:7" s="47" customFormat="1" ht="13.8">
      <c r="A61" s="256"/>
      <c r="B61" s="1"/>
    </row>
    <row r="62" spans="1:7" s="47" customFormat="1" ht="13.8">
      <c r="A62" s="257"/>
      <c r="B62" s="1"/>
    </row>
    <row r="63" spans="1:7" s="47" customFormat="1" ht="13.8">
      <c r="A63" s="1"/>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258"/>
    </row>
    <row r="71" spans="1:3" s="47" customFormat="1" ht="13.8">
      <c r="A71" s="1"/>
      <c r="B71" s="1"/>
    </row>
    <row r="72" spans="1:3" s="47" customFormat="1" ht="13.8">
      <c r="B72" s="1"/>
    </row>
    <row r="73" spans="1:3" s="47" customFormat="1" ht="13.8">
      <c r="A73" s="1"/>
      <c r="B73" s="1"/>
      <c r="C73" s="1"/>
    </row>
    <row r="74" spans="1:3" s="47" customFormat="1" ht="13.8">
      <c r="A74" s="259"/>
      <c r="B74" s="1"/>
      <c r="C74" s="259"/>
    </row>
    <row r="75" spans="1:3" s="47" customFormat="1" ht="13.8">
      <c r="A75" s="1"/>
      <c r="B75" s="1"/>
      <c r="C75" s="1"/>
    </row>
    <row r="76" spans="1:3" s="47" customFormat="1" ht="13.8">
      <c r="A76" s="1"/>
      <c r="B76" s="1"/>
      <c r="C76" s="1"/>
    </row>
    <row r="77" spans="1:3" s="47" customFormat="1" ht="13.8">
      <c r="A77" s="1"/>
      <c r="B77" s="1"/>
      <c r="C77" s="1"/>
    </row>
    <row r="78" spans="1:3" s="47" customFormat="1" ht="13.8">
      <c r="A78" s="259"/>
      <c r="B78" s="1"/>
      <c r="C78" s="259"/>
    </row>
    <row r="79" spans="1:3" s="47" customFormat="1" ht="13.8">
      <c r="A79" s="259"/>
      <c r="B79" s="1"/>
      <c r="C79" s="259"/>
    </row>
    <row r="80" spans="1:3" s="47" customFormat="1" ht="13.8">
      <c r="A80" s="259"/>
      <c r="B80" s="1"/>
      <c r="C80" s="259"/>
    </row>
    <row r="81" spans="1:2" s="47" customFormat="1" ht="13.8">
      <c r="A81" s="1"/>
      <c r="B81" s="1"/>
    </row>
    <row r="82" spans="1:2" s="47" customFormat="1" ht="13.8">
      <c r="A82" s="1"/>
      <c r="B82" s="1"/>
    </row>
    <row r="83" spans="1:2" s="47" customFormat="1" ht="13.8">
      <c r="A83" s="1"/>
      <c r="B83" s="1"/>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6"/>
  <sheetViews>
    <sheetView showGridLines="0" showZeros="0" showOutlineSymbols="0" zoomScale="90" zoomScaleNormal="90" zoomScalePageLayoutView="50" workbookViewId="0">
      <pane ySplit="10" topLeftCell="A11" activePane="bottomLeft" state="frozen"/>
      <selection activeCell="D33" sqref="D33"/>
      <selection pane="bottomLeft"/>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5546875" style="4" customWidth="1"/>
    <col min="9" max="15" width="11.44140625" style="4"/>
    <col min="16" max="16" width="31.109375" style="4" customWidth="1"/>
    <col min="17" max="16384" width="11.44140625" style="4"/>
  </cols>
  <sheetData>
    <row r="1" spans="1:15" ht="12.75" customHeight="1">
      <c r="A1" s="440" t="s">
        <v>24</v>
      </c>
      <c r="B1" s="219"/>
      <c r="C1" s="46"/>
      <c r="D1" s="46"/>
      <c r="E1" s="512"/>
      <c r="F1" s="3"/>
      <c r="H1" s="658"/>
      <c r="I1" s="658"/>
      <c r="J1" s="658"/>
      <c r="K1" s="658"/>
      <c r="L1" s="658"/>
      <c r="M1" s="658"/>
      <c r="N1" s="658"/>
    </row>
    <row r="2" spans="1:15">
      <c r="A2" s="266"/>
      <c r="B2" s="267"/>
      <c r="C2" s="268"/>
      <c r="D2" s="267"/>
      <c r="E2" s="269"/>
      <c r="F2" s="270"/>
      <c r="H2" s="658"/>
      <c r="I2" s="658"/>
      <c r="J2" s="658"/>
      <c r="K2" s="658"/>
      <c r="L2" s="658"/>
      <c r="M2" s="658"/>
      <c r="N2" s="658"/>
    </row>
    <row r="3" spans="1:15" ht="14.25" customHeight="1">
      <c r="A3" s="326" t="str">
        <f>'1-Contractblad totaal'!A3</f>
        <v>Naam opdrachtgever</v>
      </c>
      <c r="B3" s="327" t="str">
        <f>'1-Contractblad totaal'!B3</f>
        <v>Kunstlinie</v>
      </c>
      <c r="C3" s="328"/>
      <c r="D3" s="267"/>
      <c r="E3" s="513"/>
      <c r="F3" s="272"/>
      <c r="H3" s="658"/>
      <c r="I3" s="658"/>
      <c r="J3" s="658"/>
      <c r="K3" s="658"/>
      <c r="L3" s="658"/>
      <c r="M3" s="658"/>
      <c r="N3" s="658"/>
    </row>
    <row r="4" spans="1:15" ht="15.75" customHeight="1">
      <c r="A4" s="326" t="str">
        <f>'1-Contractblad totaal'!A4</f>
        <v>Calculatie onderdeel</v>
      </c>
      <c r="B4" s="329" t="str">
        <f ca="1">MID(CELL("bestandsnaam",$C$9),SEARCH("]",CELL("bestandsnaam",$C$9),1)+1,256)</f>
        <v>6-Opbouw uurtarief productie</v>
      </c>
      <c r="C4" s="330"/>
      <c r="D4" s="275"/>
      <c r="H4" s="658"/>
      <c r="I4" s="658"/>
      <c r="J4" s="658"/>
      <c r="K4" s="658"/>
      <c r="L4" s="658"/>
      <c r="M4" s="658"/>
      <c r="N4" s="658"/>
    </row>
    <row r="5" spans="1:15" ht="15">
      <c r="A5" s="326" t="str">
        <f>'1-Contractblad totaal'!A5</f>
        <v>Gebouw/plaats</v>
      </c>
      <c r="B5" s="327" t="str">
        <f>'1-Contractblad totaal'!B5</f>
        <v>Almere</v>
      </c>
      <c r="C5" s="330"/>
      <c r="D5" s="275"/>
      <c r="H5" s="658"/>
      <c r="I5" s="658"/>
      <c r="J5" s="658"/>
      <c r="K5" s="658"/>
      <c r="L5" s="658"/>
      <c r="M5" s="658"/>
      <c r="N5" s="658"/>
    </row>
    <row r="6" spans="1:15" ht="15">
      <c r="A6" s="326" t="str">
        <f>'1-Contractblad totaal'!A6</f>
        <v>Referentie nummer</v>
      </c>
      <c r="B6" s="327" t="str">
        <f>'1-Contractblad totaal'!B6</f>
        <v>KL-EA-MvD-MB-2022</v>
      </c>
      <c r="C6" s="330"/>
      <c r="D6" s="275"/>
      <c r="H6" s="276"/>
      <c r="I6" s="276"/>
      <c r="J6" s="276"/>
      <c r="K6" s="276"/>
      <c r="L6" s="276"/>
      <c r="M6" s="276"/>
      <c r="N6" s="276"/>
    </row>
    <row r="7" spans="1:15" s="9" customFormat="1" ht="15">
      <c r="A7" s="326" t="str">
        <f>'1-Contractblad totaal'!A8</f>
        <v>Naam dienstverlener</v>
      </c>
      <c r="B7" s="327">
        <f>'1-Contractblad totaal'!B8</f>
        <v>0</v>
      </c>
      <c r="C7" s="330"/>
      <c r="D7" s="275"/>
      <c r="E7" s="4"/>
      <c r="H7" s="276"/>
      <c r="I7" s="276"/>
      <c r="J7" s="276"/>
      <c r="K7" s="276"/>
      <c r="L7" s="276"/>
      <c r="M7" s="276"/>
      <c r="N7" s="276"/>
    </row>
    <row r="8" spans="1:15" ht="15">
      <c r="A8" s="326" t="str">
        <f>'1-Contractblad totaal'!A9</f>
        <v>Prijspeil</v>
      </c>
      <c r="B8" s="126">
        <f>'1-Contractblad totaal'!B9</f>
        <v>45017</v>
      </c>
      <c r="C8" s="330"/>
      <c r="D8" s="275"/>
      <c r="J8" s="276"/>
      <c r="K8" s="276"/>
      <c r="L8" s="276"/>
      <c r="M8" s="276"/>
      <c r="N8" s="276"/>
      <c r="O8" s="279"/>
    </row>
    <row r="9" spans="1:15" ht="15">
      <c r="A9" s="271"/>
      <c r="B9" s="273"/>
      <c r="C9" s="274"/>
      <c r="D9" s="275"/>
      <c r="E9" s="514"/>
      <c r="F9" s="277"/>
    </row>
    <row r="10" spans="1:15" s="279" customFormat="1" ht="30.75" customHeight="1">
      <c r="A10" s="331" t="s">
        <v>176</v>
      </c>
      <c r="B10" s="332"/>
      <c r="C10" s="333"/>
      <c r="D10" s="278"/>
      <c r="E10" s="656" t="s">
        <v>177</v>
      </c>
      <c r="F10" s="657"/>
      <c r="H10" s="334" t="s">
        <v>135</v>
      </c>
      <c r="I10" s="655" t="s">
        <v>556</v>
      </c>
      <c r="J10" s="655"/>
      <c r="K10" s="655"/>
      <c r="L10" s="655"/>
      <c r="M10" s="655"/>
      <c r="N10" s="655"/>
    </row>
    <row r="11" spans="1:15" ht="30" customHeight="1">
      <c r="A11" s="280"/>
      <c r="B11" s="281" t="s">
        <v>56</v>
      </c>
      <c r="C11" s="282" t="s">
        <v>56</v>
      </c>
      <c r="D11" s="275"/>
      <c r="E11" s="515"/>
      <c r="F11" s="283"/>
      <c r="H11" s="280"/>
      <c r="I11" s="506">
        <v>1</v>
      </c>
      <c r="J11" s="506">
        <v>2</v>
      </c>
      <c r="K11" s="506">
        <v>3</v>
      </c>
      <c r="L11" s="506">
        <v>4</v>
      </c>
      <c r="M11" s="506">
        <v>5</v>
      </c>
      <c r="N11" s="506">
        <v>6</v>
      </c>
    </row>
    <row r="12" spans="1:15">
      <c r="A12" s="280" t="s">
        <v>35</v>
      </c>
      <c r="B12" s="285"/>
      <c r="C12" s="286"/>
      <c r="D12" s="275"/>
      <c r="E12" s="516">
        <f>SUM(I43:N43)</f>
        <v>0</v>
      </c>
      <c r="F12" s="287"/>
      <c r="H12" s="280" t="s">
        <v>136</v>
      </c>
      <c r="I12" s="525">
        <v>9.7200000000000006</v>
      </c>
      <c r="J12" s="525">
        <v>10.199999999999999</v>
      </c>
      <c r="K12" s="525">
        <v>10.69</v>
      </c>
      <c r="L12" s="525">
        <v>11.24</v>
      </c>
      <c r="M12" s="525">
        <v>11.66</v>
      </c>
      <c r="N12" s="525">
        <v>12.25</v>
      </c>
    </row>
    <row r="13" spans="1:15" ht="13.8">
      <c r="A13" s="280" t="s">
        <v>15</v>
      </c>
      <c r="B13" s="288"/>
      <c r="C13" s="289" t="s">
        <v>61</v>
      </c>
      <c r="D13" s="275"/>
      <c r="E13" s="517">
        <v>0</v>
      </c>
      <c r="F13" s="287"/>
      <c r="H13" s="280" t="s">
        <v>128</v>
      </c>
      <c r="I13" s="525">
        <v>10.33</v>
      </c>
      <c r="J13" s="525">
        <v>10.84</v>
      </c>
      <c r="K13" s="525">
        <v>11.36</v>
      </c>
      <c r="L13" s="525">
        <v>11.94</v>
      </c>
      <c r="M13" s="525">
        <v>12.39</v>
      </c>
      <c r="N13" s="525">
        <v>13.01</v>
      </c>
    </row>
    <row r="14" spans="1:15" ht="13.8">
      <c r="A14" s="290" t="s">
        <v>31</v>
      </c>
      <c r="B14" s="291"/>
      <c r="C14" s="292"/>
      <c r="D14" s="275"/>
      <c r="E14" s="517">
        <v>0</v>
      </c>
      <c r="F14" s="287"/>
      <c r="G14" s="47"/>
      <c r="H14" s="280" t="s">
        <v>129</v>
      </c>
      <c r="I14" s="525">
        <v>10.94</v>
      </c>
      <c r="J14" s="525">
        <v>11.48</v>
      </c>
      <c r="K14" s="525">
        <v>12.02</v>
      </c>
      <c r="L14" s="525">
        <v>12.65</v>
      </c>
      <c r="M14" s="525">
        <v>13.12</v>
      </c>
      <c r="N14" s="525">
        <v>13.78</v>
      </c>
    </row>
    <row r="15" spans="1:15" s="47" customFormat="1" ht="13.8">
      <c r="A15" s="397" t="s">
        <v>13</v>
      </c>
      <c r="B15" s="398"/>
      <c r="C15" s="399"/>
      <c r="D15" s="400"/>
      <c r="E15" s="518">
        <f>SUM(E12:E14)</f>
        <v>0</v>
      </c>
      <c r="F15" s="287"/>
      <c r="G15" s="4"/>
      <c r="H15" s="280" t="s">
        <v>130</v>
      </c>
      <c r="I15" s="525">
        <v>12.15</v>
      </c>
      <c r="J15" s="525">
        <v>12.75</v>
      </c>
      <c r="K15" s="525">
        <v>13.36</v>
      </c>
      <c r="L15" s="525">
        <v>14.05</v>
      </c>
      <c r="M15" s="525">
        <v>14.58</v>
      </c>
      <c r="N15" s="525">
        <v>15.31</v>
      </c>
    </row>
    <row r="16" spans="1:15" ht="13.8">
      <c r="A16" s="290"/>
      <c r="B16" s="293"/>
      <c r="C16" s="294"/>
      <c r="D16" s="275"/>
      <c r="E16" s="519"/>
      <c r="F16" s="287"/>
      <c r="H16" s="280" t="s">
        <v>131</v>
      </c>
      <c r="I16" s="525">
        <v>12.58</v>
      </c>
      <c r="J16" s="525">
        <v>13.22</v>
      </c>
      <c r="K16" s="525">
        <v>13.82</v>
      </c>
      <c r="L16" s="525">
        <v>14.53</v>
      </c>
      <c r="M16" s="525">
        <v>15.09</v>
      </c>
      <c r="N16" s="525">
        <v>15.85</v>
      </c>
    </row>
    <row r="17" spans="1:15" ht="13.8">
      <c r="A17" s="295" t="s">
        <v>53</v>
      </c>
      <c r="B17" s="296"/>
      <c r="C17" s="445">
        <v>0</v>
      </c>
      <c r="D17" s="275"/>
      <c r="E17" s="520">
        <f>$C17*E15</f>
        <v>0</v>
      </c>
      <c r="F17" s="287"/>
      <c r="H17" s="280" t="s">
        <v>132</v>
      </c>
      <c r="I17" s="525">
        <v>13.05</v>
      </c>
      <c r="J17" s="525">
        <v>13.68</v>
      </c>
      <c r="K17" s="525">
        <v>14.33</v>
      </c>
      <c r="L17" s="525">
        <v>15.03</v>
      </c>
      <c r="M17" s="525">
        <v>15.6</v>
      </c>
      <c r="N17" s="525">
        <v>16.399999999999999</v>
      </c>
    </row>
    <row r="18" spans="1:15" ht="13.8">
      <c r="A18" s="295" t="s">
        <v>81</v>
      </c>
      <c r="B18" s="296"/>
      <c r="C18" s="445">
        <v>0</v>
      </c>
      <c r="D18" s="275"/>
      <c r="E18" s="521">
        <f>$C18*E15</f>
        <v>0</v>
      </c>
      <c r="F18" s="287"/>
      <c r="G18" s="47"/>
      <c r="H18" s="280" t="s">
        <v>133</v>
      </c>
      <c r="I18" s="525">
        <v>13.45</v>
      </c>
      <c r="J18" s="525">
        <v>14.14</v>
      </c>
      <c r="K18" s="525">
        <v>14.78</v>
      </c>
      <c r="L18" s="525">
        <v>15.53</v>
      </c>
      <c r="M18" s="525">
        <v>16.13</v>
      </c>
      <c r="N18" s="525">
        <v>16.940000000000001</v>
      </c>
    </row>
    <row r="19" spans="1:15" s="47" customFormat="1" ht="13.8">
      <c r="A19" s="397" t="s">
        <v>49</v>
      </c>
      <c r="B19" s="297"/>
      <c r="C19" s="292"/>
      <c r="D19" s="275"/>
      <c r="E19" s="518">
        <f>SUM(E15:E18)</f>
        <v>0</v>
      </c>
      <c r="F19" s="298">
        <f>IF(E19=0,0,E19/E$47)</f>
        <v>0</v>
      </c>
      <c r="G19" s="4"/>
      <c r="H19" s="280" t="s">
        <v>134</v>
      </c>
      <c r="I19" s="525">
        <v>13.87</v>
      </c>
      <c r="J19" s="525">
        <v>14.58</v>
      </c>
      <c r="K19" s="525">
        <v>15.28</v>
      </c>
      <c r="L19" s="525">
        <v>16.010000000000002</v>
      </c>
      <c r="M19" s="525">
        <v>16.64</v>
      </c>
      <c r="N19" s="525">
        <v>17.489999999999998</v>
      </c>
    </row>
    <row r="20" spans="1:15" ht="13.8">
      <c r="A20" s="290"/>
      <c r="B20" s="293"/>
      <c r="C20" s="294"/>
      <c r="D20" s="275"/>
      <c r="E20" s="519"/>
      <c r="F20" s="287"/>
    </row>
    <row r="21" spans="1:15" ht="13.8">
      <c r="A21" s="404" t="s">
        <v>54</v>
      </c>
      <c r="B21" s="296"/>
      <c r="C21" s="294"/>
      <c r="D21" s="300"/>
      <c r="E21" s="522">
        <f>E19*0.96</f>
        <v>0</v>
      </c>
      <c r="F21" s="301"/>
      <c r="G21" s="302"/>
      <c r="H21" s="334" t="s">
        <v>135</v>
      </c>
      <c r="I21" s="659" t="s">
        <v>138</v>
      </c>
      <c r="J21" s="660"/>
      <c r="K21" s="660"/>
      <c r="L21" s="660"/>
      <c r="M21" s="660"/>
      <c r="N21" s="661"/>
    </row>
    <row r="22" spans="1:15" s="302" customFormat="1" ht="13.8">
      <c r="A22" s="295" t="s">
        <v>65</v>
      </c>
      <c r="B22" s="296"/>
      <c r="C22" s="303" t="s">
        <v>41</v>
      </c>
      <c r="D22" s="275"/>
      <c r="E22" s="520" t="e">
        <f>E21*'5-Premies en opslagen'!$C24</f>
        <v>#DIV/0!</v>
      </c>
      <c r="F22" s="287"/>
      <c r="G22" s="4"/>
      <c r="H22" s="280"/>
      <c r="I22" s="284">
        <v>1</v>
      </c>
      <c r="J22" s="284">
        <v>2</v>
      </c>
      <c r="K22" s="284">
        <v>3</v>
      </c>
      <c r="L22" s="284">
        <v>4</v>
      </c>
      <c r="M22" s="284">
        <v>5</v>
      </c>
      <c r="N22" s="284">
        <v>6</v>
      </c>
    </row>
    <row r="23" spans="1:15" ht="14.25" customHeight="1">
      <c r="A23" s="397" t="s">
        <v>62</v>
      </c>
      <c r="B23" s="335"/>
      <c r="C23" s="292"/>
      <c r="D23" s="275"/>
      <c r="E23" s="518" t="e">
        <f>E22+E19</f>
        <v>#DIV/0!</v>
      </c>
      <c r="F23" s="298" t="e">
        <f>IF(E23=0,0,E23/E$47)</f>
        <v>#DIV/0!</v>
      </c>
      <c r="H23" s="280" t="s">
        <v>136</v>
      </c>
      <c r="I23" s="447"/>
      <c r="J23" s="447"/>
      <c r="K23" s="447"/>
      <c r="L23" s="447"/>
      <c r="M23" s="447"/>
      <c r="N23" s="447"/>
    </row>
    <row r="24" spans="1:15" ht="12.75" customHeight="1">
      <c r="A24" s="290"/>
      <c r="B24" s="297"/>
      <c r="C24" s="292"/>
      <c r="D24" s="275"/>
      <c r="E24" s="515"/>
      <c r="F24" s="287"/>
      <c r="H24" s="280" t="s">
        <v>128</v>
      </c>
      <c r="I24" s="447"/>
      <c r="J24" s="447"/>
      <c r="K24" s="447"/>
      <c r="L24" s="447"/>
      <c r="M24" s="447"/>
      <c r="N24" s="447"/>
    </row>
    <row r="25" spans="1:15" ht="12.75" customHeight="1">
      <c r="A25" s="295" t="s">
        <v>33</v>
      </c>
      <c r="B25" s="296"/>
      <c r="C25" s="303" t="s">
        <v>41</v>
      </c>
      <c r="D25" s="275"/>
      <c r="E25" s="520" t="e">
        <f>E23*'5-Premies en opslagen'!$B53</f>
        <v>#DIV/0!</v>
      </c>
      <c r="F25" s="287"/>
      <c r="H25" s="280" t="s">
        <v>129</v>
      </c>
      <c r="I25" s="447"/>
      <c r="J25" s="447"/>
      <c r="K25" s="447"/>
      <c r="L25" s="447"/>
      <c r="M25" s="447"/>
      <c r="N25" s="447"/>
    </row>
    <row r="26" spans="1:15" ht="13.8">
      <c r="A26" s="397" t="s">
        <v>72</v>
      </c>
      <c r="B26" s="297"/>
      <c r="C26" s="292"/>
      <c r="D26" s="275"/>
      <c r="E26" s="518" t="e">
        <f>SUM(E23:E25)</f>
        <v>#DIV/0!</v>
      </c>
      <c r="F26" s="298" t="e">
        <f>IF(E26=0,0,E26/E$47)</f>
        <v>#DIV/0!</v>
      </c>
      <c r="H26" s="280" t="s">
        <v>130</v>
      </c>
      <c r="I26" s="447"/>
      <c r="J26" s="447"/>
      <c r="K26" s="447"/>
      <c r="L26" s="447"/>
      <c r="M26" s="447"/>
      <c r="N26" s="447"/>
    </row>
    <row r="27" spans="1:15" ht="13.8">
      <c r="A27" s="290"/>
      <c r="B27" s="297"/>
      <c r="C27" s="292"/>
      <c r="D27" s="275"/>
      <c r="E27" s="515"/>
      <c r="F27" s="287"/>
      <c r="H27" s="280" t="s">
        <v>131</v>
      </c>
      <c r="I27" s="447"/>
      <c r="J27" s="447"/>
      <c r="K27" s="447"/>
      <c r="L27" s="447"/>
      <c r="M27" s="447"/>
      <c r="N27" s="447"/>
    </row>
    <row r="28" spans="1:15" ht="13.8">
      <c r="A28" s="290" t="s">
        <v>55</v>
      </c>
      <c r="B28" s="304"/>
      <c r="C28" s="289" t="s">
        <v>61</v>
      </c>
      <c r="D28" s="275"/>
      <c r="E28" s="517">
        <v>0</v>
      </c>
      <c r="F28" s="287">
        <v>0</v>
      </c>
      <c r="H28" s="280" t="s">
        <v>132</v>
      </c>
      <c r="I28" s="447"/>
      <c r="J28" s="447"/>
      <c r="K28" s="447"/>
      <c r="L28" s="447"/>
      <c r="M28" s="447"/>
      <c r="N28" s="447"/>
    </row>
    <row r="29" spans="1:15" ht="13.8">
      <c r="A29" s="290" t="s">
        <v>59</v>
      </c>
      <c r="B29" s="305"/>
      <c r="C29" s="289" t="s">
        <v>61</v>
      </c>
      <c r="D29" s="275"/>
      <c r="E29" s="517">
        <v>0</v>
      </c>
      <c r="F29" s="287">
        <v>0</v>
      </c>
      <c r="H29" s="280" t="s">
        <v>133</v>
      </c>
      <c r="I29" s="447"/>
      <c r="J29" s="447"/>
      <c r="K29" s="447"/>
      <c r="L29" s="447"/>
      <c r="M29" s="447"/>
      <c r="N29" s="447"/>
    </row>
    <row r="30" spans="1:15" ht="13.8">
      <c r="A30" s="290" t="s">
        <v>60</v>
      </c>
      <c r="B30" s="297"/>
      <c r="C30" s="292" t="s">
        <v>56</v>
      </c>
      <c r="D30" s="275"/>
      <c r="E30" s="523" t="s">
        <v>17</v>
      </c>
      <c r="F30" s="287"/>
      <c r="H30" s="280" t="s">
        <v>134</v>
      </c>
      <c r="I30" s="447"/>
      <c r="J30" s="447"/>
      <c r="K30" s="447"/>
      <c r="L30" s="447"/>
      <c r="M30" s="447"/>
      <c r="N30" s="447"/>
    </row>
    <row r="31" spans="1:15" ht="12.75" customHeight="1">
      <c r="A31" s="446"/>
      <c r="B31" s="486"/>
      <c r="C31" s="487" t="s">
        <v>56</v>
      </c>
      <c r="D31" s="275"/>
      <c r="E31" s="517"/>
      <c r="F31" s="287"/>
      <c r="H31" s="307" t="s">
        <v>137</v>
      </c>
      <c r="I31" s="462">
        <f t="shared" ref="I31:N31" si="0">SUM(I23:I30)</f>
        <v>0</v>
      </c>
      <c r="J31" s="462">
        <f t="shared" si="0"/>
        <v>0</v>
      </c>
      <c r="K31" s="462">
        <f t="shared" si="0"/>
        <v>0</v>
      </c>
      <c r="L31" s="462">
        <f t="shared" si="0"/>
        <v>0</v>
      </c>
      <c r="M31" s="462">
        <f t="shared" si="0"/>
        <v>0</v>
      </c>
      <c r="N31" s="462">
        <f t="shared" si="0"/>
        <v>0</v>
      </c>
      <c r="O31" s="336">
        <f>SUM(I31:N31)</f>
        <v>0</v>
      </c>
    </row>
    <row r="32" spans="1:15" ht="12.75" customHeight="1">
      <c r="A32" s="397" t="s">
        <v>51</v>
      </c>
      <c r="B32" s="297"/>
      <c r="C32" s="292"/>
      <c r="D32" s="275"/>
      <c r="E32" s="518" t="e">
        <f>SUM(E26:E31)</f>
        <v>#DIV/0!</v>
      </c>
      <c r="F32" s="298" t="e">
        <f>IF(E32=0,0,E32/E$47)</f>
        <v>#DIV/0!</v>
      </c>
      <c r="H32" s="187"/>
      <c r="I32" s="187"/>
      <c r="J32" s="187"/>
      <c r="K32" s="187"/>
      <c r="L32" s="187"/>
      <c r="M32" s="187"/>
      <c r="N32" s="187"/>
    </row>
    <row r="33" spans="1:15" ht="12.75" customHeight="1">
      <c r="A33" s="290"/>
      <c r="B33" s="297"/>
      <c r="C33" s="292"/>
      <c r="D33" s="275"/>
      <c r="E33" s="515"/>
      <c r="F33" s="287"/>
      <c r="H33" s="467" t="s">
        <v>135</v>
      </c>
      <c r="I33" s="655" t="s">
        <v>139</v>
      </c>
      <c r="J33" s="655"/>
      <c r="K33" s="655"/>
      <c r="L33" s="655"/>
      <c r="M33" s="655"/>
      <c r="N33" s="655"/>
    </row>
    <row r="34" spans="1:15" ht="12.75" customHeight="1">
      <c r="A34" s="290" t="s">
        <v>74</v>
      </c>
      <c r="B34" s="297"/>
      <c r="C34" s="306"/>
      <c r="D34" s="275"/>
      <c r="E34" s="517">
        <v>0</v>
      </c>
      <c r="F34" s="504" t="e">
        <f t="shared" ref="F34:F42" si="1">E34/$E$47</f>
        <v>#DIV/0!</v>
      </c>
      <c r="H34" s="468"/>
      <c r="I34" s="469">
        <v>1</v>
      </c>
      <c r="J34" s="469">
        <v>2</v>
      </c>
      <c r="K34" s="469">
        <v>3</v>
      </c>
      <c r="L34" s="469">
        <v>4</v>
      </c>
      <c r="M34" s="469">
        <v>5</v>
      </c>
      <c r="N34" s="469">
        <v>6</v>
      </c>
    </row>
    <row r="35" spans="1:15" ht="12.75" customHeight="1">
      <c r="A35" s="290" t="s">
        <v>32</v>
      </c>
      <c r="B35" s="297"/>
      <c r="C35" s="306"/>
      <c r="D35" s="275"/>
      <c r="E35" s="517">
        <v>0</v>
      </c>
      <c r="F35" s="504" t="e">
        <f t="shared" si="1"/>
        <v>#DIV/0!</v>
      </c>
      <c r="H35" s="468" t="s">
        <v>136</v>
      </c>
      <c r="I35" s="470">
        <f t="shared" ref="I35:N35" si="2">I23*I12</f>
        <v>0</v>
      </c>
      <c r="J35" s="470">
        <f t="shared" si="2"/>
        <v>0</v>
      </c>
      <c r="K35" s="470">
        <f t="shared" si="2"/>
        <v>0</v>
      </c>
      <c r="L35" s="470">
        <f t="shared" si="2"/>
        <v>0</v>
      </c>
      <c r="M35" s="470">
        <f t="shared" si="2"/>
        <v>0</v>
      </c>
      <c r="N35" s="471">
        <f t="shared" si="2"/>
        <v>0</v>
      </c>
    </row>
    <row r="36" spans="1:15" ht="14.25" customHeight="1">
      <c r="A36" s="290" t="s">
        <v>22</v>
      </c>
      <c r="B36" s="297"/>
      <c r="C36" s="306"/>
      <c r="D36" s="275"/>
      <c r="E36" s="517">
        <v>0</v>
      </c>
      <c r="F36" s="504" t="e">
        <f t="shared" si="1"/>
        <v>#DIV/0!</v>
      </c>
      <c r="H36" s="468" t="s">
        <v>128</v>
      </c>
      <c r="I36" s="470">
        <f t="shared" ref="I36:N36" si="3">I24*I13</f>
        <v>0</v>
      </c>
      <c r="J36" s="470">
        <f t="shared" si="3"/>
        <v>0</v>
      </c>
      <c r="K36" s="470">
        <f t="shared" si="3"/>
        <v>0</v>
      </c>
      <c r="L36" s="470">
        <f t="shared" si="3"/>
        <v>0</v>
      </c>
      <c r="M36" s="470">
        <f t="shared" si="3"/>
        <v>0</v>
      </c>
      <c r="N36" s="471">
        <f t="shared" si="3"/>
        <v>0</v>
      </c>
    </row>
    <row r="37" spans="1:15" ht="13.8">
      <c r="A37" s="290" t="s">
        <v>2</v>
      </c>
      <c r="B37" s="297"/>
      <c r="C37" s="308"/>
      <c r="D37" s="275"/>
      <c r="E37" s="517">
        <v>0</v>
      </c>
      <c r="F37" s="504" t="e">
        <f t="shared" si="1"/>
        <v>#DIV/0!</v>
      </c>
      <c r="H37" s="468" t="s">
        <v>129</v>
      </c>
      <c r="I37" s="470">
        <f t="shared" ref="I37:N37" si="4">I25*I14</f>
        <v>0</v>
      </c>
      <c r="J37" s="470">
        <f t="shared" si="4"/>
        <v>0</v>
      </c>
      <c r="K37" s="470">
        <f t="shared" si="4"/>
        <v>0</v>
      </c>
      <c r="L37" s="470">
        <f t="shared" si="4"/>
        <v>0</v>
      </c>
      <c r="M37" s="470">
        <f t="shared" si="4"/>
        <v>0</v>
      </c>
      <c r="N37" s="471">
        <f t="shared" si="4"/>
        <v>0</v>
      </c>
      <c r="O37" s="302"/>
    </row>
    <row r="38" spans="1:15" ht="13.8">
      <c r="A38" s="290" t="s">
        <v>30</v>
      </c>
      <c r="B38" s="297"/>
      <c r="C38" s="306"/>
      <c r="D38" s="275"/>
      <c r="E38" s="517">
        <v>0</v>
      </c>
      <c r="F38" s="504" t="e">
        <f t="shared" si="1"/>
        <v>#DIV/0!</v>
      </c>
      <c r="H38" s="468" t="s">
        <v>130</v>
      </c>
      <c r="I38" s="470">
        <f t="shared" ref="I38:N38" si="5">I26*I15</f>
        <v>0</v>
      </c>
      <c r="J38" s="470">
        <f t="shared" si="5"/>
        <v>0</v>
      </c>
      <c r="K38" s="470">
        <f t="shared" si="5"/>
        <v>0</v>
      </c>
      <c r="L38" s="470">
        <f t="shared" si="5"/>
        <v>0</v>
      </c>
      <c r="M38" s="470">
        <f t="shared" si="5"/>
        <v>0</v>
      </c>
      <c r="N38" s="471">
        <f t="shared" si="5"/>
        <v>0</v>
      </c>
      <c r="O38" s="302"/>
    </row>
    <row r="39" spans="1:15" ht="13.8">
      <c r="A39" s="290" t="s">
        <v>27</v>
      </c>
      <c r="B39" s="297"/>
      <c r="C39" s="308"/>
      <c r="D39" s="275"/>
      <c r="E39" s="517">
        <v>0</v>
      </c>
      <c r="F39" s="504" t="e">
        <f t="shared" si="1"/>
        <v>#DIV/0!</v>
      </c>
      <c r="H39" s="468" t="s">
        <v>131</v>
      </c>
      <c r="I39" s="470">
        <f t="shared" ref="I39:N39" si="6">I27*I16</f>
        <v>0</v>
      </c>
      <c r="J39" s="470">
        <f t="shared" si="6"/>
        <v>0</v>
      </c>
      <c r="K39" s="470">
        <f t="shared" si="6"/>
        <v>0</v>
      </c>
      <c r="L39" s="470">
        <f t="shared" si="6"/>
        <v>0</v>
      </c>
      <c r="M39" s="470">
        <f t="shared" si="6"/>
        <v>0</v>
      </c>
      <c r="N39" s="471">
        <f t="shared" si="6"/>
        <v>0</v>
      </c>
      <c r="O39" s="302"/>
    </row>
    <row r="40" spans="1:15" ht="13.8">
      <c r="A40" s="290" t="s">
        <v>66</v>
      </c>
      <c r="B40" s="297"/>
      <c r="C40" s="289" t="s">
        <v>61</v>
      </c>
      <c r="D40" s="275"/>
      <c r="E40" s="517">
        <v>0</v>
      </c>
      <c r="F40" s="504" t="e">
        <f t="shared" si="1"/>
        <v>#DIV/0!</v>
      </c>
      <c r="H40" s="468" t="s">
        <v>132</v>
      </c>
      <c r="I40" s="470">
        <f t="shared" ref="I40:N40" si="7">I28*I17</f>
        <v>0</v>
      </c>
      <c r="J40" s="470">
        <f t="shared" si="7"/>
        <v>0</v>
      </c>
      <c r="K40" s="470">
        <f t="shared" si="7"/>
        <v>0</v>
      </c>
      <c r="L40" s="470">
        <f t="shared" si="7"/>
        <v>0</v>
      </c>
      <c r="M40" s="470">
        <f t="shared" si="7"/>
        <v>0</v>
      </c>
      <c r="N40" s="471">
        <f t="shared" si="7"/>
        <v>0</v>
      </c>
      <c r="O40" s="187"/>
    </row>
    <row r="41" spans="1:15" ht="13.8">
      <c r="A41" s="290" t="s">
        <v>80</v>
      </c>
      <c r="B41" s="297"/>
      <c r="C41" s="289"/>
      <c r="D41" s="275"/>
      <c r="E41" s="517">
        <v>0</v>
      </c>
      <c r="F41" s="504" t="e">
        <f t="shared" si="1"/>
        <v>#DIV/0!</v>
      </c>
      <c r="H41" s="468" t="s">
        <v>133</v>
      </c>
      <c r="I41" s="470">
        <f t="shared" ref="I41:N41" si="8">I29*I18</f>
        <v>0</v>
      </c>
      <c r="J41" s="470">
        <f t="shared" si="8"/>
        <v>0</v>
      </c>
      <c r="K41" s="470">
        <f t="shared" si="8"/>
        <v>0</v>
      </c>
      <c r="L41" s="470">
        <f t="shared" si="8"/>
        <v>0</v>
      </c>
      <c r="M41" s="470">
        <f t="shared" si="8"/>
        <v>0</v>
      </c>
      <c r="N41" s="471">
        <f t="shared" si="8"/>
        <v>0</v>
      </c>
      <c r="O41" s="187"/>
    </row>
    <row r="42" spans="1:15" ht="13.8">
      <c r="A42" s="446"/>
      <c r="B42" s="486"/>
      <c r="C42" s="488"/>
      <c r="D42" s="275"/>
      <c r="E42" s="517">
        <v>0</v>
      </c>
      <c r="F42" s="287" t="e">
        <f t="shared" si="1"/>
        <v>#DIV/0!</v>
      </c>
      <c r="H42" s="468" t="s">
        <v>134</v>
      </c>
      <c r="I42" s="470">
        <f t="shared" ref="I42:N42" si="9">I30*I19</f>
        <v>0</v>
      </c>
      <c r="J42" s="470">
        <f t="shared" si="9"/>
        <v>0</v>
      </c>
      <c r="K42" s="470">
        <f t="shared" si="9"/>
        <v>0</v>
      </c>
      <c r="L42" s="470">
        <f t="shared" si="9"/>
        <v>0</v>
      </c>
      <c r="M42" s="470">
        <f t="shared" si="9"/>
        <v>0</v>
      </c>
      <c r="N42" s="471">
        <f t="shared" si="9"/>
        <v>0</v>
      </c>
      <c r="O42" s="187"/>
    </row>
    <row r="43" spans="1:15" ht="13.8">
      <c r="A43" s="397" t="s">
        <v>67</v>
      </c>
      <c r="B43" s="297"/>
      <c r="C43" s="292"/>
      <c r="D43" s="275"/>
      <c r="E43" s="518" t="e">
        <f>SUM(E32:E42)</f>
        <v>#DIV/0!</v>
      </c>
      <c r="F43" s="298" t="e">
        <f>IF(E43=0,0,E43/E$47)</f>
        <v>#DIV/0!</v>
      </c>
      <c r="H43" s="472" t="s">
        <v>137</v>
      </c>
      <c r="I43" s="473">
        <f t="shared" ref="I43:N43" si="10">SUM(I35:I42)</f>
        <v>0</v>
      </c>
      <c r="J43" s="473">
        <f t="shared" si="10"/>
        <v>0</v>
      </c>
      <c r="K43" s="473">
        <f t="shared" si="10"/>
        <v>0</v>
      </c>
      <c r="L43" s="473">
        <f t="shared" si="10"/>
        <v>0</v>
      </c>
      <c r="M43" s="473">
        <f t="shared" si="10"/>
        <v>0</v>
      </c>
      <c r="N43" s="473">
        <f t="shared" si="10"/>
        <v>0</v>
      </c>
      <c r="O43" s="187"/>
    </row>
    <row r="44" spans="1:15" ht="13.8">
      <c r="A44" s="290"/>
      <c r="B44" s="297"/>
      <c r="C44" s="292"/>
      <c r="D44" s="275"/>
      <c r="E44" s="515"/>
      <c r="F44" s="309"/>
      <c r="H44" s="302"/>
      <c r="I44" s="302"/>
      <c r="J44" s="302"/>
      <c r="K44" s="302"/>
      <c r="L44" s="302"/>
      <c r="M44" s="302"/>
      <c r="N44" s="302"/>
      <c r="O44" s="187"/>
    </row>
    <row r="45" spans="1:15" ht="13.8">
      <c r="A45" s="290" t="s">
        <v>68</v>
      </c>
      <c r="B45" s="297"/>
      <c r="C45" s="308"/>
      <c r="D45" s="275"/>
      <c r="E45" s="517">
        <v>0</v>
      </c>
      <c r="F45" s="298">
        <f>(IF(E45=0,0,E45/E$47))</f>
        <v>0</v>
      </c>
      <c r="H45" s="302"/>
      <c r="I45" s="302"/>
      <c r="J45" s="302"/>
      <c r="K45" s="302"/>
      <c r="L45" s="302"/>
      <c r="M45" s="302"/>
      <c r="N45" s="302"/>
      <c r="O45" s="187"/>
    </row>
    <row r="46" spans="1:15" ht="13.8">
      <c r="A46" s="290"/>
      <c r="B46" s="291"/>
      <c r="C46" s="292"/>
      <c r="D46" s="275"/>
      <c r="E46" s="515"/>
      <c r="F46" s="287"/>
      <c r="H46" s="302"/>
      <c r="I46" s="302"/>
      <c r="J46" s="302"/>
      <c r="K46" s="302"/>
      <c r="L46" s="302"/>
      <c r="M46" s="302"/>
      <c r="N46" s="302"/>
      <c r="O46" s="187"/>
    </row>
    <row r="47" spans="1:15" ht="13.8">
      <c r="A47" s="397" t="s">
        <v>42</v>
      </c>
      <c r="B47" s="402"/>
      <c r="C47" s="310"/>
      <c r="D47" s="275"/>
      <c r="E47" s="401" t="e">
        <f>SUM(E43:E46)</f>
        <v>#DIV/0!</v>
      </c>
      <c r="F47" s="403" t="e">
        <f>SUM(F43:F46)</f>
        <v>#DIV/0!</v>
      </c>
      <c r="H47" s="187"/>
      <c r="I47" s="187"/>
      <c r="J47" s="187"/>
      <c r="K47" s="187"/>
      <c r="L47" s="187"/>
      <c r="M47" s="187"/>
      <c r="N47" s="187"/>
      <c r="O47" s="187"/>
    </row>
    <row r="48" spans="1:15" ht="13.8">
      <c r="A48" s="216"/>
      <c r="B48" s="311"/>
      <c r="C48" s="312"/>
      <c r="D48" s="275"/>
      <c r="F48" s="313"/>
      <c r="H48" s="187"/>
      <c r="I48" s="187"/>
      <c r="J48" s="187"/>
      <c r="K48" s="187"/>
      <c r="L48" s="187"/>
      <c r="M48" s="187"/>
      <c r="N48" s="187"/>
      <c r="O48" s="187"/>
    </row>
    <row r="49" spans="1:15" ht="13.8">
      <c r="A49" s="314" t="s">
        <v>200</v>
      </c>
      <c r="B49" s="315"/>
      <c r="C49" s="316"/>
      <c r="D49" s="302"/>
      <c r="E49" s="524" t="e">
        <f>(E$26*1.3)+($E$47-$E$26)</f>
        <v>#DIV/0!</v>
      </c>
      <c r="F49" s="317"/>
      <c r="G49" s="302"/>
      <c r="H49" s="187"/>
      <c r="I49" s="187"/>
      <c r="J49" s="187"/>
      <c r="K49" s="187"/>
      <c r="L49" s="187"/>
      <c r="M49" s="187"/>
      <c r="N49" s="187"/>
      <c r="O49" s="187"/>
    </row>
    <row r="50" spans="1:15" s="302" customFormat="1" ht="13.8">
      <c r="A50" s="318"/>
      <c r="B50" s="319"/>
      <c r="C50" s="320"/>
      <c r="E50" s="187"/>
      <c r="F50" s="318"/>
      <c r="H50" s="187"/>
      <c r="I50" s="187"/>
      <c r="J50" s="187"/>
      <c r="K50" s="187"/>
      <c r="L50" s="187"/>
      <c r="M50" s="187"/>
      <c r="N50" s="187"/>
    </row>
    <row r="51" spans="1:15" s="302" customFormat="1" ht="13.8">
      <c r="A51" s="314" t="s">
        <v>47</v>
      </c>
      <c r="B51" s="315"/>
      <c r="C51" s="316"/>
      <c r="E51" s="524" t="e">
        <f>(E$26*1.5)+($E$47-$E$26)</f>
        <v>#DIV/0!</v>
      </c>
      <c r="F51" s="317"/>
      <c r="H51" s="187"/>
      <c r="I51" s="187"/>
      <c r="J51" s="187"/>
      <c r="K51" s="187"/>
      <c r="L51" s="187"/>
      <c r="M51" s="187"/>
      <c r="N51" s="187"/>
    </row>
    <row r="52" spans="1:15" s="302" customFormat="1" ht="13.8">
      <c r="A52" s="318"/>
      <c r="B52" s="319"/>
      <c r="C52" s="320"/>
      <c r="E52" s="187"/>
      <c r="F52" s="318"/>
      <c r="H52" s="187"/>
      <c r="I52" s="187"/>
      <c r="J52" s="187"/>
      <c r="K52" s="187"/>
      <c r="L52" s="187"/>
      <c r="M52" s="187"/>
      <c r="N52" s="187"/>
    </row>
    <row r="53" spans="1:15" s="302" customFormat="1" ht="13.8">
      <c r="A53" s="314" t="s">
        <v>76</v>
      </c>
      <c r="B53" s="315"/>
      <c r="C53" s="316"/>
      <c r="E53" s="524" t="e">
        <f>(E$26*2.5)+($E$47-$E$26)</f>
        <v>#DIV/0!</v>
      </c>
      <c r="F53" s="321"/>
      <c r="H53" s="187"/>
      <c r="I53" s="187"/>
      <c r="J53" s="187"/>
      <c r="K53" s="187"/>
      <c r="L53" s="187"/>
      <c r="M53" s="187"/>
      <c r="N53" s="187"/>
    </row>
    <row r="54" spans="1:15" s="302" customFormat="1" ht="13.8">
      <c r="A54" s="187"/>
      <c r="B54" s="322"/>
      <c r="C54" s="323"/>
      <c r="D54" s="187"/>
      <c r="E54" s="187"/>
      <c r="F54" s="324"/>
      <c r="G54" s="187"/>
      <c r="H54" s="187"/>
      <c r="I54" s="187"/>
      <c r="J54" s="187"/>
      <c r="K54" s="187"/>
      <c r="L54" s="187"/>
      <c r="M54" s="187"/>
      <c r="N54" s="187"/>
    </row>
    <row r="55" spans="1:15" s="187" customFormat="1" ht="13.8">
      <c r="B55" s="322"/>
      <c r="C55" s="323"/>
      <c r="F55" s="324"/>
    </row>
    <row r="56" spans="1:15" s="187" customFormat="1">
      <c r="C56" s="325"/>
      <c r="F56" s="324"/>
    </row>
    <row r="57" spans="1:15" s="187" customFormat="1">
      <c r="C57" s="325"/>
      <c r="F57" s="324"/>
    </row>
    <row r="58" spans="1:15" s="187" customFormat="1">
      <c r="A58" s="47"/>
      <c r="C58" s="325"/>
      <c r="F58" s="324"/>
      <c r="H58" s="4"/>
      <c r="I58" s="4"/>
      <c r="J58" s="4"/>
      <c r="K58" s="4"/>
      <c r="L58" s="4"/>
      <c r="M58" s="4"/>
      <c r="N58" s="4"/>
    </row>
    <row r="59" spans="1:15" s="187" customFormat="1">
      <c r="C59" s="325"/>
      <c r="F59" s="324"/>
      <c r="H59" s="4"/>
      <c r="I59" s="4"/>
      <c r="J59" s="4"/>
      <c r="K59" s="4"/>
      <c r="L59" s="4"/>
      <c r="M59" s="4"/>
      <c r="N59" s="4"/>
    </row>
    <row r="60" spans="1:15" s="187" customFormat="1">
      <c r="C60" s="325"/>
      <c r="F60" s="324"/>
      <c r="H60" s="4"/>
      <c r="I60" s="4"/>
      <c r="J60" s="4"/>
      <c r="K60" s="4"/>
      <c r="L60" s="4"/>
      <c r="M60" s="4"/>
      <c r="N60" s="4"/>
    </row>
    <row r="61" spans="1:15" s="187" customFormat="1">
      <c r="C61" s="325"/>
      <c r="F61" s="324"/>
      <c r="H61" s="4"/>
      <c r="I61" s="4"/>
      <c r="J61" s="4"/>
      <c r="K61" s="4"/>
      <c r="L61" s="4"/>
      <c r="M61" s="4"/>
      <c r="N61" s="4"/>
    </row>
    <row r="62" spans="1:15" s="187" customFormat="1">
      <c r="C62" s="325"/>
      <c r="F62" s="324"/>
      <c r="H62" s="4"/>
      <c r="I62" s="4"/>
      <c r="J62" s="4"/>
      <c r="K62" s="4"/>
      <c r="L62" s="4"/>
      <c r="M62" s="4"/>
      <c r="N62" s="4"/>
    </row>
    <row r="63" spans="1:15" s="187" customFormat="1">
      <c r="C63" s="325"/>
      <c r="F63" s="324"/>
      <c r="H63" s="4"/>
      <c r="I63" s="4"/>
      <c r="J63" s="4"/>
      <c r="K63" s="4"/>
      <c r="L63" s="4"/>
      <c r="M63" s="4"/>
      <c r="N63" s="4"/>
    </row>
    <row r="64" spans="1:15" s="187" customFormat="1">
      <c r="C64" s="325"/>
      <c r="F64" s="324"/>
      <c r="H64" s="4"/>
      <c r="I64" s="4"/>
      <c r="J64" s="4"/>
      <c r="K64" s="4"/>
      <c r="L64" s="4"/>
      <c r="M64" s="4"/>
      <c r="N64" s="4"/>
    </row>
    <row r="65" spans="1:14" s="187" customFormat="1">
      <c r="C65" s="325"/>
      <c r="E65" s="4"/>
      <c r="F65" s="324"/>
      <c r="H65" s="4"/>
      <c r="I65" s="4"/>
      <c r="J65" s="4"/>
      <c r="K65" s="4"/>
      <c r="L65" s="4"/>
      <c r="M65" s="4"/>
      <c r="N65" s="4"/>
    </row>
    <row r="66" spans="1:14" s="187" customFormat="1">
      <c r="A66" s="4"/>
      <c r="B66" s="4"/>
      <c r="C66" s="4"/>
      <c r="D66" s="4"/>
      <c r="E66" s="4"/>
      <c r="F66" s="4"/>
      <c r="G66" s="4"/>
      <c r="H66" s="4"/>
      <c r="I66" s="4"/>
      <c r="J66" s="4"/>
      <c r="K66" s="4"/>
      <c r="L66" s="4"/>
      <c r="M66" s="4"/>
      <c r="N66" s="4"/>
    </row>
  </sheetData>
  <dataConsolidate/>
  <mergeCells count="7">
    <mergeCell ref="I33:N33"/>
    <mergeCell ref="E10:F10"/>
    <mergeCell ref="H1:N2"/>
    <mergeCell ref="H3:N3"/>
    <mergeCell ref="H4:N5"/>
    <mergeCell ref="I10:N10"/>
    <mergeCell ref="I21:N21"/>
  </mergeCells>
  <phoneticPr fontId="9"/>
  <conditionalFormatting sqref="O31">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9" zoomScaleNormal="89" zoomScalePageLayoutView="50" workbookViewId="0">
      <pane ySplit="9" topLeftCell="A10" activePane="bottomLeft" state="frozen"/>
      <selection activeCell="D33" sqref="D33"/>
      <selection pane="bottomLeft"/>
    </sheetView>
  </sheetViews>
  <sheetFormatPr defaultColWidth="11.44140625" defaultRowHeight="13.2"/>
  <cols>
    <col min="1" max="1" width="35.886718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88671875" style="4" customWidth="1"/>
    <col min="9" max="15" width="11.44140625" style="4"/>
    <col min="16" max="16" width="33" style="4" customWidth="1"/>
    <col min="17" max="16384" width="11.44140625" style="4"/>
  </cols>
  <sheetData>
    <row r="1" spans="1:15" ht="12.75" customHeight="1">
      <c r="A1" s="440" t="s">
        <v>24</v>
      </c>
      <c r="B1" s="219"/>
      <c r="C1" s="46"/>
      <c r="D1" s="46"/>
      <c r="E1" s="512"/>
      <c r="F1" s="3"/>
      <c r="H1" s="658"/>
      <c r="I1" s="658"/>
      <c r="J1" s="658"/>
      <c r="K1" s="658"/>
      <c r="L1" s="658"/>
      <c r="M1" s="658"/>
      <c r="N1" s="658"/>
    </row>
    <row r="2" spans="1:15">
      <c r="A2" s="266"/>
      <c r="B2" s="267"/>
      <c r="C2" s="268"/>
      <c r="D2" s="267"/>
      <c r="E2" s="269"/>
      <c r="F2" s="270"/>
      <c r="H2" s="658"/>
      <c r="I2" s="658"/>
      <c r="J2" s="658"/>
      <c r="K2" s="658"/>
      <c r="L2" s="658"/>
      <c r="M2" s="658"/>
      <c r="N2" s="658"/>
    </row>
    <row r="3" spans="1:15" ht="14.25" customHeight="1">
      <c r="A3" s="326" t="str">
        <f>'1-Contractblad totaal'!A3</f>
        <v>Naam opdrachtgever</v>
      </c>
      <c r="B3" s="327" t="str">
        <f>'1-Contractblad totaal'!B3</f>
        <v>Kunstlinie</v>
      </c>
      <c r="C3" s="328"/>
      <c r="D3" s="267"/>
      <c r="E3" s="513"/>
      <c r="F3" s="272"/>
      <c r="H3" s="658"/>
      <c r="I3" s="658"/>
      <c r="J3" s="658"/>
      <c r="K3" s="658"/>
      <c r="L3" s="658"/>
      <c r="M3" s="658"/>
      <c r="N3" s="658"/>
    </row>
    <row r="4" spans="1:15" ht="15.75" customHeight="1">
      <c r="A4" s="326" t="str">
        <f>'1-Contractblad totaal'!A4</f>
        <v>Calculatie onderdeel</v>
      </c>
      <c r="B4" s="329" t="str">
        <f ca="1">MID(CELL("bestandsnaam",$C$9),SEARCH("]",CELL("bestandsnaam",$C$9),1)+1,256)</f>
        <v>7-Opbouw uurtarief toezicht</v>
      </c>
      <c r="C4" s="330"/>
      <c r="D4" s="275"/>
      <c r="H4" s="658"/>
      <c r="I4" s="658"/>
      <c r="J4" s="658"/>
      <c r="K4" s="658"/>
      <c r="L4" s="658"/>
      <c r="M4" s="658"/>
      <c r="N4" s="658"/>
    </row>
    <row r="5" spans="1:15" ht="15">
      <c r="A5" s="326" t="str">
        <f>'1-Contractblad totaal'!A5</f>
        <v>Gebouw/plaats</v>
      </c>
      <c r="B5" s="327" t="str">
        <f>'1-Contractblad totaal'!B5</f>
        <v>Almere</v>
      </c>
      <c r="C5" s="330"/>
      <c r="D5" s="275"/>
      <c r="H5" s="658"/>
      <c r="I5" s="658"/>
      <c r="J5" s="658"/>
      <c r="K5" s="658"/>
      <c r="L5" s="658"/>
      <c r="M5" s="658"/>
      <c r="N5" s="658"/>
    </row>
    <row r="6" spans="1:15" ht="15">
      <c r="A6" s="326" t="str">
        <f>'1-Contractblad totaal'!A6</f>
        <v>Referentie nummer</v>
      </c>
      <c r="B6" s="327" t="str">
        <f>'1-Contractblad totaal'!B6</f>
        <v>KL-EA-MvD-MB-2022</v>
      </c>
      <c r="C6" s="330"/>
      <c r="D6" s="275"/>
      <c r="H6" s="276"/>
      <c r="I6" s="276"/>
      <c r="J6" s="276"/>
      <c r="K6" s="276"/>
      <c r="L6" s="276"/>
      <c r="M6" s="276"/>
      <c r="N6" s="276"/>
    </row>
    <row r="7" spans="1:15" s="9" customFormat="1" ht="15">
      <c r="A7" s="326" t="str">
        <f>'1-Contractblad totaal'!A8</f>
        <v>Naam dienstverlener</v>
      </c>
      <c r="B7" s="327">
        <f>'1-Contractblad totaal'!B8</f>
        <v>0</v>
      </c>
      <c r="C7" s="330"/>
      <c r="D7" s="275"/>
      <c r="E7" s="4"/>
      <c r="H7" s="276"/>
      <c r="I7" s="276"/>
      <c r="J7" s="276"/>
      <c r="K7" s="276"/>
      <c r="L7" s="276"/>
      <c r="M7" s="276"/>
      <c r="N7" s="276"/>
      <c r="O7" s="279"/>
    </row>
    <row r="8" spans="1:15" ht="15">
      <c r="A8" s="326" t="str">
        <f>'1-Contractblad totaal'!A9</f>
        <v>Prijspeil</v>
      </c>
      <c r="B8" s="126">
        <f>'1-Contractblad totaal'!B9</f>
        <v>45017</v>
      </c>
      <c r="C8" s="330"/>
      <c r="D8" s="275"/>
      <c r="I8" s="276"/>
      <c r="J8" s="276"/>
      <c r="K8" s="276"/>
      <c r="L8" s="276"/>
      <c r="M8" s="276"/>
      <c r="N8" s="276"/>
    </row>
    <row r="9" spans="1:15" ht="15">
      <c r="A9" s="271"/>
      <c r="B9" s="273"/>
      <c r="C9" s="274"/>
      <c r="D9" s="275"/>
      <c r="E9" s="514"/>
      <c r="F9" s="277"/>
    </row>
    <row r="10" spans="1:15" s="279" customFormat="1" ht="30.75" customHeight="1">
      <c r="A10" s="331" t="s">
        <v>175</v>
      </c>
      <c r="B10" s="332"/>
      <c r="C10" s="333"/>
      <c r="D10" s="278"/>
      <c r="E10" s="656" t="s">
        <v>174</v>
      </c>
      <c r="F10" s="662"/>
      <c r="H10" s="334" t="s">
        <v>135</v>
      </c>
      <c r="I10" s="655" t="s">
        <v>556</v>
      </c>
      <c r="J10" s="655"/>
      <c r="K10" s="655"/>
      <c r="L10" s="655"/>
      <c r="M10" s="655"/>
      <c r="N10" s="655"/>
    </row>
    <row r="11" spans="1:15" ht="30" customHeight="1">
      <c r="A11" s="280"/>
      <c r="B11" s="281" t="s">
        <v>56</v>
      </c>
      <c r="C11" s="282" t="s">
        <v>56</v>
      </c>
      <c r="D11" s="275"/>
      <c r="E11" s="515"/>
      <c r="F11" s="283"/>
      <c r="H11" s="280"/>
      <c r="I11" s="507">
        <v>1</v>
      </c>
      <c r="J11" s="507">
        <v>2</v>
      </c>
      <c r="K11" s="507">
        <v>3</v>
      </c>
      <c r="L11" s="507">
        <v>4</v>
      </c>
      <c r="M11" s="507">
        <v>5</v>
      </c>
      <c r="N11" s="507">
        <v>6</v>
      </c>
    </row>
    <row r="12" spans="1:15" ht="12.75" customHeight="1">
      <c r="A12" s="280" t="s">
        <v>35</v>
      </c>
      <c r="B12" s="285"/>
      <c r="C12" s="286"/>
      <c r="D12" s="275"/>
      <c r="E12" s="516">
        <f>SUM(I34:N34)</f>
        <v>0</v>
      </c>
      <c r="F12" s="287"/>
      <c r="H12" s="461" t="s">
        <v>130</v>
      </c>
      <c r="I12" s="525">
        <v>12.15</v>
      </c>
      <c r="J12" s="525">
        <v>12.75</v>
      </c>
      <c r="K12" s="525">
        <v>13.36</v>
      </c>
      <c r="L12" s="525">
        <v>14.05</v>
      </c>
      <c r="M12" s="525">
        <v>14.58</v>
      </c>
      <c r="N12" s="525">
        <v>15.31</v>
      </c>
    </row>
    <row r="13" spans="1:15" ht="13.8">
      <c r="A13" s="280" t="s">
        <v>15</v>
      </c>
      <c r="B13" s="288"/>
      <c r="C13" s="289" t="s">
        <v>61</v>
      </c>
      <c r="D13" s="275"/>
      <c r="E13" s="517">
        <v>0</v>
      </c>
      <c r="F13" s="287"/>
      <c r="H13" s="461" t="s">
        <v>131</v>
      </c>
      <c r="I13" s="525">
        <v>12.58</v>
      </c>
      <c r="J13" s="525">
        <v>13.22</v>
      </c>
      <c r="K13" s="525">
        <v>13.82</v>
      </c>
      <c r="L13" s="525">
        <v>14.53</v>
      </c>
      <c r="M13" s="525">
        <v>15.09</v>
      </c>
      <c r="N13" s="525">
        <v>15.85</v>
      </c>
    </row>
    <row r="14" spans="1:15" ht="13.8">
      <c r="A14" s="290" t="s">
        <v>31</v>
      </c>
      <c r="B14" s="485"/>
      <c r="C14" s="292"/>
      <c r="D14" s="275"/>
      <c r="E14" s="517">
        <v>0</v>
      </c>
      <c r="F14" s="287"/>
      <c r="G14" s="47"/>
      <c r="H14" s="461" t="s">
        <v>132</v>
      </c>
      <c r="I14" s="525">
        <v>13.05</v>
      </c>
      <c r="J14" s="525">
        <v>13.68</v>
      </c>
      <c r="K14" s="525">
        <v>14.33</v>
      </c>
      <c r="L14" s="525">
        <v>15.03</v>
      </c>
      <c r="M14" s="525">
        <v>15.6</v>
      </c>
      <c r="N14" s="525">
        <v>16.399999999999999</v>
      </c>
    </row>
    <row r="15" spans="1:15" s="47" customFormat="1" ht="13.8">
      <c r="A15" s="397" t="s">
        <v>13</v>
      </c>
      <c r="B15" s="291"/>
      <c r="C15" s="292"/>
      <c r="D15" s="275"/>
      <c r="E15" s="518">
        <f>SUM(E12:E14)</f>
        <v>0</v>
      </c>
      <c r="F15" s="287"/>
      <c r="G15" s="4"/>
      <c r="H15" s="461" t="s">
        <v>133</v>
      </c>
      <c r="I15" s="525">
        <v>13.45</v>
      </c>
      <c r="J15" s="525">
        <v>14.14</v>
      </c>
      <c r="K15" s="525">
        <v>14.78</v>
      </c>
      <c r="L15" s="525">
        <v>15.53</v>
      </c>
      <c r="M15" s="525">
        <v>16.13</v>
      </c>
      <c r="N15" s="525">
        <v>16.940000000000001</v>
      </c>
    </row>
    <row r="16" spans="1:15" ht="13.8">
      <c r="A16" s="290"/>
      <c r="B16" s="293"/>
      <c r="C16" s="294"/>
      <c r="D16" s="275"/>
      <c r="E16" s="519"/>
      <c r="F16" s="287"/>
      <c r="H16" s="461" t="s">
        <v>134</v>
      </c>
      <c r="I16" s="525">
        <v>13.87</v>
      </c>
      <c r="J16" s="525">
        <v>14.58</v>
      </c>
      <c r="K16" s="525">
        <v>15.28</v>
      </c>
      <c r="L16" s="525">
        <v>16.010000000000002</v>
      </c>
      <c r="M16" s="525">
        <v>16.64</v>
      </c>
      <c r="N16" s="525">
        <v>17.489999999999998</v>
      </c>
    </row>
    <row r="17" spans="1:15" ht="13.8">
      <c r="A17" s="295" t="s">
        <v>53</v>
      </c>
      <c r="B17" s="296"/>
      <c r="C17" s="445">
        <v>0</v>
      </c>
      <c r="D17" s="275"/>
      <c r="E17" s="520">
        <f>$C17*E15</f>
        <v>0</v>
      </c>
      <c r="F17" s="287"/>
      <c r="H17" s="459"/>
      <c r="I17" s="460"/>
      <c r="J17" s="460"/>
      <c r="K17" s="460"/>
      <c r="L17" s="460"/>
      <c r="M17" s="460"/>
      <c r="N17" s="460"/>
    </row>
    <row r="18" spans="1:15" ht="13.8">
      <c r="A18" s="295" t="s">
        <v>81</v>
      </c>
      <c r="B18" s="296"/>
      <c r="C18" s="445">
        <v>0</v>
      </c>
      <c r="D18" s="275"/>
      <c r="E18" s="521">
        <f>$C18*E15</f>
        <v>0</v>
      </c>
      <c r="F18" s="287"/>
      <c r="G18" s="47"/>
      <c r="H18" s="334" t="s">
        <v>135</v>
      </c>
      <c r="I18" s="659" t="s">
        <v>138</v>
      </c>
      <c r="J18" s="660"/>
      <c r="K18" s="660"/>
      <c r="L18" s="660"/>
      <c r="M18" s="660"/>
      <c r="N18" s="661"/>
    </row>
    <row r="19" spans="1:15" s="47" customFormat="1" ht="13.8">
      <c r="A19" s="397" t="s">
        <v>49</v>
      </c>
      <c r="B19" s="297"/>
      <c r="C19" s="292"/>
      <c r="D19" s="275"/>
      <c r="E19" s="518">
        <f>SUM(E15:E18)</f>
        <v>0</v>
      </c>
      <c r="F19" s="298">
        <f>IF(E19=0,0,E19/E$47)</f>
        <v>0</v>
      </c>
      <c r="G19" s="4"/>
      <c r="H19" s="280"/>
      <c r="I19" s="284">
        <v>1</v>
      </c>
      <c r="J19" s="284">
        <v>2</v>
      </c>
      <c r="K19" s="284">
        <v>3</v>
      </c>
      <c r="L19" s="284">
        <v>4</v>
      </c>
      <c r="M19" s="284">
        <v>5</v>
      </c>
      <c r="N19" s="284">
        <v>6</v>
      </c>
    </row>
    <row r="20" spans="1:15" ht="13.8">
      <c r="A20" s="290"/>
      <c r="B20" s="293"/>
      <c r="C20" s="294"/>
      <c r="D20" s="275"/>
      <c r="E20" s="519"/>
      <c r="F20" s="287"/>
      <c r="H20" s="280" t="s">
        <v>130</v>
      </c>
      <c r="I20" s="447"/>
      <c r="J20" s="447"/>
      <c r="K20" s="447"/>
      <c r="L20" s="447"/>
      <c r="M20" s="447"/>
      <c r="N20" s="447"/>
    </row>
    <row r="21" spans="1:15" ht="13.8">
      <c r="A21" s="299" t="s">
        <v>54</v>
      </c>
      <c r="B21" s="296"/>
      <c r="C21" s="294"/>
      <c r="D21" s="300"/>
      <c r="E21" s="522">
        <f>E19*0.96</f>
        <v>0</v>
      </c>
      <c r="F21" s="301"/>
      <c r="G21" s="302"/>
      <c r="H21" s="280" t="s">
        <v>131</v>
      </c>
      <c r="I21" s="447"/>
      <c r="J21" s="447"/>
      <c r="K21" s="447"/>
      <c r="L21" s="447"/>
      <c r="M21" s="447"/>
      <c r="N21" s="447"/>
    </row>
    <row r="22" spans="1:15" s="302" customFormat="1" ht="13.8">
      <c r="A22" s="295" t="s">
        <v>65</v>
      </c>
      <c r="B22" s="296"/>
      <c r="C22" s="303" t="s">
        <v>41</v>
      </c>
      <c r="D22" s="275"/>
      <c r="E22" s="520" t="e">
        <f>E21*'5-Premies en opslagen'!$C24</f>
        <v>#DIV/0!</v>
      </c>
      <c r="F22" s="287"/>
      <c r="G22" s="4"/>
      <c r="H22" s="280" t="s">
        <v>132</v>
      </c>
      <c r="I22" s="447"/>
      <c r="J22" s="447"/>
      <c r="K22" s="447"/>
      <c r="L22" s="447"/>
      <c r="M22" s="447"/>
      <c r="N22" s="447"/>
      <c r="O22" s="4"/>
    </row>
    <row r="23" spans="1:15" ht="14.25" customHeight="1">
      <c r="A23" s="397" t="s">
        <v>62</v>
      </c>
      <c r="B23" s="297"/>
      <c r="C23" s="292"/>
      <c r="D23" s="275"/>
      <c r="E23" s="518" t="e">
        <f>E22+E19</f>
        <v>#DIV/0!</v>
      </c>
      <c r="F23" s="298" t="e">
        <f>IF(E23=0,0,E23/E$47)</f>
        <v>#DIV/0!</v>
      </c>
      <c r="H23" s="280" t="s">
        <v>133</v>
      </c>
      <c r="I23" s="447"/>
      <c r="J23" s="447"/>
      <c r="K23" s="447"/>
      <c r="L23" s="447"/>
      <c r="M23" s="447"/>
      <c r="N23" s="447"/>
      <c r="O23" s="302"/>
    </row>
    <row r="24" spans="1:15" ht="12.75" customHeight="1">
      <c r="A24" s="290"/>
      <c r="B24" s="297"/>
      <c r="C24" s="292"/>
      <c r="D24" s="275"/>
      <c r="E24" s="515"/>
      <c r="F24" s="287"/>
      <c r="H24" s="280" t="s">
        <v>134</v>
      </c>
      <c r="I24" s="447"/>
      <c r="J24" s="447"/>
      <c r="K24" s="447"/>
      <c r="L24" s="447"/>
      <c r="M24" s="447"/>
      <c r="N24" s="447"/>
    </row>
    <row r="25" spans="1:15" ht="12.75" customHeight="1">
      <c r="A25" s="295" t="s">
        <v>33</v>
      </c>
      <c r="B25" s="296"/>
      <c r="C25" s="303" t="s">
        <v>41</v>
      </c>
      <c r="D25" s="275"/>
      <c r="E25" s="520" t="e">
        <f>E23*'5-Premies en opslagen'!$B53</f>
        <v>#DIV/0!</v>
      </c>
      <c r="F25" s="287"/>
      <c r="H25" s="307" t="s">
        <v>137</v>
      </c>
      <c r="I25" s="463">
        <f t="shared" ref="I25:N25" si="0">SUM(I20:I24)</f>
        <v>0</v>
      </c>
      <c r="J25" s="463">
        <f t="shared" si="0"/>
        <v>0</v>
      </c>
      <c r="K25" s="463">
        <f t="shared" si="0"/>
        <v>0</v>
      </c>
      <c r="L25" s="463">
        <f t="shared" si="0"/>
        <v>0</v>
      </c>
      <c r="M25" s="463">
        <f t="shared" si="0"/>
        <v>0</v>
      </c>
      <c r="N25" s="463">
        <f t="shared" si="0"/>
        <v>0</v>
      </c>
      <c r="O25" s="65">
        <f>SUM(I25:N25)</f>
        <v>0</v>
      </c>
    </row>
    <row r="26" spans="1:15" ht="13.8">
      <c r="A26" s="397" t="s">
        <v>72</v>
      </c>
      <c r="B26" s="297"/>
      <c r="C26" s="292"/>
      <c r="D26" s="275"/>
      <c r="E26" s="518" t="e">
        <f>SUM(E23:E25)</f>
        <v>#DIV/0!</v>
      </c>
      <c r="F26" s="298" t="e">
        <f>IF(E26=0,0,E26/E$47)</f>
        <v>#DIV/0!</v>
      </c>
    </row>
    <row r="27" spans="1:15" ht="13.8">
      <c r="A27" s="290"/>
      <c r="B27" s="297"/>
      <c r="C27" s="292"/>
      <c r="D27" s="275"/>
      <c r="E27" s="515"/>
      <c r="F27" s="287"/>
      <c r="H27" s="467" t="s">
        <v>135</v>
      </c>
      <c r="I27" s="655" t="s">
        <v>139</v>
      </c>
      <c r="J27" s="655"/>
      <c r="K27" s="655"/>
      <c r="L27" s="655"/>
      <c r="M27" s="655"/>
      <c r="N27" s="655"/>
    </row>
    <row r="28" spans="1:15" ht="13.8">
      <c r="A28" s="290" t="s">
        <v>55</v>
      </c>
      <c r="B28" s="304"/>
      <c r="C28" s="289" t="s">
        <v>61</v>
      </c>
      <c r="D28" s="275"/>
      <c r="E28" s="517">
        <v>0</v>
      </c>
      <c r="F28" s="405">
        <v>0</v>
      </c>
      <c r="H28" s="468"/>
      <c r="I28" s="469">
        <v>1</v>
      </c>
      <c r="J28" s="469">
        <v>2</v>
      </c>
      <c r="K28" s="469">
        <v>3</v>
      </c>
      <c r="L28" s="469">
        <v>4</v>
      </c>
      <c r="M28" s="469">
        <v>5</v>
      </c>
      <c r="N28" s="469">
        <v>6</v>
      </c>
    </row>
    <row r="29" spans="1:15" ht="13.8">
      <c r="A29" s="290" t="s">
        <v>59</v>
      </c>
      <c r="B29" s="305"/>
      <c r="C29" s="289" t="s">
        <v>61</v>
      </c>
      <c r="D29" s="275"/>
      <c r="E29" s="517">
        <v>0</v>
      </c>
      <c r="F29" s="405">
        <v>0</v>
      </c>
      <c r="H29" s="280" t="s">
        <v>130</v>
      </c>
      <c r="I29" s="470">
        <f t="shared" ref="I29:N29" si="1">I20*I12</f>
        <v>0</v>
      </c>
      <c r="J29" s="470">
        <f t="shared" si="1"/>
        <v>0</v>
      </c>
      <c r="K29" s="470">
        <f t="shared" si="1"/>
        <v>0</v>
      </c>
      <c r="L29" s="470">
        <f t="shared" si="1"/>
        <v>0</v>
      </c>
      <c r="M29" s="470">
        <f t="shared" si="1"/>
        <v>0</v>
      </c>
      <c r="N29" s="471">
        <f t="shared" si="1"/>
        <v>0</v>
      </c>
    </row>
    <row r="30" spans="1:15" ht="13.8">
      <c r="A30" s="290" t="s">
        <v>60</v>
      </c>
      <c r="B30" s="297"/>
      <c r="C30" s="292" t="s">
        <v>56</v>
      </c>
      <c r="D30" s="275"/>
      <c r="E30" s="523" t="s">
        <v>17</v>
      </c>
      <c r="F30" s="287"/>
      <c r="H30" s="280" t="s">
        <v>131</v>
      </c>
      <c r="I30" s="470">
        <f t="shared" ref="I30:N30" si="2">I21*I13</f>
        <v>0</v>
      </c>
      <c r="J30" s="470">
        <f t="shared" si="2"/>
        <v>0</v>
      </c>
      <c r="K30" s="470">
        <f t="shared" si="2"/>
        <v>0</v>
      </c>
      <c r="L30" s="470">
        <f t="shared" si="2"/>
        <v>0</v>
      </c>
      <c r="M30" s="470">
        <f t="shared" si="2"/>
        <v>0</v>
      </c>
      <c r="N30" s="471">
        <f t="shared" si="2"/>
        <v>0</v>
      </c>
    </row>
    <row r="31" spans="1:15" ht="12.75" customHeight="1">
      <c r="A31" s="446"/>
      <c r="B31" s="486"/>
      <c r="C31" s="487" t="s">
        <v>56</v>
      </c>
      <c r="D31" s="275"/>
      <c r="E31" s="517"/>
      <c r="F31" s="287"/>
      <c r="H31" s="280" t="s">
        <v>132</v>
      </c>
      <c r="I31" s="470">
        <f t="shared" ref="I31:N31" si="3">I22*I14</f>
        <v>0</v>
      </c>
      <c r="J31" s="470">
        <f t="shared" si="3"/>
        <v>0</v>
      </c>
      <c r="K31" s="470">
        <f t="shared" si="3"/>
        <v>0</v>
      </c>
      <c r="L31" s="470">
        <f t="shared" si="3"/>
        <v>0</v>
      </c>
      <c r="M31" s="470">
        <f t="shared" si="3"/>
        <v>0</v>
      </c>
      <c r="N31" s="471">
        <f t="shared" si="3"/>
        <v>0</v>
      </c>
    </row>
    <row r="32" spans="1:15" ht="12.75" customHeight="1">
      <c r="A32" s="397" t="s">
        <v>51</v>
      </c>
      <c r="B32" s="297"/>
      <c r="C32" s="292"/>
      <c r="D32" s="275"/>
      <c r="E32" s="518" t="e">
        <f>SUM(E26:E31)</f>
        <v>#DIV/0!</v>
      </c>
      <c r="F32" s="298" t="e">
        <f>IF(E32=0,0,E32/E$47)</f>
        <v>#DIV/0!</v>
      </c>
      <c r="H32" s="280" t="s">
        <v>133</v>
      </c>
      <c r="I32" s="470">
        <f t="shared" ref="I32:N32" si="4">I23*I15</f>
        <v>0</v>
      </c>
      <c r="J32" s="470">
        <f t="shared" si="4"/>
        <v>0</v>
      </c>
      <c r="K32" s="470">
        <f t="shared" si="4"/>
        <v>0</v>
      </c>
      <c r="L32" s="470">
        <f t="shared" si="4"/>
        <v>0</v>
      </c>
      <c r="M32" s="470">
        <f t="shared" si="4"/>
        <v>0</v>
      </c>
      <c r="N32" s="471">
        <f t="shared" si="4"/>
        <v>0</v>
      </c>
    </row>
    <row r="33" spans="1:14" ht="12.75" customHeight="1">
      <c r="A33" s="290"/>
      <c r="B33" s="297"/>
      <c r="C33" s="292"/>
      <c r="D33" s="275"/>
      <c r="E33" s="515"/>
      <c r="F33" s="287"/>
      <c r="H33" s="468" t="s">
        <v>134</v>
      </c>
      <c r="I33" s="470">
        <f t="shared" ref="I33:N33" si="5">I24*I16</f>
        <v>0</v>
      </c>
      <c r="J33" s="470">
        <f t="shared" si="5"/>
        <v>0</v>
      </c>
      <c r="K33" s="470">
        <f t="shared" si="5"/>
        <v>0</v>
      </c>
      <c r="L33" s="470">
        <f t="shared" si="5"/>
        <v>0</v>
      </c>
      <c r="M33" s="470">
        <f t="shared" si="5"/>
        <v>0</v>
      </c>
      <c r="N33" s="471">
        <f t="shared" si="5"/>
        <v>0</v>
      </c>
    </row>
    <row r="34" spans="1:14" ht="12.75" customHeight="1">
      <c r="A34" s="290" t="s">
        <v>74</v>
      </c>
      <c r="B34" s="297"/>
      <c r="C34" s="306"/>
      <c r="D34" s="275"/>
      <c r="E34" s="517">
        <v>0</v>
      </c>
      <c r="F34" s="504" t="e">
        <f>E34/$E$47</f>
        <v>#DIV/0!</v>
      </c>
      <c r="H34" s="472" t="s">
        <v>137</v>
      </c>
      <c r="I34" s="473">
        <f t="shared" ref="I34:N34" si="6">SUM(I29:I33)</f>
        <v>0</v>
      </c>
      <c r="J34" s="473">
        <f t="shared" si="6"/>
        <v>0</v>
      </c>
      <c r="K34" s="473">
        <f t="shared" si="6"/>
        <v>0</v>
      </c>
      <c r="L34" s="473">
        <f t="shared" si="6"/>
        <v>0</v>
      </c>
      <c r="M34" s="473">
        <f t="shared" si="6"/>
        <v>0</v>
      </c>
      <c r="N34" s="473">
        <f t="shared" si="6"/>
        <v>0</v>
      </c>
    </row>
    <row r="35" spans="1:14" ht="12.75" customHeight="1">
      <c r="A35" s="290" t="s">
        <v>32</v>
      </c>
      <c r="B35" s="297"/>
      <c r="C35" s="306"/>
      <c r="D35" s="275"/>
      <c r="E35" s="517">
        <v>0</v>
      </c>
      <c r="F35" s="504" t="e">
        <f t="shared" ref="F35:F41" si="7">E35/$E$47</f>
        <v>#DIV/0!</v>
      </c>
      <c r="H35" s="302"/>
      <c r="I35" s="302"/>
      <c r="J35" s="302"/>
      <c r="K35" s="302"/>
      <c r="L35" s="302"/>
      <c r="M35" s="302"/>
      <c r="N35" s="302"/>
    </row>
    <row r="36" spans="1:14" ht="14.25" customHeight="1">
      <c r="A36" s="290" t="s">
        <v>22</v>
      </c>
      <c r="B36" s="297"/>
      <c r="C36" s="306"/>
      <c r="D36" s="275"/>
      <c r="E36" s="517">
        <v>0</v>
      </c>
      <c r="F36" s="504" t="e">
        <f t="shared" si="7"/>
        <v>#DIV/0!</v>
      </c>
      <c r="H36" s="302"/>
      <c r="I36" s="302"/>
      <c r="J36" s="302"/>
      <c r="K36" s="302"/>
      <c r="L36" s="302"/>
      <c r="M36" s="302"/>
      <c r="N36" s="302"/>
    </row>
    <row r="37" spans="1:14" ht="13.8">
      <c r="A37" s="290" t="s">
        <v>2</v>
      </c>
      <c r="B37" s="297"/>
      <c r="C37" s="308"/>
      <c r="D37" s="275"/>
      <c r="E37" s="517">
        <v>0</v>
      </c>
      <c r="F37" s="504" t="e">
        <f t="shared" si="7"/>
        <v>#DIV/0!</v>
      </c>
      <c r="H37" s="302"/>
      <c r="I37" s="302"/>
      <c r="J37" s="302"/>
      <c r="K37" s="302"/>
      <c r="L37" s="302"/>
      <c r="M37" s="302"/>
      <c r="N37" s="302"/>
    </row>
    <row r="38" spans="1:14" ht="13.8">
      <c r="A38" s="290" t="s">
        <v>30</v>
      </c>
      <c r="B38" s="297"/>
      <c r="C38" s="306"/>
      <c r="D38" s="275"/>
      <c r="E38" s="517">
        <v>0</v>
      </c>
      <c r="F38" s="504" t="e">
        <f t="shared" si="7"/>
        <v>#DIV/0!</v>
      </c>
      <c r="H38" s="187"/>
      <c r="I38" s="187"/>
      <c r="J38" s="187"/>
      <c r="K38" s="187"/>
      <c r="L38" s="187"/>
      <c r="M38" s="187"/>
      <c r="N38" s="187"/>
    </row>
    <row r="39" spans="1:14" ht="13.8">
      <c r="A39" s="290" t="s">
        <v>27</v>
      </c>
      <c r="B39" s="297"/>
      <c r="C39" s="308"/>
      <c r="D39" s="275"/>
      <c r="E39" s="517">
        <v>0</v>
      </c>
      <c r="F39" s="504" t="e">
        <f t="shared" si="7"/>
        <v>#DIV/0!</v>
      </c>
      <c r="H39" s="187"/>
      <c r="I39" s="187"/>
      <c r="J39" s="187"/>
      <c r="K39" s="187"/>
      <c r="L39" s="187"/>
      <c r="M39" s="187"/>
      <c r="N39" s="187"/>
    </row>
    <row r="40" spans="1:14" ht="13.8">
      <c r="A40" s="290" t="s">
        <v>66</v>
      </c>
      <c r="B40" s="297"/>
      <c r="C40" s="289" t="s">
        <v>61</v>
      </c>
      <c r="D40" s="275"/>
      <c r="E40" s="517">
        <v>0</v>
      </c>
      <c r="F40" s="504" t="e">
        <f t="shared" si="7"/>
        <v>#DIV/0!</v>
      </c>
      <c r="H40" s="187"/>
      <c r="I40" s="187"/>
      <c r="J40" s="187"/>
      <c r="K40" s="187"/>
      <c r="L40" s="187"/>
      <c r="M40" s="187"/>
      <c r="N40" s="187"/>
    </row>
    <row r="41" spans="1:14" ht="13.8">
      <c r="A41" s="290" t="s">
        <v>80</v>
      </c>
      <c r="B41" s="297"/>
      <c r="C41" s="289"/>
      <c r="D41" s="275"/>
      <c r="E41" s="517">
        <v>0</v>
      </c>
      <c r="F41" s="504" t="e">
        <f t="shared" si="7"/>
        <v>#DIV/0!</v>
      </c>
      <c r="H41" s="187"/>
      <c r="I41" s="187"/>
      <c r="J41" s="187"/>
      <c r="K41" s="187"/>
      <c r="L41" s="187"/>
      <c r="M41" s="187"/>
      <c r="N41" s="187"/>
    </row>
    <row r="42" spans="1:14" ht="13.8">
      <c r="A42" s="446"/>
      <c r="B42" s="486"/>
      <c r="C42" s="488"/>
      <c r="D42" s="275"/>
      <c r="E42" s="517">
        <v>0</v>
      </c>
      <c r="F42" s="287"/>
      <c r="H42" s="187"/>
      <c r="I42" s="187"/>
      <c r="J42" s="187"/>
      <c r="K42" s="187"/>
      <c r="L42" s="187"/>
      <c r="M42" s="187"/>
      <c r="N42" s="187"/>
    </row>
    <row r="43" spans="1:14" ht="13.8">
      <c r="A43" s="397" t="s">
        <v>67</v>
      </c>
      <c r="B43" s="297"/>
      <c r="C43" s="292"/>
      <c r="D43" s="275"/>
      <c r="E43" s="518" t="e">
        <f>SUM(E32:E42)</f>
        <v>#DIV/0!</v>
      </c>
      <c r="F43" s="298" t="e">
        <f>IF(E43=0,0,E43/E$47)</f>
        <v>#DIV/0!</v>
      </c>
      <c r="H43" s="187"/>
      <c r="I43" s="187"/>
      <c r="J43" s="187"/>
      <c r="K43" s="187"/>
      <c r="L43" s="187"/>
      <c r="M43" s="187"/>
      <c r="N43" s="187"/>
    </row>
    <row r="44" spans="1:14" ht="13.8">
      <c r="A44" s="290"/>
      <c r="B44" s="297"/>
      <c r="C44" s="292"/>
      <c r="D44" s="275"/>
      <c r="E44" s="515"/>
      <c r="F44" s="309"/>
      <c r="H44" s="187"/>
      <c r="I44" s="187"/>
      <c r="J44" s="187"/>
      <c r="K44" s="187"/>
      <c r="L44" s="187"/>
      <c r="M44" s="187"/>
      <c r="N44" s="187"/>
    </row>
    <row r="45" spans="1:14" ht="13.8">
      <c r="A45" s="290" t="s">
        <v>68</v>
      </c>
      <c r="B45" s="297"/>
      <c r="C45" s="308"/>
      <c r="D45" s="275"/>
      <c r="E45" s="517">
        <v>0</v>
      </c>
      <c r="F45" s="298">
        <f>(IF(E45=0,0,E45/E$47))</f>
        <v>0</v>
      </c>
      <c r="H45" s="187"/>
      <c r="I45" s="187"/>
      <c r="J45" s="187"/>
      <c r="K45" s="187"/>
      <c r="L45" s="187"/>
      <c r="M45" s="187"/>
      <c r="N45" s="187"/>
    </row>
    <row r="46" spans="1:14" ht="13.8">
      <c r="A46" s="290"/>
      <c r="B46" s="291"/>
      <c r="C46" s="292"/>
      <c r="D46" s="275"/>
      <c r="E46" s="515"/>
      <c r="F46" s="287"/>
      <c r="H46" s="187"/>
      <c r="I46" s="187"/>
      <c r="J46" s="187"/>
      <c r="K46" s="187"/>
      <c r="L46" s="187"/>
      <c r="M46" s="187"/>
      <c r="N46" s="187"/>
    </row>
    <row r="47" spans="1:14" ht="13.8">
      <c r="A47" s="397" t="s">
        <v>42</v>
      </c>
      <c r="B47" s="337"/>
      <c r="C47" s="310"/>
      <c r="D47" s="275"/>
      <c r="E47" s="401" t="e">
        <f>SUM(E43:E46)</f>
        <v>#DIV/0!</v>
      </c>
      <c r="F47" s="403" t="e">
        <f>SUM(F43:F46)</f>
        <v>#DIV/0!</v>
      </c>
      <c r="H47" s="187"/>
      <c r="I47" s="187"/>
      <c r="J47" s="187"/>
      <c r="K47" s="187"/>
      <c r="L47" s="187"/>
      <c r="M47" s="187"/>
      <c r="N47" s="187"/>
    </row>
    <row r="48" spans="1:14" ht="13.8">
      <c r="A48" s="216"/>
      <c r="B48" s="311"/>
      <c r="C48" s="312"/>
      <c r="D48" s="275"/>
      <c r="F48" s="313"/>
      <c r="H48" s="187"/>
      <c r="I48" s="187"/>
      <c r="J48" s="187"/>
      <c r="K48" s="187"/>
      <c r="L48" s="187"/>
      <c r="M48" s="187"/>
      <c r="N48" s="187"/>
    </row>
    <row r="49" spans="1:15" ht="13.8">
      <c r="A49" s="314" t="s">
        <v>200</v>
      </c>
      <c r="B49" s="315"/>
      <c r="C49" s="316"/>
      <c r="D49" s="302"/>
      <c r="E49" s="524" t="e">
        <f>(E$26*1.3)+($E$47-$E$26)</f>
        <v>#DIV/0!</v>
      </c>
      <c r="F49" s="317"/>
      <c r="G49" s="302"/>
      <c r="H49" s="187"/>
      <c r="I49" s="187"/>
      <c r="J49" s="187"/>
      <c r="K49" s="187"/>
      <c r="L49" s="187"/>
      <c r="M49" s="187"/>
      <c r="N49" s="187"/>
    </row>
    <row r="50" spans="1:15" s="302" customFormat="1" ht="13.8">
      <c r="A50" s="318"/>
      <c r="B50" s="319"/>
      <c r="C50" s="320"/>
      <c r="E50" s="187"/>
      <c r="F50" s="318"/>
      <c r="H50" s="187"/>
      <c r="I50" s="187"/>
      <c r="J50" s="187"/>
      <c r="K50" s="187"/>
      <c r="L50" s="187"/>
      <c r="M50" s="187"/>
      <c r="N50" s="187"/>
    </row>
    <row r="51" spans="1:15" s="302" customFormat="1" ht="13.8">
      <c r="A51" s="314" t="s">
        <v>47</v>
      </c>
      <c r="B51" s="315"/>
      <c r="C51" s="316"/>
      <c r="E51" s="524" t="e">
        <f>(E$26*1.5)+($E$47-$E$26)</f>
        <v>#DIV/0!</v>
      </c>
      <c r="F51" s="317"/>
      <c r="H51" s="187"/>
      <c r="I51" s="187"/>
      <c r="J51" s="187"/>
      <c r="K51" s="187"/>
      <c r="L51" s="187"/>
      <c r="M51" s="187"/>
      <c r="N51" s="187"/>
    </row>
    <row r="52" spans="1:15" s="302" customFormat="1" ht="13.8">
      <c r="A52" s="318"/>
      <c r="B52" s="319"/>
      <c r="C52" s="320"/>
      <c r="E52" s="187"/>
      <c r="F52" s="318"/>
      <c r="H52" s="187"/>
      <c r="I52" s="187"/>
      <c r="J52" s="187"/>
      <c r="K52" s="187"/>
      <c r="L52" s="187"/>
      <c r="M52" s="187"/>
      <c r="N52" s="187"/>
    </row>
    <row r="53" spans="1:15" s="302" customFormat="1" ht="13.8">
      <c r="A53" s="314" t="s">
        <v>76</v>
      </c>
      <c r="B53" s="315"/>
      <c r="C53" s="316"/>
      <c r="E53" s="524" t="e">
        <f>(E$26*2.5)+($E$47-$E$26)</f>
        <v>#DIV/0!</v>
      </c>
      <c r="F53" s="321"/>
      <c r="H53" s="187"/>
      <c r="I53" s="187"/>
      <c r="J53" s="187"/>
      <c r="K53" s="187"/>
      <c r="L53" s="187"/>
      <c r="M53" s="187"/>
      <c r="N53" s="187"/>
    </row>
    <row r="54" spans="1:15" s="187" customFormat="1" ht="13.8">
      <c r="B54" s="322"/>
      <c r="C54" s="323"/>
      <c r="F54" s="324"/>
    </row>
    <row r="55" spans="1:15" s="187" customFormat="1">
      <c r="C55" s="325"/>
      <c r="F55" s="324"/>
    </row>
    <row r="56" spans="1:15" s="187" customFormat="1">
      <c r="C56" s="325"/>
      <c r="F56" s="324"/>
    </row>
    <row r="57" spans="1:15" s="187" customFormat="1">
      <c r="A57" s="47"/>
      <c r="C57" s="325"/>
      <c r="F57" s="324"/>
    </row>
    <row r="58" spans="1:15" s="187" customFormat="1">
      <c r="C58" s="325"/>
      <c r="F58" s="324"/>
    </row>
    <row r="59" spans="1:15" s="187" customFormat="1">
      <c r="C59" s="325"/>
      <c r="F59" s="324"/>
    </row>
    <row r="60" spans="1:15" s="187" customFormat="1">
      <c r="C60" s="325"/>
      <c r="F60" s="324"/>
    </row>
    <row r="61" spans="1:15" s="187" customFormat="1">
      <c r="C61" s="325"/>
      <c r="F61" s="324"/>
      <c r="H61" s="4"/>
      <c r="I61" s="4"/>
      <c r="J61" s="4"/>
      <c r="K61" s="4"/>
      <c r="L61" s="4"/>
      <c r="M61" s="4"/>
      <c r="N61" s="4"/>
    </row>
    <row r="62" spans="1:15" s="187" customFormat="1">
      <c r="C62" s="325"/>
      <c r="F62" s="324"/>
      <c r="H62" s="4"/>
      <c r="I62" s="4"/>
      <c r="J62" s="4"/>
      <c r="K62" s="4"/>
      <c r="L62" s="4"/>
      <c r="M62" s="4"/>
      <c r="N62" s="4"/>
    </row>
    <row r="63" spans="1:15" s="187" customFormat="1">
      <c r="C63" s="325"/>
      <c r="F63" s="324"/>
      <c r="H63" s="4"/>
      <c r="I63" s="4"/>
      <c r="J63" s="4"/>
      <c r="K63" s="4"/>
      <c r="L63" s="4"/>
      <c r="M63" s="4"/>
      <c r="N63" s="4"/>
      <c r="O63" s="4"/>
    </row>
    <row r="64" spans="1:15" s="187" customFormat="1">
      <c r="C64" s="325"/>
      <c r="F64" s="324"/>
      <c r="H64" s="4"/>
      <c r="I64" s="4"/>
      <c r="J64" s="4"/>
      <c r="K64" s="4"/>
      <c r="L64" s="4"/>
      <c r="M64" s="4"/>
      <c r="N64" s="4"/>
      <c r="O64" s="302"/>
    </row>
    <row r="65" spans="1:15" s="187" customFormat="1">
      <c r="A65" s="4"/>
      <c r="B65" s="4"/>
      <c r="C65" s="4"/>
      <c r="D65" s="4"/>
      <c r="E65" s="4"/>
      <c r="F65" s="4"/>
      <c r="G65" s="4"/>
      <c r="H65" s="4"/>
      <c r="I65" s="4"/>
      <c r="J65" s="4"/>
      <c r="K65" s="4"/>
      <c r="L65" s="4"/>
      <c r="M65" s="4"/>
      <c r="N65" s="4"/>
      <c r="O65" s="302"/>
    </row>
    <row r="66" spans="1:15">
      <c r="O66" s="302"/>
    </row>
    <row r="67" spans="1:15">
      <c r="O67" s="187"/>
    </row>
    <row r="68" spans="1:15">
      <c r="O68" s="187"/>
    </row>
    <row r="69" spans="1:15">
      <c r="O69" s="187"/>
    </row>
    <row r="70" spans="1:15">
      <c r="O70" s="187"/>
    </row>
    <row r="71" spans="1:15">
      <c r="O71" s="187"/>
    </row>
    <row r="72" spans="1:15">
      <c r="O72" s="187"/>
    </row>
    <row r="73" spans="1:15">
      <c r="O73" s="187"/>
    </row>
    <row r="74" spans="1:15">
      <c r="O74" s="187"/>
    </row>
    <row r="75" spans="1:15">
      <c r="O75" s="187"/>
    </row>
    <row r="76" spans="1:15">
      <c r="O76" s="187"/>
    </row>
    <row r="77" spans="1:15">
      <c r="O77" s="187"/>
    </row>
    <row r="78" spans="1:15">
      <c r="O78" s="187"/>
    </row>
    <row r="79" spans="1:15">
      <c r="O79" s="187"/>
    </row>
  </sheetData>
  <mergeCells count="7">
    <mergeCell ref="E10:F10"/>
    <mergeCell ref="I10:N10"/>
    <mergeCell ref="I27:N27"/>
    <mergeCell ref="H1:N2"/>
    <mergeCell ref="H3:N3"/>
    <mergeCell ref="H4:N5"/>
    <mergeCell ref="I18:N18"/>
  </mergeCells>
  <conditionalFormatting sqref="O25">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18</vt:i4>
      </vt:variant>
    </vt:vector>
  </HeadingPairs>
  <TitlesOfParts>
    <vt:vector size="30" baseType="lpstr">
      <vt:lpstr>Info blad</vt:lpstr>
      <vt:lpstr>1-Contractblad totaal</vt:lpstr>
      <vt:lpstr>2-Kosten per locatie</vt:lpstr>
      <vt:lpstr>3-Productie normen</vt:lpstr>
      <vt:lpstr>4a-Basis ruimtestaat vast</vt:lpstr>
      <vt:lpstr>4b-Basis ruimtestaat flexibel</vt:lpstr>
      <vt:lpstr>5-Premies en opslagen</vt:lpstr>
      <vt:lpstr>6-Opbouw uurtarief productie</vt:lpstr>
      <vt:lpstr>7-Opbouw uurtarief toezicht</vt:lpstr>
      <vt:lpstr>8-Beurtprijzen</vt:lpstr>
      <vt:lpstr>9-Afroepprijs</vt:lpstr>
      <vt:lpstr>10-Machinekosten</vt:lpstr>
      <vt:lpstr>'1-Contractblad totaal'!Afdrukbereik</vt:lpstr>
      <vt:lpstr>'2-Kosten per locatie'!Afdrukbereik</vt:lpstr>
      <vt:lpstr>'4a-Basis ruimtestaat vast'!Afdrukbereik</vt:lpstr>
      <vt:lpstr>'4b-Basis ruimtestaat flexibel'!Afdrukbereik</vt:lpstr>
      <vt:lpstr>'5-Premies en opslagen'!Afdrukbereik</vt:lpstr>
      <vt:lpstr>'6-Opbouw uurtarief productie'!Afdrukbereik</vt:lpstr>
      <vt:lpstr>'9-Afroepprijs'!Afdrukbereik</vt:lpstr>
      <vt:lpstr>'Info blad'!Afdrukbereik</vt:lpstr>
      <vt:lpstr>'2-Kosten per locatie'!Afdruktitels</vt:lpstr>
      <vt:lpstr>'4a-Basis ruimtestaat vast'!Afdruktitels</vt:lpstr>
      <vt:lpstr>'4b-Basis ruimtestaat flexibel'!Afdruktitels</vt:lpstr>
      <vt:lpstr>'6-Opbouw uurtarief productie'!Afdruktitels</vt:lpstr>
      <vt:lpstr>'9-Afroepprijs'!Afdruktitels</vt:lpstr>
      <vt:lpstr>'2-Kosten per locatie'!gebouw</vt:lpstr>
      <vt:lpstr>'4b-Basis ruimtestaat flexibel'!gebouw</vt:lpstr>
      <vt:lpstr>gebouw</vt:lpstr>
      <vt:lpstr>'4b-Basis ruimtestaat flexibel'!uren_mavr</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Matthijs Bergers</cp:lastModifiedBy>
  <cp:lastPrinted>2021-08-10T10:52:39Z</cp:lastPrinted>
  <dcterms:created xsi:type="dcterms:W3CDTF">1999-10-05T12:28:40Z</dcterms:created>
  <dcterms:modified xsi:type="dcterms:W3CDTF">2022-08-16T13:56:46Z</dcterms:modified>
</cp:coreProperties>
</file>