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-my.sharepoint.com/personal/p24840_provincie-utrecht_nl/Documents/Projecten/PCA Contract/OPC fase/Extra Nota van inlichtingen/"/>
    </mc:Choice>
  </mc:AlternateContent>
  <xr:revisionPtr revIDLastSave="0" documentId="8_{388C770B-4A08-4914-AC5F-6C2240754F7E}" xr6:coauthVersionLast="47" xr6:coauthVersionMax="47" xr10:uidLastSave="{00000000-0000-0000-0000-000000000000}"/>
  <workbookProtection workbookAlgorithmName="SHA-512" workbookHashValue="tdjOTCOo9Jd1MT5gneLF6feB1FJ6MPp0sgIx26kIjHFYcUag+YRTBjcnbo4xNvrbzRPKQQjWq4W7kznMj5va4w==" workbookSaltValue="DMueT1WhmCHWFplp3UkmgQ==" workbookSpinCount="100000" lockStructure="1"/>
  <bookViews>
    <workbookView xWindow="19090" yWindow="-110" windowWidth="38620" windowHeight="21220" activeTab="1" xr2:uid="{F98064FB-C4A5-44A4-BDC7-C895B48257F3}"/>
  </bookViews>
  <sheets>
    <sheet name="Invoersheet" sheetId="1" r:id="rId1"/>
    <sheet name="Totaal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2" l="1"/>
  <c r="C35" i="2"/>
  <c r="C34" i="2"/>
  <c r="B36" i="2"/>
  <c r="B34" i="2"/>
  <c r="E34" i="2" l="1"/>
  <c r="E35" i="2"/>
  <c r="E36" i="2"/>
  <c r="D34" i="2"/>
  <c r="D35" i="2"/>
  <c r="D36" i="2"/>
  <c r="G36" i="2" s="1"/>
  <c r="B35" i="2"/>
  <c r="D47" i="2"/>
  <c r="C47" i="2"/>
  <c r="B47" i="2"/>
  <c r="E30" i="2"/>
  <c r="D30" i="2"/>
  <c r="C30" i="2"/>
  <c r="B30" i="2"/>
  <c r="C29" i="2"/>
  <c r="C46" i="2"/>
  <c r="C45" i="2"/>
  <c r="C44" i="2"/>
  <c r="B46" i="2"/>
  <c r="G46" i="2" s="1"/>
  <c r="B45" i="2"/>
  <c r="G45" i="2" s="1"/>
  <c r="B44" i="2"/>
  <c r="G44" i="2" s="1"/>
  <c r="F12" i="2"/>
  <c r="E12" i="2"/>
  <c r="D12" i="2"/>
  <c r="C12" i="2"/>
  <c r="D42" i="2"/>
  <c r="C42" i="2"/>
  <c r="B42" i="2"/>
  <c r="D41" i="2"/>
  <c r="C41" i="2"/>
  <c r="B41" i="2"/>
  <c r="B43" i="2"/>
  <c r="C43" i="2"/>
  <c r="D43" i="2"/>
  <c r="D40" i="2"/>
  <c r="C40" i="2"/>
  <c r="B40" i="2"/>
  <c r="E33" i="2"/>
  <c r="D33" i="2"/>
  <c r="C33" i="2"/>
  <c r="B33" i="2"/>
  <c r="B32" i="2"/>
  <c r="G32" i="2" s="1"/>
  <c r="C31" i="2"/>
  <c r="E31" i="2"/>
  <c r="D31" i="2"/>
  <c r="B31" i="2"/>
  <c r="E29" i="2"/>
  <c r="D29" i="2"/>
  <c r="B29" i="2"/>
  <c r="D27" i="2"/>
  <c r="E27" i="2"/>
  <c r="E26" i="2"/>
  <c r="D26" i="2"/>
  <c r="E25" i="2"/>
  <c r="D25" i="2"/>
  <c r="C27" i="2"/>
  <c r="B27" i="2"/>
  <c r="B26" i="2"/>
  <c r="C26" i="2"/>
  <c r="C25" i="2"/>
  <c r="B25" i="2"/>
  <c r="B28" i="2"/>
  <c r="C28" i="2"/>
  <c r="D28" i="2"/>
  <c r="E28" i="2"/>
  <c r="B22" i="2"/>
  <c r="C22" i="2"/>
  <c r="D22" i="2"/>
  <c r="E22" i="2"/>
  <c r="B23" i="2"/>
  <c r="C23" i="2"/>
  <c r="D23" i="2"/>
  <c r="E23" i="2"/>
  <c r="B24" i="2"/>
  <c r="C24" i="2"/>
  <c r="D24" i="2"/>
  <c r="E24" i="2"/>
  <c r="B21" i="2"/>
  <c r="C21" i="2"/>
  <c r="D21" i="2"/>
  <c r="E21" i="2"/>
  <c r="G13" i="2"/>
  <c r="G18" i="2"/>
  <c r="D10" i="2"/>
  <c r="E10" i="2"/>
  <c r="F10" i="2"/>
  <c r="D11" i="2"/>
  <c r="E11" i="2"/>
  <c r="F11" i="2"/>
  <c r="C11" i="2"/>
  <c r="C10" i="2"/>
  <c r="D9" i="2"/>
  <c r="E9" i="2"/>
  <c r="F9" i="2"/>
  <c r="C9" i="2"/>
  <c r="C14" i="2" s="1"/>
  <c r="D5" i="2"/>
  <c r="E5" i="2"/>
  <c r="F5" i="2"/>
  <c r="C5" i="2"/>
  <c r="C4" i="1"/>
  <c r="D4" i="2" s="1"/>
  <c r="G35" i="2" l="1"/>
  <c r="G47" i="2"/>
  <c r="F14" i="2"/>
  <c r="E14" i="2"/>
  <c r="D14" i="2"/>
  <c r="G30" i="2"/>
  <c r="G12" i="2"/>
  <c r="G33" i="2"/>
  <c r="G40" i="2"/>
  <c r="G41" i="2"/>
  <c r="G43" i="2"/>
  <c r="G29" i="2"/>
  <c r="G42" i="2"/>
  <c r="G21" i="2"/>
  <c r="G22" i="2"/>
  <c r="G28" i="2"/>
  <c r="G31" i="2"/>
  <c r="G23" i="2"/>
  <c r="G25" i="2"/>
  <c r="G24" i="2"/>
  <c r="G26" i="2"/>
  <c r="G34" i="2"/>
  <c r="G27" i="2"/>
  <c r="G11" i="2"/>
  <c r="D6" i="2"/>
  <c r="G5" i="2"/>
  <c r="C4" i="2"/>
  <c r="C6" i="2" s="1"/>
  <c r="F4" i="2"/>
  <c r="F6" i="2" s="1"/>
  <c r="E4" i="2"/>
  <c r="E6" i="2" s="1"/>
  <c r="G9" i="2"/>
  <c r="G10" i="2"/>
  <c r="G48" i="2" l="1"/>
  <c r="G14" i="2"/>
  <c r="G37" i="2"/>
  <c r="G4" i="2"/>
  <c r="G6" i="2" s="1"/>
  <c r="G16" i="2" l="1"/>
  <c r="G50" i="2"/>
</calcChain>
</file>

<file path=xl/sharedStrings.xml><?xml version="1.0" encoding="utf-8"?>
<sst xmlns="http://schemas.openxmlformats.org/spreadsheetml/2006/main" count="143" uniqueCount="78">
  <si>
    <t xml:space="preserve">Prijzenblad Onderhoud Railinfra structuur Tramsysteem Provincie Utrecht </t>
  </si>
  <si>
    <t>alle prijzen zijn ex. Btw en prijspeil 2022</t>
  </si>
  <si>
    <t xml:space="preserve">Huur locatie </t>
  </si>
  <si>
    <t>Huuprijs 
per jaar</t>
  </si>
  <si>
    <t>Opslag huur
 in %</t>
  </si>
  <si>
    <t>Opslag servicekosten 
 in %</t>
  </si>
  <si>
    <t>Huur Zoutloods</t>
  </si>
  <si>
    <t>Totale ondehoud railinfrastructuur</t>
  </si>
  <si>
    <t>Eenmalig</t>
  </si>
  <si>
    <t>1e jaar</t>
  </si>
  <si>
    <t>2e jaar</t>
  </si>
  <si>
    <t>3e jaar</t>
  </si>
  <si>
    <t>4e jaar</t>
  </si>
  <si>
    <t>N.v.t.</t>
  </si>
  <si>
    <t xml:space="preserve">Mobilisatiekosten </t>
  </si>
  <si>
    <t xml:space="preserve">Demobilisatiekosten </t>
  </si>
  <si>
    <t>Uur tarieven Extra werk /meerwerk inclusief alle kosten 
(inc. Management &amp; overhead, AKW kijk&amp;grijp materialen)</t>
  </si>
  <si>
    <t>Dag/avond
07:00-23:30</t>
  </si>
  <si>
    <t>Nacht
 23:30- 07:00</t>
  </si>
  <si>
    <t>Zaterdag</t>
  </si>
  <si>
    <t>Zon &amp; feestdagen</t>
  </si>
  <si>
    <t xml:space="preserve">Elektromonteur </t>
  </si>
  <si>
    <t>Monteur bovenleiding</t>
  </si>
  <si>
    <t>Monteur wissels</t>
  </si>
  <si>
    <t>Monteur spoorbouw</t>
  </si>
  <si>
    <t>Lasser</t>
  </si>
  <si>
    <t>Lasploeg inc. Bus, inzet minimaal 8 uur</t>
  </si>
  <si>
    <t>Seintechnici</t>
  </si>
  <si>
    <t>Baanmonteur</t>
  </si>
  <si>
    <t>Kraanmachinist</t>
  </si>
  <si>
    <t>Bedienaar/machinist (stopmachine, krol machine (zwaar), slijpmachine, Unimog (met groefzuiger), hoogwerker</t>
  </si>
  <si>
    <t>Veiligheidspersoneel</t>
  </si>
  <si>
    <t xml:space="preserve">Maintenance Engineer </t>
  </si>
  <si>
    <t>Controleur veilige bereidbaarheid</t>
  </si>
  <si>
    <t>Medewerker kabelaanwijs</t>
  </si>
  <si>
    <t xml:space="preserve">Medewerker aarding </t>
  </si>
  <si>
    <t>Medewerker werkaanvraag derde partijen</t>
  </si>
  <si>
    <t>Dagdeel Tarief
(4 uur)</t>
  </si>
  <si>
    <t>Transportkosten</t>
  </si>
  <si>
    <t>Stopmachine</t>
  </si>
  <si>
    <t>Krol machine</t>
  </si>
  <si>
    <t>Krol machine zwaar (1604)</t>
  </si>
  <si>
    <t>Slijpmachine</t>
  </si>
  <si>
    <t xml:space="preserve">Unimog </t>
  </si>
  <si>
    <t>Unimog met groefzuiger</t>
  </si>
  <si>
    <t xml:space="preserve">Hoogwerker </t>
  </si>
  <si>
    <t>Kraan</t>
  </si>
  <si>
    <t xml:space="preserve">Dit prijzenblad moet worden geupload onder het Sub-gunningscriteria prijs. </t>
  </si>
  <si>
    <t>De waarden die door de inschrijver worden opgevoerd op het prijzenblad dienen onderbouwd te worden door de aanbestedende dienst te controleren begroting</t>
  </si>
  <si>
    <t>Zoutloods</t>
  </si>
  <si>
    <t>Kosten over max. conractperiode</t>
  </si>
  <si>
    <t>Subtotaal</t>
  </si>
  <si>
    <t>Huur</t>
  </si>
  <si>
    <t xml:space="preserve">Servicekosten </t>
  </si>
  <si>
    <t>Totaal</t>
  </si>
  <si>
    <t xml:space="preserve">Vaste som - Jaartarief groen onderhoud/ beheer </t>
  </si>
  <si>
    <t xml:space="preserve">Totale vaste som </t>
  </si>
  <si>
    <t>Uur tarieven Extra werk /meerwerk</t>
  </si>
  <si>
    <t>Dag/avond</t>
  </si>
  <si>
    <t>Nacht</t>
  </si>
  <si>
    <t>Zon &amp; 
feestdagen</t>
  </si>
  <si>
    <t>Bedieningspersoneel (stopmachine, krol machine (zwaar), slijpmachine, Unimog (met groefzuiger), hoogwerker</t>
  </si>
  <si>
    <t xml:space="preserve">Subtotaal </t>
  </si>
  <si>
    <t>Materieel prijzen extra werk/meerwerk</t>
  </si>
  <si>
    <t>Tarief
(8 uur)</t>
  </si>
  <si>
    <t xml:space="preserve">Totaal meerwerk </t>
  </si>
  <si>
    <t>Dagtarief
(8 uur)</t>
  </si>
  <si>
    <t xml:space="preserve">Mobilisatiekosten (deze kosten worden niet meegenomen in de beoordeling)  </t>
  </si>
  <si>
    <t>Kosten over max. contractperiode</t>
  </si>
  <si>
    <t>Vaste som - Jaartarief totaal preventief  onderhoud rail infra</t>
  </si>
  <si>
    <t xml:space="preserve">Vaste som - Jaartarief totaal storings- en calamiteitendienst </t>
  </si>
  <si>
    <t xml:space="preserve">Vaste som - Jaartarief verhelpen onregelmatigheden rail infra </t>
  </si>
  <si>
    <t>Servicekosten
per jaar</t>
  </si>
  <si>
    <t>Vaste som - Jaartarief totale storings- en calamiteitendienst  inclusief alle kosten (backoffice,  Management &amp; overhead , AKW&amp;R, etc.)</t>
  </si>
  <si>
    <t>Vaste som - jaartarief totale preventief  onderhoud rail infra inclusief alle kosten 
(inc. Management &amp; overhead, AKW&amp;R, verbruiks- kijk &amp;grijp materialen en materieel etc.)</t>
  </si>
  <si>
    <t>Vaste som - jaartarief groen onderhoud/beheer inclusief alle kosten (inclusief management &amp; overhead, AKW&amp;R en materieel etc.)</t>
  </si>
  <si>
    <t>Vaste som - jaartarief verhelpen onregelmatigheden rail infra inclusief alle kosten 
(inclusief management &amp; overhead, AKW&amp;R,  verbruiks- kijk &amp;grijp materialen en materieel etc.)</t>
  </si>
  <si>
    <t xml:space="preserve">Materieel prijzen extra werk/meerwerk inclusief alle kosten exclusief bedienend personeel 
(inclusief management &amp; overhead, AKW, etc)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</si>
</sst>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206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3" borderId="6" xfId="0" applyFont="1" applyFill="1" applyBorder="1"/>
    <xf numFmtId="0" fontId="0" fillId="0" borderId="7" xfId="0" applyBorder="1"/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left" vertical="center"/>
    </xf>
    <xf numFmtId="0" fontId="0" fillId="6" borderId="0" xfId="0" applyFill="1"/>
    <xf numFmtId="0" fontId="2" fillId="0" borderId="7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9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3" borderId="4" xfId="0" applyFont="1" applyFill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44" fontId="2" fillId="0" borderId="3" xfId="0" applyNumberFormat="1" applyFont="1" applyBorder="1"/>
    <xf numFmtId="0" fontId="2" fillId="3" borderId="10" xfId="0" applyFont="1" applyFill="1" applyBorder="1"/>
    <xf numFmtId="44" fontId="2" fillId="0" borderId="11" xfId="0" applyNumberFormat="1" applyFont="1" applyBorder="1"/>
    <xf numFmtId="0" fontId="2" fillId="0" borderId="12" xfId="0" applyFont="1" applyBorder="1"/>
    <xf numFmtId="0" fontId="0" fillId="0" borderId="12" xfId="0" applyBorder="1"/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left" vertical="center"/>
    </xf>
    <xf numFmtId="44" fontId="2" fillId="6" borderId="4" xfId="0" applyNumberFormat="1" applyFont="1" applyFill="1" applyBorder="1"/>
    <xf numFmtId="0" fontId="0" fillId="6" borderId="8" xfId="0" applyFill="1" applyBorder="1"/>
    <xf numFmtId="44" fontId="0" fillId="0" borderId="0" xfId="0" applyNumberFormat="1"/>
    <xf numFmtId="0" fontId="2" fillId="3" borderId="4" xfId="0" applyFont="1" applyFill="1" applyBorder="1" applyAlignment="1">
      <alignment horizontal="center" wrapText="1"/>
    </xf>
    <xf numFmtId="164" fontId="3" fillId="0" borderId="4" xfId="0" applyNumberFormat="1" applyFont="1" applyBorder="1"/>
    <xf numFmtId="0" fontId="2" fillId="3" borderId="5" xfId="0" applyFont="1" applyFill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/>
    </xf>
    <xf numFmtId="0" fontId="2" fillId="0" borderId="2" xfId="0" applyFont="1" applyBorder="1"/>
    <xf numFmtId="0" fontId="2" fillId="5" borderId="1" xfId="0" applyFont="1" applyFill="1" applyBorder="1" applyAlignment="1">
      <alignment horizontal="center" vertical="center"/>
    </xf>
    <xf numFmtId="10" fontId="2" fillId="2" borderId="4" xfId="0" applyNumberFormat="1" applyFont="1" applyFill="1" applyBorder="1" applyProtection="1">
      <protection locked="0"/>
    </xf>
    <xf numFmtId="44" fontId="2" fillId="2" borderId="4" xfId="0" applyNumberFormat="1" applyFont="1" applyFill="1" applyBorder="1" applyProtection="1">
      <protection locked="0"/>
    </xf>
    <xf numFmtId="44" fontId="2" fillId="2" borderId="2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3" xfId="0" applyFont="1" applyBorder="1"/>
    <xf numFmtId="0" fontId="2" fillId="6" borderId="1" xfId="0" applyFont="1" applyFill="1" applyBorder="1" applyAlignment="1"/>
    <xf numFmtId="0" fontId="2" fillId="6" borderId="2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2" fillId="3" borderId="1" xfId="0" applyFont="1" applyFill="1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20C85-3964-4222-AA69-DCF8D2E9E3EA}">
  <dimension ref="A1:F43"/>
  <sheetViews>
    <sheetView topLeftCell="A21" zoomScale="153" workbookViewId="0">
      <selection activeCell="E40" sqref="E40"/>
    </sheetView>
  </sheetViews>
  <sheetFormatPr defaultRowHeight="14.4" x14ac:dyDescent="0.3"/>
  <cols>
    <col min="1" max="1" width="62.33203125" customWidth="1"/>
    <col min="2" max="2" width="15.44140625" customWidth="1"/>
    <col min="3" max="3" width="11.5546875" customWidth="1"/>
    <col min="4" max="4" width="10.44140625" customWidth="1"/>
    <col min="5" max="5" width="10.5546875" customWidth="1"/>
    <col min="6" max="6" width="14.5546875" customWidth="1"/>
  </cols>
  <sheetData>
    <row r="1" spans="1:6" x14ac:dyDescent="0.3">
      <c r="A1" s="1" t="s">
        <v>0</v>
      </c>
      <c r="B1" s="1"/>
      <c r="C1" s="2"/>
      <c r="D1" s="2"/>
      <c r="E1" s="2"/>
    </row>
    <row r="2" spans="1:6" x14ac:dyDescent="0.3">
      <c r="A2" s="51" t="s">
        <v>1</v>
      </c>
      <c r="B2" s="52"/>
      <c r="C2" s="53"/>
      <c r="D2" s="53"/>
      <c r="E2" s="53"/>
      <c r="F2" s="54"/>
    </row>
    <row r="3" spans="1:6" ht="30.75" customHeight="1" x14ac:dyDescent="0.3">
      <c r="A3" s="55" t="s">
        <v>2</v>
      </c>
      <c r="B3" s="54"/>
      <c r="C3" s="35" t="s">
        <v>3</v>
      </c>
      <c r="D3" s="35" t="s">
        <v>72</v>
      </c>
      <c r="E3" s="35" t="s">
        <v>4</v>
      </c>
      <c r="F3" s="35" t="s">
        <v>5</v>
      </c>
    </row>
    <row r="4" spans="1:6" x14ac:dyDescent="0.3">
      <c r="A4" s="51" t="s">
        <v>6</v>
      </c>
      <c r="B4" s="54"/>
      <c r="C4" s="36">
        <f>1306.8*4</f>
        <v>5227.2</v>
      </c>
      <c r="D4" s="36">
        <v>800</v>
      </c>
      <c r="E4" s="45"/>
      <c r="F4" s="45"/>
    </row>
    <row r="6" spans="1:6" x14ac:dyDescent="0.3">
      <c r="A6" s="5" t="s">
        <v>7</v>
      </c>
      <c r="B6" s="37" t="s">
        <v>8</v>
      </c>
      <c r="C6" s="37" t="s">
        <v>9</v>
      </c>
      <c r="D6" s="37" t="s">
        <v>10</v>
      </c>
      <c r="E6" s="37" t="s">
        <v>11</v>
      </c>
      <c r="F6" s="37" t="s">
        <v>12</v>
      </c>
    </row>
    <row r="7" spans="1:6" ht="24" customHeight="1" x14ac:dyDescent="0.3">
      <c r="A7" s="38" t="s">
        <v>74</v>
      </c>
      <c r="B7" s="39" t="s">
        <v>13</v>
      </c>
      <c r="C7" s="46"/>
      <c r="D7" s="46"/>
      <c r="E7" s="46"/>
      <c r="F7" s="46"/>
    </row>
    <row r="8" spans="1:6" ht="21.6" x14ac:dyDescent="0.3">
      <c r="A8" s="38" t="s">
        <v>73</v>
      </c>
      <c r="B8" s="39" t="s">
        <v>13</v>
      </c>
      <c r="C8" s="46"/>
      <c r="D8" s="46"/>
      <c r="E8" s="46"/>
      <c r="F8" s="46"/>
    </row>
    <row r="9" spans="1:6" ht="24" customHeight="1" x14ac:dyDescent="0.3">
      <c r="A9" s="40" t="s">
        <v>76</v>
      </c>
      <c r="B9" s="39" t="s">
        <v>13</v>
      </c>
      <c r="C9" s="46"/>
      <c r="D9" s="46"/>
      <c r="E9" s="46"/>
      <c r="F9" s="46"/>
    </row>
    <row r="10" spans="1:6" ht="24" customHeight="1" x14ac:dyDescent="0.3">
      <c r="A10" s="40" t="s">
        <v>75</v>
      </c>
      <c r="B10" s="39" t="s">
        <v>13</v>
      </c>
      <c r="C10" s="46"/>
      <c r="D10" s="46"/>
      <c r="E10" s="46"/>
      <c r="F10" s="46"/>
    </row>
    <row r="11" spans="1:6" x14ac:dyDescent="0.3">
      <c r="A11" s="4" t="s">
        <v>14</v>
      </c>
      <c r="B11" s="46"/>
      <c r="C11" s="39" t="s">
        <v>13</v>
      </c>
      <c r="D11" s="39" t="s">
        <v>13</v>
      </c>
      <c r="E11" s="39" t="s">
        <v>13</v>
      </c>
      <c r="F11" s="39" t="s">
        <v>13</v>
      </c>
    </row>
    <row r="12" spans="1:6" x14ac:dyDescent="0.3">
      <c r="A12" s="4" t="s">
        <v>15</v>
      </c>
      <c r="B12" s="46"/>
      <c r="C12" s="39" t="s">
        <v>13</v>
      </c>
      <c r="D12" s="39" t="s">
        <v>13</v>
      </c>
      <c r="E12" s="39" t="s">
        <v>13</v>
      </c>
      <c r="F12" s="39" t="s">
        <v>13</v>
      </c>
    </row>
    <row r="14" spans="1:6" ht="21.6" x14ac:dyDescent="0.3">
      <c r="A14" s="48" t="s">
        <v>16</v>
      </c>
      <c r="B14" s="8"/>
      <c r="C14" s="41" t="s">
        <v>17</v>
      </c>
      <c r="D14" s="41" t="s">
        <v>18</v>
      </c>
      <c r="E14" s="7" t="s">
        <v>19</v>
      </c>
      <c r="F14" s="42" t="s">
        <v>20</v>
      </c>
    </row>
    <row r="15" spans="1:6" x14ac:dyDescent="0.3">
      <c r="A15" s="4" t="s">
        <v>21</v>
      </c>
      <c r="B15" s="4"/>
      <c r="C15" s="46"/>
      <c r="D15" s="46"/>
      <c r="E15" s="46"/>
      <c r="F15" s="47"/>
    </row>
    <row r="16" spans="1:6" x14ac:dyDescent="0.3">
      <c r="A16" s="4" t="s">
        <v>22</v>
      </c>
      <c r="B16" s="4"/>
      <c r="C16" s="46"/>
      <c r="D16" s="46"/>
      <c r="E16" s="46"/>
      <c r="F16" s="47"/>
    </row>
    <row r="17" spans="1:6" x14ac:dyDescent="0.3">
      <c r="A17" s="4" t="s">
        <v>23</v>
      </c>
      <c r="B17" s="4"/>
      <c r="C17" s="46"/>
      <c r="D17" s="46"/>
      <c r="E17" s="46"/>
      <c r="F17" s="47"/>
    </row>
    <row r="18" spans="1:6" x14ac:dyDescent="0.3">
      <c r="A18" s="4" t="s">
        <v>24</v>
      </c>
      <c r="B18" s="4"/>
      <c r="C18" s="46"/>
      <c r="D18" s="46"/>
      <c r="E18" s="46"/>
      <c r="F18" s="47"/>
    </row>
    <row r="19" spans="1:6" x14ac:dyDescent="0.3">
      <c r="A19" s="4" t="s">
        <v>25</v>
      </c>
      <c r="B19" s="4"/>
      <c r="C19" s="46"/>
      <c r="D19" s="46"/>
      <c r="E19" s="46"/>
      <c r="F19" s="47"/>
    </row>
    <row r="20" spans="1:6" x14ac:dyDescent="0.3">
      <c r="A20" s="4" t="s">
        <v>26</v>
      </c>
      <c r="B20" s="4"/>
      <c r="C20" s="46"/>
      <c r="D20" s="46"/>
      <c r="E20" s="46"/>
      <c r="F20" s="47"/>
    </row>
    <row r="21" spans="1:6" x14ac:dyDescent="0.3">
      <c r="A21" s="4" t="s">
        <v>27</v>
      </c>
      <c r="B21" s="4"/>
      <c r="C21" s="46"/>
      <c r="D21" s="46"/>
      <c r="E21" s="46"/>
      <c r="F21" s="47"/>
    </row>
    <row r="22" spans="1:6" x14ac:dyDescent="0.3">
      <c r="A22" s="4" t="s">
        <v>28</v>
      </c>
      <c r="B22" s="4"/>
      <c r="C22" s="46"/>
      <c r="D22" s="46"/>
      <c r="E22" s="46"/>
      <c r="F22" s="47"/>
    </row>
    <row r="23" spans="1:6" x14ac:dyDescent="0.3">
      <c r="A23" s="4" t="s">
        <v>29</v>
      </c>
      <c r="B23" s="4"/>
      <c r="C23" s="46"/>
      <c r="D23" s="46"/>
      <c r="E23" s="46"/>
      <c r="F23" s="47"/>
    </row>
    <row r="24" spans="1:6" ht="21.6" x14ac:dyDescent="0.3">
      <c r="A24" s="38" t="s">
        <v>30</v>
      </c>
      <c r="B24" s="4"/>
      <c r="C24" s="46"/>
      <c r="D24" s="46"/>
      <c r="E24" s="46"/>
      <c r="F24" s="47"/>
    </row>
    <row r="25" spans="1:6" x14ac:dyDescent="0.3">
      <c r="A25" s="4" t="s">
        <v>31</v>
      </c>
      <c r="B25" s="4"/>
      <c r="C25" s="46"/>
      <c r="D25" s="46"/>
      <c r="E25" s="46"/>
      <c r="F25" s="47"/>
    </row>
    <row r="26" spans="1:6" x14ac:dyDescent="0.3">
      <c r="A26" s="4" t="s">
        <v>32</v>
      </c>
      <c r="B26" s="4"/>
      <c r="C26" s="46"/>
      <c r="D26" s="39" t="s">
        <v>13</v>
      </c>
      <c r="E26" s="39" t="s">
        <v>13</v>
      </c>
      <c r="F26" s="39" t="s">
        <v>13</v>
      </c>
    </row>
    <row r="27" spans="1:6" x14ac:dyDescent="0.3">
      <c r="A27" s="4" t="s">
        <v>33</v>
      </c>
      <c r="B27" s="4"/>
      <c r="C27" s="46"/>
      <c r="D27" s="46"/>
      <c r="E27" s="46"/>
      <c r="F27" s="47"/>
    </row>
    <row r="28" spans="1:6" x14ac:dyDescent="0.3">
      <c r="A28" s="4" t="s">
        <v>34</v>
      </c>
      <c r="B28" s="4"/>
      <c r="C28" s="46"/>
      <c r="D28" s="46"/>
      <c r="E28" s="46"/>
      <c r="F28" s="47"/>
    </row>
    <row r="29" spans="1:6" x14ac:dyDescent="0.3">
      <c r="A29" s="4" t="s">
        <v>35</v>
      </c>
      <c r="B29" s="4"/>
      <c r="C29" s="46"/>
      <c r="D29" s="46"/>
      <c r="E29" s="46"/>
      <c r="F29" s="47"/>
    </row>
    <row r="30" spans="1:6" x14ac:dyDescent="0.3">
      <c r="A30" s="4" t="s">
        <v>36</v>
      </c>
      <c r="B30" s="4"/>
      <c r="C30" s="46"/>
      <c r="D30" s="46"/>
      <c r="E30" s="46"/>
      <c r="F30" s="47"/>
    </row>
    <row r="31" spans="1:6" x14ac:dyDescent="0.3">
      <c r="A31" s="43"/>
      <c r="B31" s="10"/>
      <c r="C31" s="6"/>
      <c r="D31" s="43"/>
      <c r="E31" s="43"/>
    </row>
    <row r="32" spans="1:6" ht="21.6" x14ac:dyDescent="0.3">
      <c r="A32" s="48" t="s">
        <v>77</v>
      </c>
      <c r="B32" s="8"/>
      <c r="C32" s="41" t="s">
        <v>37</v>
      </c>
      <c r="D32" s="41" t="s">
        <v>66</v>
      </c>
      <c r="E32" s="44" t="s">
        <v>38</v>
      </c>
    </row>
    <row r="33" spans="1:5" x14ac:dyDescent="0.3">
      <c r="A33" s="4" t="s">
        <v>39</v>
      </c>
      <c r="B33" s="4"/>
      <c r="C33" s="46"/>
      <c r="D33" s="46"/>
      <c r="E33" s="46"/>
    </row>
    <row r="34" spans="1:5" x14ac:dyDescent="0.3">
      <c r="A34" s="4" t="s">
        <v>40</v>
      </c>
      <c r="B34" s="4"/>
      <c r="C34" s="46"/>
      <c r="D34" s="46"/>
      <c r="E34" s="46"/>
    </row>
    <row r="35" spans="1:5" x14ac:dyDescent="0.3">
      <c r="A35" s="3" t="s">
        <v>41</v>
      </c>
      <c r="B35" s="3"/>
      <c r="C35" s="46"/>
      <c r="D35" s="46"/>
      <c r="E35" s="46"/>
    </row>
    <row r="36" spans="1:5" x14ac:dyDescent="0.3">
      <c r="A36" s="4" t="s">
        <v>42</v>
      </c>
      <c r="B36" s="4"/>
      <c r="C36" s="46"/>
      <c r="D36" s="46"/>
      <c r="E36" s="46"/>
    </row>
    <row r="37" spans="1:5" x14ac:dyDescent="0.3">
      <c r="A37" s="4" t="s">
        <v>43</v>
      </c>
      <c r="B37" s="4"/>
      <c r="C37" s="46"/>
      <c r="D37" s="46"/>
      <c r="E37" s="39" t="s">
        <v>13</v>
      </c>
    </row>
    <row r="38" spans="1:5" x14ac:dyDescent="0.3">
      <c r="A38" s="4" t="s">
        <v>44</v>
      </c>
      <c r="B38" s="4"/>
      <c r="C38" s="46"/>
      <c r="D38" s="46"/>
      <c r="E38" s="39" t="s">
        <v>13</v>
      </c>
    </row>
    <row r="39" spans="1:5" x14ac:dyDescent="0.3">
      <c r="A39" s="4" t="s">
        <v>45</v>
      </c>
      <c r="B39" s="4"/>
      <c r="C39" s="46"/>
      <c r="D39" s="46"/>
      <c r="E39" s="39" t="s">
        <v>13</v>
      </c>
    </row>
    <row r="40" spans="1:5" x14ac:dyDescent="0.3">
      <c r="A40" s="4" t="s">
        <v>46</v>
      </c>
      <c r="B40" s="4"/>
      <c r="C40" s="46"/>
      <c r="D40" s="46"/>
      <c r="E40" s="46"/>
    </row>
    <row r="42" spans="1:5" x14ac:dyDescent="0.3">
      <c r="A42" s="2" t="s">
        <v>47</v>
      </c>
    </row>
    <row r="43" spans="1:5" x14ac:dyDescent="0.3">
      <c r="A43" s="2" t="s">
        <v>48</v>
      </c>
    </row>
  </sheetData>
  <sheetProtection algorithmName="SHA-512" hashValue="vnkAFIkcJ5bBvUBaxwA/hHzOGel/pijMOvxdwZ4AMBi6v9n6oxL9BR4IpDscakpCtY6TA4b2mZSSajNRwRgu9A==" saltValue="Qi7/cTZi2hrJOsQEfjwl2Q==" spinCount="100000" sheet="1" objects="1" scenarios="1" selectLockedCells="1"/>
  <mergeCells count="3">
    <mergeCell ref="A2:F2"/>
    <mergeCell ref="A3:B3"/>
    <mergeCell ref="A4:B4"/>
  </mergeCells>
  <phoneticPr fontId="4" type="noConversion"/>
  <pageMargins left="0.7" right="0.7" top="0.75" bottom="0.75" header="0.3" footer="0.3"/>
  <pageSetup paperSize="9" orientation="landscape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9DB6774C-46C7-4A87-B321-1860337630BA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Invoersheet!$N$3:$N$3</xm:f>
              <xm:sqref>A3</xm:sqref>
            </x14:sparkline>
            <x14:sparkline>
              <xm:f>Invoersheet!$N$4:$N$4</xm:f>
              <xm:sqref>A4</xm:sqref>
            </x14:sparkline>
            <x14:sparkline>
              <xm:f>Invoersheet!$N$5:$N$5</xm:f>
              <xm:sqref>A5</xm:sqref>
            </x14:sparkline>
            <x14:sparkline>
              <xm:f>Invoersheet!$O$5:$O$5</xm:f>
              <xm:sqref>B5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A542-F25F-4124-9DC5-58B2F6696424}">
  <dimension ref="A1:G52"/>
  <sheetViews>
    <sheetView tabSelected="1" topLeftCell="A22" zoomScale="134" workbookViewId="0">
      <selection activeCell="B26" sqref="B26"/>
    </sheetView>
  </sheetViews>
  <sheetFormatPr defaultRowHeight="14.4" x14ac:dyDescent="0.3"/>
  <cols>
    <col min="1" max="1" width="40.6640625" customWidth="1"/>
    <col min="2" max="2" width="47.5546875" customWidth="1"/>
    <col min="3" max="5" width="14.33203125" customWidth="1"/>
    <col min="6" max="6" width="14.109375" customWidth="1"/>
    <col min="7" max="7" width="15.6640625" customWidth="1"/>
  </cols>
  <sheetData>
    <row r="1" spans="1:7" x14ac:dyDescent="0.3">
      <c r="A1" s="1" t="s">
        <v>0</v>
      </c>
      <c r="B1" s="2"/>
      <c r="C1" s="2"/>
      <c r="D1" s="2"/>
    </row>
    <row r="2" spans="1:7" x14ac:dyDescent="0.3">
      <c r="A2" s="1"/>
      <c r="B2" s="2"/>
      <c r="C2" s="2"/>
      <c r="D2" s="2"/>
    </row>
    <row r="3" spans="1:7" x14ac:dyDescent="0.3">
      <c r="A3" s="19" t="s">
        <v>49</v>
      </c>
      <c r="B3" s="12" t="s">
        <v>50</v>
      </c>
      <c r="C3" s="13" t="s">
        <v>9</v>
      </c>
      <c r="D3" s="13" t="s">
        <v>10</v>
      </c>
      <c r="E3" s="13" t="s">
        <v>11</v>
      </c>
      <c r="F3" s="13" t="s">
        <v>12</v>
      </c>
      <c r="G3" s="14" t="s">
        <v>51</v>
      </c>
    </row>
    <row r="4" spans="1:7" x14ac:dyDescent="0.3">
      <c r="A4" s="11"/>
      <c r="B4" s="17" t="s">
        <v>52</v>
      </c>
      <c r="C4" s="15">
        <f>Invoersheet!$C4+(Invoersheet!$C4*Invoersheet!$E4)</f>
        <v>5227.2</v>
      </c>
      <c r="D4" s="15">
        <f>Invoersheet!$C4+(Invoersheet!$C4*Invoersheet!$E4)</f>
        <v>5227.2</v>
      </c>
      <c r="E4" s="15">
        <f>Invoersheet!$C4+(Invoersheet!$C4*Invoersheet!$E4)</f>
        <v>5227.2</v>
      </c>
      <c r="F4" s="15">
        <f>Invoersheet!$C4+(Invoersheet!$C4*Invoersheet!$E4)</f>
        <v>5227.2</v>
      </c>
      <c r="G4" s="15">
        <f>SUM(C4:F4)</f>
        <v>20908.8</v>
      </c>
    </row>
    <row r="5" spans="1:7" x14ac:dyDescent="0.3">
      <c r="A5" s="11"/>
      <c r="B5" s="17" t="s">
        <v>53</v>
      </c>
      <c r="C5" s="15">
        <f>Invoersheet!$D4+(Invoersheet!$D4*Invoersheet!$F4)</f>
        <v>800</v>
      </c>
      <c r="D5" s="15">
        <f>Invoersheet!$D4+(Invoersheet!$D4*Invoersheet!$F4)</f>
        <v>800</v>
      </c>
      <c r="E5" s="15">
        <f>Invoersheet!$D4+(Invoersheet!$D4*Invoersheet!$F4)</f>
        <v>800</v>
      </c>
      <c r="F5" s="15">
        <f>Invoersheet!$D4+(Invoersheet!$D4*Invoersheet!$F4)</f>
        <v>800</v>
      </c>
      <c r="G5" s="15">
        <f>SUM(C5:F5)</f>
        <v>3200</v>
      </c>
    </row>
    <row r="6" spans="1:7" ht="15" thickBot="1" x14ac:dyDescent="0.35">
      <c r="A6" s="11"/>
      <c r="B6" s="18" t="s">
        <v>54</v>
      </c>
      <c r="C6" s="16">
        <f>SUM(C4:C5)</f>
        <v>6027.2</v>
      </c>
      <c r="D6" s="16">
        <f t="shared" ref="D6:G6" si="0">SUM(D4:D5)</f>
        <v>6027.2</v>
      </c>
      <c r="E6" s="16">
        <f t="shared" si="0"/>
        <v>6027.2</v>
      </c>
      <c r="F6" s="16">
        <f t="shared" si="0"/>
        <v>6027.2</v>
      </c>
      <c r="G6" s="16">
        <f t="shared" si="0"/>
        <v>24108.799999999999</v>
      </c>
    </row>
    <row r="7" spans="1:7" ht="15" thickTop="1" x14ac:dyDescent="0.3">
      <c r="A7" s="11"/>
      <c r="B7" s="11"/>
      <c r="C7" s="11"/>
      <c r="D7" s="11"/>
      <c r="E7" s="11"/>
      <c r="F7" s="11"/>
    </row>
    <row r="8" spans="1:7" x14ac:dyDescent="0.3">
      <c r="A8" s="5" t="s">
        <v>7</v>
      </c>
      <c r="B8" s="12" t="s">
        <v>68</v>
      </c>
      <c r="C8" s="13" t="s">
        <v>9</v>
      </c>
      <c r="D8" s="13" t="s">
        <v>10</v>
      </c>
      <c r="E8" s="13" t="s">
        <v>11</v>
      </c>
      <c r="F8" s="13" t="s">
        <v>12</v>
      </c>
      <c r="G8" s="14" t="s">
        <v>51</v>
      </c>
    </row>
    <row r="9" spans="1:7" x14ac:dyDescent="0.3">
      <c r="A9" s="11"/>
      <c r="B9" s="17" t="s">
        <v>69</v>
      </c>
      <c r="C9" s="15">
        <f>Invoersheet!C7</f>
        <v>0</v>
      </c>
      <c r="D9" s="15">
        <f>Invoersheet!D7</f>
        <v>0</v>
      </c>
      <c r="E9" s="15">
        <f>Invoersheet!E7</f>
        <v>0</v>
      </c>
      <c r="F9" s="15">
        <f>Invoersheet!F7</f>
        <v>0</v>
      </c>
      <c r="G9" s="15">
        <f>SUM(C9:F9)</f>
        <v>0</v>
      </c>
    </row>
    <row r="10" spans="1:7" x14ac:dyDescent="0.3">
      <c r="A10" s="11"/>
      <c r="B10" s="17" t="s">
        <v>70</v>
      </c>
      <c r="C10" s="15">
        <f>Invoersheet!C8</f>
        <v>0</v>
      </c>
      <c r="D10" s="15">
        <f>Invoersheet!D8</f>
        <v>0</v>
      </c>
      <c r="E10" s="15">
        <f>Invoersheet!E8</f>
        <v>0</v>
      </c>
      <c r="F10" s="15">
        <f>Invoersheet!F8</f>
        <v>0</v>
      </c>
      <c r="G10" s="15">
        <f>SUM(C10:F10)</f>
        <v>0</v>
      </c>
    </row>
    <row r="11" spans="1:7" x14ac:dyDescent="0.3">
      <c r="A11" s="11"/>
      <c r="B11" s="23" t="s">
        <v>71</v>
      </c>
      <c r="C11" s="15">
        <f>Invoersheet!C9</f>
        <v>0</v>
      </c>
      <c r="D11" s="15">
        <f>Invoersheet!D9</f>
        <v>0</v>
      </c>
      <c r="E11" s="15">
        <f>Invoersheet!E9</f>
        <v>0</v>
      </c>
      <c r="F11" s="15">
        <f>Invoersheet!F9</f>
        <v>0</v>
      </c>
      <c r="G11" s="15">
        <f>SUM(C11:F11)</f>
        <v>0</v>
      </c>
    </row>
    <row r="12" spans="1:7" x14ac:dyDescent="0.3">
      <c r="A12" s="11"/>
      <c r="B12" s="49" t="s">
        <v>55</v>
      </c>
      <c r="C12" s="15">
        <f>Invoersheet!C10</f>
        <v>0</v>
      </c>
      <c r="D12" s="15">
        <f>Invoersheet!D10</f>
        <v>0</v>
      </c>
      <c r="E12" s="15">
        <f>Invoersheet!E10</f>
        <v>0</v>
      </c>
      <c r="F12" s="15">
        <f>Invoersheet!F10</f>
        <v>0</v>
      </c>
      <c r="G12" s="15">
        <f>SUM(C12:F12)</f>
        <v>0</v>
      </c>
    </row>
    <row r="13" spans="1:7" x14ac:dyDescent="0.3">
      <c r="A13" s="11"/>
      <c r="B13" s="17" t="s">
        <v>15</v>
      </c>
      <c r="C13" s="21"/>
      <c r="D13" s="22"/>
      <c r="E13" s="22"/>
      <c r="F13" s="22"/>
      <c r="G13" s="24">
        <f>Invoersheet!B12</f>
        <v>0</v>
      </c>
    </row>
    <row r="14" spans="1:7" ht="15" thickBot="1" x14ac:dyDescent="0.35">
      <c r="A14" s="11"/>
      <c r="B14" s="18" t="s">
        <v>54</v>
      </c>
      <c r="C14" s="16">
        <f>SUM(C9:C12)</f>
        <v>0</v>
      </c>
      <c r="D14" s="16">
        <f>SUM(D9:D12)</f>
        <v>0</v>
      </c>
      <c r="E14" s="16">
        <f>SUM(E9:E12)</f>
        <v>0</v>
      </c>
      <c r="F14" s="16">
        <f>SUM(F9:F12)</f>
        <v>0</v>
      </c>
      <c r="G14" s="16">
        <f>SUM(G9:G12)+G13</f>
        <v>0</v>
      </c>
    </row>
    <row r="15" spans="1:7" ht="15" thickTop="1" x14ac:dyDescent="0.3">
      <c r="A15" s="11"/>
      <c r="B15" s="11"/>
      <c r="C15" s="11"/>
      <c r="D15" s="11"/>
      <c r="E15" s="11"/>
      <c r="F15" s="11"/>
    </row>
    <row r="16" spans="1:7" ht="15" thickBot="1" x14ac:dyDescent="0.35">
      <c r="A16" s="25" t="s">
        <v>56</v>
      </c>
      <c r="B16" s="27"/>
      <c r="C16" s="27"/>
      <c r="D16" s="27"/>
      <c r="E16" s="28"/>
      <c r="F16" s="28"/>
      <c r="G16" s="26">
        <f>G6+G14</f>
        <v>24108.799999999999</v>
      </c>
    </row>
    <row r="17" spans="1:7" ht="15" thickTop="1" x14ac:dyDescent="0.3">
      <c r="A17" s="1"/>
      <c r="C17" s="2"/>
      <c r="D17" s="2"/>
    </row>
    <row r="18" spans="1:7" x14ac:dyDescent="0.3">
      <c r="A18" s="11"/>
      <c r="B18" s="20" t="s">
        <v>67</v>
      </c>
      <c r="C18" s="21"/>
      <c r="D18" s="22"/>
      <c r="E18" s="22"/>
      <c r="F18" s="22"/>
      <c r="G18" s="24">
        <f>Invoersheet!B11</f>
        <v>0</v>
      </c>
    </row>
    <row r="20" spans="1:7" ht="20.399999999999999" x14ac:dyDescent="0.3">
      <c r="A20" s="8" t="s">
        <v>57</v>
      </c>
      <c r="B20" s="30" t="s">
        <v>58</v>
      </c>
      <c r="C20" s="30" t="s">
        <v>59</v>
      </c>
      <c r="D20" s="7" t="s">
        <v>19</v>
      </c>
      <c r="E20" s="29" t="s">
        <v>60</v>
      </c>
      <c r="F20" s="6"/>
      <c r="G20" s="14" t="s">
        <v>51</v>
      </c>
    </row>
    <row r="21" spans="1:7" x14ac:dyDescent="0.3">
      <c r="A21" s="4" t="s">
        <v>21</v>
      </c>
      <c r="B21" s="32">
        <f>100*Invoersheet!C15</f>
        <v>0</v>
      </c>
      <c r="C21" s="32">
        <f>200*Invoersheet!D15</f>
        <v>0</v>
      </c>
      <c r="D21" s="32">
        <f>80*Invoersheet!E15</f>
        <v>0</v>
      </c>
      <c r="E21" s="32">
        <f>80*Invoersheet!F15</f>
        <v>0</v>
      </c>
      <c r="F21" s="9"/>
      <c r="G21" s="32">
        <f>SUM(B21:E21)</f>
        <v>0</v>
      </c>
    </row>
    <row r="22" spans="1:7" x14ac:dyDescent="0.3">
      <c r="A22" s="4" t="s">
        <v>22</v>
      </c>
      <c r="B22" s="32">
        <f>100*Invoersheet!C16</f>
        <v>0</v>
      </c>
      <c r="C22" s="32">
        <f>200*Invoersheet!D16</f>
        <v>0</v>
      </c>
      <c r="D22" s="32">
        <f>80*Invoersheet!E16</f>
        <v>0</v>
      </c>
      <c r="E22" s="32">
        <f>80*Invoersheet!F16</f>
        <v>0</v>
      </c>
      <c r="F22" s="9"/>
      <c r="G22" s="32">
        <f t="shared" ref="G22:G34" si="1">SUM(B22:E22)</f>
        <v>0</v>
      </c>
    </row>
    <row r="23" spans="1:7" x14ac:dyDescent="0.3">
      <c r="A23" s="4" t="s">
        <v>23</v>
      </c>
      <c r="B23" s="32">
        <f>100*Invoersheet!C17</f>
        <v>0</v>
      </c>
      <c r="C23" s="32">
        <f>200*Invoersheet!D17</f>
        <v>0</v>
      </c>
      <c r="D23" s="32">
        <f>80*Invoersheet!E17</f>
        <v>0</v>
      </c>
      <c r="E23" s="32">
        <f>80*Invoersheet!F17</f>
        <v>0</v>
      </c>
      <c r="F23" s="9"/>
      <c r="G23" s="32">
        <f t="shared" si="1"/>
        <v>0</v>
      </c>
    </row>
    <row r="24" spans="1:7" x14ac:dyDescent="0.3">
      <c r="A24" s="4" t="s">
        <v>24</v>
      </c>
      <c r="B24" s="32">
        <f>100*Invoersheet!C18</f>
        <v>0</v>
      </c>
      <c r="C24" s="32">
        <f>200*Invoersheet!D18</f>
        <v>0</v>
      </c>
      <c r="D24" s="32">
        <f>80*Invoersheet!E18</f>
        <v>0</v>
      </c>
      <c r="E24" s="32">
        <f>80*Invoersheet!F18</f>
        <v>0</v>
      </c>
      <c r="F24" s="9"/>
      <c r="G24" s="32">
        <f t="shared" si="1"/>
        <v>0</v>
      </c>
    </row>
    <row r="25" spans="1:7" x14ac:dyDescent="0.3">
      <c r="A25" s="4" t="s">
        <v>25</v>
      </c>
      <c r="B25" s="32">
        <f>50*Invoersheet!C19</f>
        <v>0</v>
      </c>
      <c r="C25" s="32">
        <f>50*Invoersheet!D19</f>
        <v>0</v>
      </c>
      <c r="D25" s="32">
        <f>60*Invoersheet!E19</f>
        <v>0</v>
      </c>
      <c r="E25" s="32">
        <f>60*Invoersheet!F19</f>
        <v>0</v>
      </c>
      <c r="F25" s="9"/>
      <c r="G25" s="32">
        <f t="shared" si="1"/>
        <v>0</v>
      </c>
    </row>
    <row r="26" spans="1:7" x14ac:dyDescent="0.3">
      <c r="A26" s="4" t="s">
        <v>26</v>
      </c>
      <c r="B26" s="32">
        <f>50*Invoersheet!C20</f>
        <v>0</v>
      </c>
      <c r="C26" s="32">
        <f>50*Invoersheet!D20</f>
        <v>0</v>
      </c>
      <c r="D26" s="32">
        <f>60*Invoersheet!E20</f>
        <v>0</v>
      </c>
      <c r="E26" s="32">
        <f>60*Invoersheet!F20</f>
        <v>0</v>
      </c>
      <c r="F26" s="9"/>
      <c r="G26" s="32">
        <f t="shared" si="1"/>
        <v>0</v>
      </c>
    </row>
    <row r="27" spans="1:7" x14ac:dyDescent="0.3">
      <c r="A27" s="4" t="s">
        <v>27</v>
      </c>
      <c r="B27" s="32">
        <f>75*Invoersheet!C21</f>
        <v>0</v>
      </c>
      <c r="C27" s="32">
        <f>50*Invoersheet!D21</f>
        <v>0</v>
      </c>
      <c r="D27" s="32">
        <f>60*Invoersheet!E21</f>
        <v>0</v>
      </c>
      <c r="E27" s="32">
        <f>60*Invoersheet!F21</f>
        <v>0</v>
      </c>
      <c r="F27" s="9"/>
      <c r="G27" s="32">
        <f t="shared" si="1"/>
        <v>0</v>
      </c>
    </row>
    <row r="28" spans="1:7" x14ac:dyDescent="0.3">
      <c r="A28" s="4" t="s">
        <v>28</v>
      </c>
      <c r="B28" s="32">
        <f>100*Invoersheet!C22</f>
        <v>0</v>
      </c>
      <c r="C28" s="32">
        <f>200*Invoersheet!D22</f>
        <v>0</v>
      </c>
      <c r="D28" s="32">
        <f>80*Invoersheet!E22</f>
        <v>0</v>
      </c>
      <c r="E28" s="32">
        <f>80*Invoersheet!F22</f>
        <v>0</v>
      </c>
      <c r="F28" s="9"/>
      <c r="G28" s="32">
        <f t="shared" si="1"/>
        <v>0</v>
      </c>
    </row>
    <row r="29" spans="1:7" x14ac:dyDescent="0.3">
      <c r="A29" s="4" t="s">
        <v>29</v>
      </c>
      <c r="B29" s="32">
        <f>50*Invoersheet!C23</f>
        <v>0</v>
      </c>
      <c r="C29" s="32">
        <f>50*Invoersheet!D23</f>
        <v>0</v>
      </c>
      <c r="D29" s="32">
        <f>40*Invoersheet!E23</f>
        <v>0</v>
      </c>
      <c r="E29" s="32">
        <f>40*Invoersheet!F23</f>
        <v>0</v>
      </c>
      <c r="F29" s="9"/>
      <c r="G29" s="32">
        <f t="shared" si="1"/>
        <v>0</v>
      </c>
    </row>
    <row r="30" spans="1:7" ht="21.6" x14ac:dyDescent="0.3">
      <c r="A30" s="38" t="s">
        <v>61</v>
      </c>
      <c r="B30" s="32">
        <f>200*Invoersheet!C24</f>
        <v>0</v>
      </c>
      <c r="C30" s="32">
        <f>468*Invoersheet!D24</f>
        <v>0</v>
      </c>
      <c r="D30" s="32">
        <f>200*Invoersheet!E24</f>
        <v>0</v>
      </c>
      <c r="E30" s="32">
        <f>200*Invoersheet!F24</f>
        <v>0</v>
      </c>
      <c r="F30" s="9"/>
      <c r="G30" s="32">
        <f t="shared" si="1"/>
        <v>0</v>
      </c>
    </row>
    <row r="31" spans="1:7" x14ac:dyDescent="0.3">
      <c r="A31" s="4" t="s">
        <v>31</v>
      </c>
      <c r="B31" s="32">
        <f>100*Invoersheet!C25</f>
        <v>0</v>
      </c>
      <c r="C31" s="32">
        <f>200*Invoersheet!D25</f>
        <v>0</v>
      </c>
      <c r="D31" s="32">
        <f>80*Invoersheet!E25</f>
        <v>0</v>
      </c>
      <c r="E31" s="32">
        <f>80*Invoersheet!F25</f>
        <v>0</v>
      </c>
      <c r="F31" s="9"/>
      <c r="G31" s="32">
        <f t="shared" si="1"/>
        <v>0</v>
      </c>
    </row>
    <row r="32" spans="1:7" x14ac:dyDescent="0.3">
      <c r="A32" s="4" t="s">
        <v>32</v>
      </c>
      <c r="B32" s="32">
        <f>1200*Invoersheet!C26</f>
        <v>0</v>
      </c>
      <c r="C32" s="32" t="s">
        <v>13</v>
      </c>
      <c r="D32" s="32" t="s">
        <v>13</v>
      </c>
      <c r="E32" s="32" t="s">
        <v>13</v>
      </c>
      <c r="F32" s="9"/>
      <c r="G32" s="32">
        <f>B32</f>
        <v>0</v>
      </c>
    </row>
    <row r="33" spans="1:7" x14ac:dyDescent="0.3">
      <c r="A33" s="4" t="s">
        <v>33</v>
      </c>
      <c r="B33" s="32">
        <f>100*Invoersheet!C27</f>
        <v>0</v>
      </c>
      <c r="C33" s="32">
        <f>400*Invoersheet!D27</f>
        <v>0</v>
      </c>
      <c r="D33" s="32">
        <f>80*Invoersheet!E27</f>
        <v>0</v>
      </c>
      <c r="E33" s="32">
        <f>80*Invoersheet!F27</f>
        <v>0</v>
      </c>
      <c r="F33" s="9"/>
      <c r="G33" s="32">
        <f t="shared" si="1"/>
        <v>0</v>
      </c>
    </row>
    <row r="34" spans="1:7" x14ac:dyDescent="0.3">
      <c r="A34" s="4" t="s">
        <v>34</v>
      </c>
      <c r="B34" s="32">
        <f>100*Invoersheet!C28</f>
        <v>0</v>
      </c>
      <c r="C34" s="32">
        <f>200*Invoersheet!D28</f>
        <v>0</v>
      </c>
      <c r="D34" s="32">
        <f>80*Invoersheet!E28</f>
        <v>0</v>
      </c>
      <c r="E34" s="32">
        <f>80*Invoersheet!F28</f>
        <v>0</v>
      </c>
      <c r="F34" s="9"/>
      <c r="G34" s="32">
        <f t="shared" si="1"/>
        <v>0</v>
      </c>
    </row>
    <row r="35" spans="1:7" x14ac:dyDescent="0.3">
      <c r="A35" s="4" t="s">
        <v>35</v>
      </c>
      <c r="B35" s="32">
        <f>100*Invoersheet!C29</f>
        <v>0</v>
      </c>
      <c r="C35" s="32">
        <f>200*Invoersheet!D29</f>
        <v>0</v>
      </c>
      <c r="D35" s="32">
        <f>80*Invoersheet!E29</f>
        <v>0</v>
      </c>
      <c r="E35" s="32">
        <f>80*Invoersheet!F29</f>
        <v>0</v>
      </c>
      <c r="F35" s="9"/>
      <c r="G35" s="32">
        <f>SUM(B35:E35)</f>
        <v>0</v>
      </c>
    </row>
    <row r="36" spans="1:7" x14ac:dyDescent="0.3">
      <c r="A36" s="4" t="s">
        <v>36</v>
      </c>
      <c r="B36" s="32">
        <f>100*Invoersheet!C30</f>
        <v>0</v>
      </c>
      <c r="C36" s="32">
        <f>200*Invoersheet!D30</f>
        <v>0</v>
      </c>
      <c r="D36" s="32">
        <f>80*Invoersheet!E30</f>
        <v>0</v>
      </c>
      <c r="E36" s="32">
        <f>80*Invoersheet!F30</f>
        <v>0</v>
      </c>
      <c r="F36" s="33"/>
      <c r="G36" s="32">
        <f>SUM(B36:E36)</f>
        <v>0</v>
      </c>
    </row>
    <row r="37" spans="1:7" ht="15" thickBot="1" x14ac:dyDescent="0.35">
      <c r="A37" s="31" t="s">
        <v>62</v>
      </c>
      <c r="B37" s="27"/>
      <c r="C37" s="27"/>
      <c r="D37" s="27"/>
      <c r="E37" s="28"/>
      <c r="F37" s="28"/>
      <c r="G37" s="26">
        <f>SUM(G21:G36)</f>
        <v>0</v>
      </c>
    </row>
    <row r="38" spans="1:7" ht="15" thickTop="1" x14ac:dyDescent="0.3">
      <c r="A38" s="2"/>
      <c r="B38" s="6"/>
      <c r="C38" s="10"/>
      <c r="D38" s="10"/>
      <c r="E38" s="6"/>
    </row>
    <row r="39" spans="1:7" ht="20.399999999999999" x14ac:dyDescent="0.3">
      <c r="A39" s="8" t="s">
        <v>63</v>
      </c>
      <c r="B39" s="30" t="s">
        <v>37</v>
      </c>
      <c r="C39" s="30" t="s">
        <v>64</v>
      </c>
      <c r="D39" s="7" t="s">
        <v>38</v>
      </c>
      <c r="E39" s="6"/>
      <c r="F39" s="6"/>
      <c r="G39" s="14" t="s">
        <v>51</v>
      </c>
    </row>
    <row r="40" spans="1:7" x14ac:dyDescent="0.3">
      <c r="A40" s="4" t="s">
        <v>39</v>
      </c>
      <c r="B40" s="32">
        <f>4*Invoersheet!C33</f>
        <v>0</v>
      </c>
      <c r="C40" s="32">
        <f>4*Invoersheet!D33</f>
        <v>0</v>
      </c>
      <c r="D40" s="32">
        <f>8*Invoersheet!E33</f>
        <v>0</v>
      </c>
      <c r="G40" s="32">
        <f>SUM(B40:D40)</f>
        <v>0</v>
      </c>
    </row>
    <row r="41" spans="1:7" x14ac:dyDescent="0.3">
      <c r="A41" s="4" t="s">
        <v>40</v>
      </c>
      <c r="B41" s="32">
        <f>16*Invoersheet!C34</f>
        <v>0</v>
      </c>
      <c r="C41" s="32">
        <f>16*Invoersheet!D34</f>
        <v>0</v>
      </c>
      <c r="D41" s="32">
        <f>32*Invoersheet!E34</f>
        <v>0</v>
      </c>
      <c r="G41" s="32">
        <f t="shared" ref="G41:G43" si="2">SUM(B41:D41)</f>
        <v>0</v>
      </c>
    </row>
    <row r="42" spans="1:7" x14ac:dyDescent="0.3">
      <c r="A42" s="3" t="s">
        <v>41</v>
      </c>
      <c r="B42" s="32">
        <f>10*Invoersheet!C35</f>
        <v>0</v>
      </c>
      <c r="C42" s="32">
        <f>10*Invoersheet!D35</f>
        <v>0</v>
      </c>
      <c r="D42" s="32">
        <f>20*Invoersheet!E35</f>
        <v>0</v>
      </c>
      <c r="G42" s="32">
        <f t="shared" si="2"/>
        <v>0</v>
      </c>
    </row>
    <row r="43" spans="1:7" x14ac:dyDescent="0.3">
      <c r="A43" s="4" t="s">
        <v>42</v>
      </c>
      <c r="B43" s="32">
        <f>4*Invoersheet!C36</f>
        <v>0</v>
      </c>
      <c r="C43" s="32">
        <f>4*Invoersheet!D36</f>
        <v>0</v>
      </c>
      <c r="D43" s="32">
        <f>8*Invoersheet!E36</f>
        <v>0</v>
      </c>
      <c r="G43" s="32">
        <f t="shared" si="2"/>
        <v>0</v>
      </c>
    </row>
    <row r="44" spans="1:7" x14ac:dyDescent="0.3">
      <c r="A44" s="2" t="s">
        <v>43</v>
      </c>
      <c r="B44" s="32">
        <f>10*Invoersheet!C37</f>
        <v>0</v>
      </c>
      <c r="C44" s="32">
        <f>10*Invoersheet!D37</f>
        <v>0</v>
      </c>
      <c r="D44" s="32" t="s">
        <v>13</v>
      </c>
      <c r="G44" s="32">
        <f>SUM(B44:C44)</f>
        <v>0</v>
      </c>
    </row>
    <row r="45" spans="1:7" x14ac:dyDescent="0.3">
      <c r="A45" s="50" t="s">
        <v>44</v>
      </c>
      <c r="B45" s="32">
        <f>25*Invoersheet!C38</f>
        <v>0</v>
      </c>
      <c r="C45" s="32">
        <f>25*Invoersheet!D38</f>
        <v>0</v>
      </c>
      <c r="D45" s="32" t="s">
        <v>13</v>
      </c>
      <c r="G45" s="32">
        <f>SUM(B45:C45)</f>
        <v>0</v>
      </c>
    </row>
    <row r="46" spans="1:7" x14ac:dyDescent="0.3">
      <c r="A46" s="50" t="s">
        <v>45</v>
      </c>
      <c r="B46" s="32">
        <f>20*Invoersheet!C39</f>
        <v>0</v>
      </c>
      <c r="C46" s="32">
        <f>20*Invoersheet!D39</f>
        <v>0</v>
      </c>
      <c r="D46" s="32" t="s">
        <v>13</v>
      </c>
      <c r="G46" s="32">
        <f>SUM(B46:C46)</f>
        <v>0</v>
      </c>
    </row>
    <row r="47" spans="1:7" x14ac:dyDescent="0.3">
      <c r="A47" s="50" t="s">
        <v>46</v>
      </c>
      <c r="B47" s="32">
        <f>5*Invoersheet!C40</f>
        <v>0</v>
      </c>
      <c r="C47" s="32">
        <f>5*Invoersheet!D40</f>
        <v>0</v>
      </c>
      <c r="D47" s="32">
        <f>10*Invoersheet!E40</f>
        <v>0</v>
      </c>
      <c r="G47" s="32">
        <f>SUM(B47:D47)</f>
        <v>0</v>
      </c>
    </row>
    <row r="48" spans="1:7" ht="15" thickBot="1" x14ac:dyDescent="0.35">
      <c r="A48" s="31" t="s">
        <v>62</v>
      </c>
      <c r="B48" s="27"/>
      <c r="C48" s="27"/>
      <c r="D48" s="27"/>
      <c r="E48" s="28"/>
      <c r="F48" s="28"/>
      <c r="G48" s="26">
        <f>SUM(G40:G47)</f>
        <v>0</v>
      </c>
    </row>
    <row r="49" spans="1:7" ht="15" thickTop="1" x14ac:dyDescent="0.3"/>
    <row r="50" spans="1:7" ht="15" thickBot="1" x14ac:dyDescent="0.35">
      <c r="A50" s="31" t="s">
        <v>65</v>
      </c>
      <c r="B50" s="27"/>
      <c r="C50" s="27"/>
      <c r="D50" s="27"/>
      <c r="E50" s="28"/>
      <c r="F50" s="28"/>
      <c r="G50" s="26">
        <f>G37+G48</f>
        <v>0</v>
      </c>
    </row>
    <row r="51" spans="1:7" ht="15" thickTop="1" x14ac:dyDescent="0.3"/>
    <row r="52" spans="1:7" x14ac:dyDescent="0.3">
      <c r="G52" s="34"/>
    </row>
  </sheetData>
  <sheetProtection algorithmName="SHA-512" hashValue="GE+x3YtwJ1IuypOl1zcF5cjO+ulGeWRoyLOwrNlz6PJW2h18nMABS5ybBQwd+ihkQKAJarKv1VO/DmmkKYKn9g==" saltValue="Bexj7hmDU2lBpXLnejNFVQ==" spinCount="100000" sheet="1" selectLockedCells="1" selectUnlockedCells="1"/>
  <phoneticPr fontId="4" type="noConversion"/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egindatumdossier xmlns="6f21d894-8d5a-4755-be92-19d130540bd6">2021-04-29T00:00:00+00:00</PUBegindatumdossier>
    <TaxCatchAll xmlns="6f21d894-8d5a-4755-be92-19d130540bd6">
      <Value>9</Value>
      <Value>8</Value>
      <Value>7</Value>
      <Value>6</Value>
      <Value>5</Value>
      <Value>4</Value>
      <Value>3</Value>
      <Value>2</Value>
      <Value>1</Value>
    </TaxCatchAll>
    <kb23fa795b9743b8adae1149359e24fa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MOB-TBO, Teamleider Trambedrijf Beheer en Onderhoud</TermName>
          <TermId xmlns="http://schemas.microsoft.com/office/infopath/2007/PartnerControls">1697a22a-809e-4e77-8f27-1181e0500366</TermId>
        </TermInfo>
      </Terms>
    </kb23fa795b9743b8adae1149359e24fa>
    <d48145a825f34c759bf35e0f0f98a24d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WerkingsgebiedDocument xmlns="605f0870-dcdd-44df-b3b9-e054addee5f3" xsi:nil="true"/>
    <PUEinddatumdossier xmlns="605f0870-dcdd-44df-b3b9-e054addee5f3" xsi:nil="true"/>
    <n35da69e1c1047dea46f4e43c827e5fd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7 jaar dan wel 7 jaar na afloop van de overeenkomst</TermName>
          <TermId xmlns="http://schemas.microsoft.com/office/infopath/2007/PartnerControls">9718142c-c2a9-469b-bef3-f673a1d7e1d1</TermId>
        </TermInfo>
      </Terms>
    </n35da69e1c1047dea46f4e43c827e5fd>
    <e28028357a134c8cba3ce1e424d81274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 vervoer</TermName>
          <TermId xmlns="http://schemas.microsoft.com/office/infopath/2007/PartnerControls">15ec2c3d-1022-496c-b5bd-550a2983b73f</TermId>
        </TermInfo>
      </Terms>
    </e28028357a134c8cba3ce1e424d81274>
    <PUOmschrijvingVoorwaardenCopyright xmlns="605f0870-dcdd-44df-b3b9-e054addee5f3" xsi:nil="true"/>
    <bee6bab28bc347dea223a27ae484b55c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MOB - Concernmanager Mobiliteit</TermName>
          <TermId xmlns="http://schemas.microsoft.com/office/infopath/2007/PartnerControls">b7f90ac5-8c87-47a8-8218-35c54f9ce893</TermId>
        </TermInfo>
      </Terms>
    </bee6bab28bc347dea223a27ae484b55c>
    <PUCopyrightRechten xmlns="605f0870-dcdd-44df-b3b9-e054addee5f3">false</PUCopyrightRechten>
    <PUSelectiecategorie xmlns="6f21d894-8d5a-4755-be92-19d130540bd6">77</PUSelectiecategorie>
    <nbfcb91ce6ed4c72a590e661d33753dd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PUDocumenttype xmlns="3a2d4642-b1a9-4f9a-947d-aaac82c6ed7c" xsi:nil="true"/>
    <ecddcceb7a3944bcb5df119ed71fb281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d6579817e59147ae85edfd3136814cae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14. Aankopen, verkopen, ruilen en bruikleen van roerende zaken, leveren of verlenen van diensten alsmede het aangaan van overeenkomsten daarbij</TermName>
          <TermId xmlns="http://schemas.microsoft.com/office/infopath/2007/PartnerControls">4012e11a-36c8-467a-8823-a44bbb38e830</TermId>
        </TermInfo>
      </Terms>
    </d6579817e59147ae85edfd3136814cae>
    <PUBegindatumCopyright xmlns="605f0870-dcdd-44df-b3b9-e054addee5f3" xsi:nil="true"/>
    <PUEinddatumCopyright xmlns="605f0870-dcdd-44df-b3b9-e054addee5f3" xsi:nil="true"/>
    <dc87032591014caf9b8c241199203258 xmlns="6f21d894-8d5a-4755-be92-19d130540bd6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Openbaar vervoer</TermName>
          <TermId xmlns="http://schemas.microsoft.com/office/infopath/2007/PartnerControls">63a013f0-425c-419d-9393-a29dbea39c75</TermId>
        </TermInfo>
      </Terms>
    </dc87032591014caf9b8c241199203258>
    <PUDossiernaam xmlns="6f21d894-8d5a-4755-be92-19d130540bd6">Aanbesteding onderhoudspartij trambedrijf </PUDossiernaam>
    <c69891f5b6724842a1992b729e890d0f xmlns="6f21d894-8d5a-4755-be92-19d130540bd6">
      <Terms xmlns="http://schemas.microsoft.com/office/infopath/2007/PartnerControls"/>
    </c69891f5b6724842a1992b729e890d0f>
    <_dlc_DocId xmlns="6f21d894-8d5a-4755-be92-19d130540bd6">UTSP-1309879742-646</_dlc_DocId>
    <_dlc_DocIdUrl xmlns="6f21d894-8d5a-4755-be92-19d130540bd6">
      <Url>https://provincieutrecht.sharepoint.com/sites/prjct-Aanbestedingonderhoudspartijtrambedrijf/_layouts/15/DocIdRedir.aspx?ID=UTSP-1309879742-646</Url>
      <Description>UTSP-1309879742-646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54" ma:contentTypeDescription=" " ma:contentTypeScope="" ma:versionID="330b67ed56ee5ef44b184fb4534d10d9">
  <xsd:schema xmlns:xsd="http://www.w3.org/2001/XMLSchema" xmlns:xs="http://www.w3.org/2001/XMLSchema" xmlns:p="http://schemas.microsoft.com/office/2006/metadata/properties" xmlns:ns2="605f0870-dcdd-44df-b3b9-e054addee5f3" xmlns:ns3="6f21d894-8d5a-4755-be92-19d130540bd6" xmlns:ns4="3a2d4642-b1a9-4f9a-947d-aaac82c6ed7c" targetNamespace="http://schemas.microsoft.com/office/2006/metadata/properties" ma:root="true" ma:fieldsID="3b35ac9b8a1d37493b0ec1605748e5d8" ns2:_="" ns3:_="" ns4:_="">
    <xsd:import namespace="605f0870-dcdd-44df-b3b9-e054addee5f3"/>
    <xsd:import namespace="6f21d894-8d5a-4755-be92-19d130540bd6"/>
    <xsd:import namespace="3a2d4642-b1a9-4f9a-947d-aaac82c6ed7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3:PUBegindatumdossier" minOccurs="0"/>
                <xsd:element ref="ns2:PUEinddatumdossier" minOccurs="0"/>
                <xsd:element ref="ns3:PUSelectiecategorie" minOccurs="0"/>
                <xsd:element ref="ns3:PUDossiernaam" minOccurs="0"/>
                <xsd:element ref="ns3:_dlc_DocId" minOccurs="0"/>
                <xsd:element ref="ns3:_dlc_DocIdUrl" minOccurs="0"/>
                <xsd:element ref="ns3:_dlc_DocIdPersistId" minOccurs="0"/>
                <xsd:element ref="ns3:TaxCatchAll" minOccurs="0"/>
                <xsd:element ref="ns2:MediaServiceMetadata" minOccurs="0"/>
                <xsd:element ref="ns2:MediaServiceFastMetadata" minOccurs="0"/>
                <xsd:element ref="ns3:n35da69e1c1047dea46f4e43c827e5fd" minOccurs="0"/>
                <xsd:element ref="ns3:c69891f5b6724842a1992b729e890d0f" minOccurs="0"/>
                <xsd:element ref="ns3:dc87032591014caf9b8c241199203258" minOccurs="0"/>
                <xsd:element ref="ns3:bee6bab28bc347dea223a27ae484b55c" minOccurs="0"/>
                <xsd:element ref="ns3:kb23fa795b9743b8adae1149359e24fa" minOccurs="0"/>
                <xsd:element ref="ns3:e28028357a134c8cba3ce1e424d81274" minOccurs="0"/>
                <xsd:element ref="ns3:ecddcceb7a3944bcb5df119ed71fb281" minOccurs="0"/>
                <xsd:element ref="ns3:nbfcb91ce6ed4c72a590e661d33753dd" minOccurs="0"/>
                <xsd:element ref="ns3:d6579817e59147ae85edfd3136814cae" minOccurs="0"/>
                <xsd:element ref="ns3:d48145a825f34c759bf35e0f0f98a24d" minOccurs="0"/>
                <xsd:element ref="ns2:MediaServiceAutoKeyPoints" minOccurs="0"/>
                <xsd:element ref="ns2:MediaServiceKeyPoints" minOccurs="0"/>
                <xsd:element ref="ns4:PUDocument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5f0870-dcdd-44df-b3b9-e054addee5f3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2" nillable="true" ma:displayName="Werkingsgebied document" ma:internalName="PUWerkingsgebiedDocument">
      <xsd:simpleType>
        <xsd:restriction base="dms:Text">
          <xsd:maxLength value="255"/>
        </xsd:restriction>
      </xsd:simpleType>
    </xsd:element>
    <xsd:element name="PUCopyrightRechten" ma:index="3" nillable="true" ma:displayName="Copyright rechten" ma:default="0" ma:description="Selecteer &quot;Ja&quot; indien het document onderhevig is aan copyright rechten" ma:internalName="PUCopyrightRechten">
      <xsd:simpleType>
        <xsd:restriction base="dms:Boolean"/>
      </xsd:simpleType>
    </xsd:element>
    <xsd:element name="PUOmschrijvingVoorwaardenCopyright" ma:index="4" nillable="true" ma:displayName="Omschrijving voorwaarden copyright" ma:internalName="PUOmschrijvingVoorwaardenCopyright">
      <xsd:simpleType>
        <xsd:restriction base="dms:Note">
          <xsd:maxLength value="255"/>
        </xsd:restriction>
      </xsd:simpleType>
    </xsd:element>
    <xsd:element name="PUBegindatumCopyright" ma:index="5" nillable="true" ma:displayName="Begindatum copyright" ma:format="DateOnly" ma:internalName="PUBegindatumCopyright">
      <xsd:simpleType>
        <xsd:restriction base="dms:DateTime"/>
      </xsd:simpleType>
    </xsd:element>
    <xsd:element name="PUEinddatumCopyright" ma:index="6" nillable="true" ma:displayName="Einddatum copyright" ma:format="DateOnly" ma:internalName="PUEinddatumCopyright">
      <xsd:simpleType>
        <xsd:restriction base="dms:DateTime"/>
      </xsd:simpleType>
    </xsd:element>
    <xsd:element name="PUEinddatumdossier" ma:index="8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1d894-8d5a-4755-be92-19d130540bd6" elementFormDefault="qualified">
    <xsd:import namespace="http://schemas.microsoft.com/office/2006/documentManagement/types"/>
    <xsd:import namespace="http://schemas.microsoft.com/office/infopath/2007/PartnerControls"/>
    <xsd:element name="PUBegindatumdossier" ma:index="7" nillable="true" ma:displayName="Begindatumdossier" ma:default="2021-04-29T00:00:00.000+02:00" ma:format="DateOnly" ma:hidden="true" ma:internalName="PUBegindatumdossier" ma:readOnly="false">
      <xsd:simpleType>
        <xsd:restriction base="dms:DateTime"/>
      </xsd:simpleType>
    </xsd:element>
    <xsd:element name="PUSelectiecategorie" ma:index="9" nillable="true" ma:displayName="Selectiecategorie" ma:default="7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ssiernaam" ma:index="10" nillable="true" ma:displayName="Dossiernaam" ma:default="Aanbesteding onderhoudspartij trambedrijf " ma:hidden="true" ma:internalName="PUDossiernaam" ma:readOnly="false">
      <xsd:simpleType>
        <xsd:restriction base="dms:Text">
          <xsd:maxLength value="255"/>
        </xsd:restriction>
      </xsd:simpleType>
    </xsd:element>
    <xsd:element name="_dlc_DocId" ma:index="1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2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a99936dc-1f50-441a-ba47-50142a4e0dde}" ma:internalName="TaxCatchAll" ma:showField="CatchAllData" ma:web="6f21d894-8d5a-4755-be92-19d130540b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35da69e1c1047dea46f4e43c827e5fd" ma:index="23" nillable="true" ma:taxonomy="true" ma:internalName="n35da69e1c1047dea46f4e43c827e5fd" ma:taxonomyFieldName="PUBewaartermijn" ma:displayName="Bewaartermijn" ma:readOnly="false" ma:default="-1;#7 jaar dan wel 7 jaar na afloop van de overeenkomst|9718142c-c2a9-469b-bef3-f673a1d7e1d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5" nillable="true" ma:taxonomy="true" ma:internalName="c69891f5b6724842a1992b729e890d0f" ma:taxonomyFieldName="PUDocumentTrefwoorden" ma:displayName="Document trefwoorden" ma:fieldId="{c69891f5-b672-4842-a199-2b729e890d0f}" ma:taxonomyMulti="true" ma:sspId="d6e20898-9fd2-4753-9924-3f7380c5943a" ma:termSetId="e3b2fbac-090f-4b89-909c-3a1bfe26f2d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7" nillable="true" ma:taxonomy="true" ma:internalName="dc87032591014caf9b8c241199203258" ma:taxonomyFieldName="PUDoelenboom" ma:displayName="Doelenboom" ma:readOnly="false" ma:default="-1;#Openbaar vervoer|63a013f0-425c-419d-9393-a29dbea39c75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29" nillable="true" ma:taxonomy="true" ma:internalName="bee6bab28bc347dea223a27ae484b55c" ma:taxonomyFieldName="PUEindverantwoordelijkeProceseigenaar" ma:displayName="Eindverantwoordelijke proceseigenaar" ma:readOnly="false" ma:default="-1;#MOB - Concernmanager Mobiliteit|b7f90ac5-8c87-47a8-8218-35c54f9ce893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31" nillable="true" ma:taxonomy="true" ma:internalName="kb23fa795b9743b8adae1149359e24fa" ma:taxonomyFieldName="PUProceseigenaar" ma:displayName="Proceseigenaar" ma:readOnly="false" ma:default="-1;#TL MOB-TBO, Teamleider Trambedrijf Beheer en Onderhoud|1697a22a-809e-4e77-8f27-1181e0500366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28028357a134c8cba3ce1e424d81274" ma:index="33" nillable="true" ma:taxonomy="true" ma:internalName="e28028357a134c8cba3ce1e424d81274" ma:taxonomyFieldName="PUThema" ma:displayName="Thema" ma:readOnly="false" ma:default="-1;#Openbaar vervoer|15ec2c3d-1022-496c-b5bd-550a2983b73f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cddcceb7a3944bcb5df119ed71fb281" ma:index="35" nillable="true" ma:taxonomy="true" ma:internalName="ecddcceb7a3944bcb5df119ed71fb281" ma:taxonomyFieldName="PUWaardering" ma:displayName="Waardering" ma:readOnly="false" ma:default="-1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fcb91ce6ed4c72a590e661d33753dd" ma:index="37" nillable="true" ma:taxonomy="true" ma:internalName="nbfcb91ce6ed4c72a590e661d33753dd" ma:taxonomyFieldName="PUWBSTax" ma:displayName="WBS" ma:readOnly="false" ma:default="-1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579817e59147ae85edfd3136814cae" ma:index="39" nillable="true" ma:taxonomy="true" ma:internalName="d6579817e59147ae85edfd3136814cae" ma:taxonomyFieldName="PUWerkproces" ma:displayName="Werkproces" ma:readOnly="false" ma:default="-1;#14. Aankopen, verkopen, ruilen en bruikleen van roerende zaken, leveren of verlenen van diensten alsmede het aangaan van overeenkomsten daarbij|4012e11a-36c8-467a-8823-a44bbb38e83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48145a825f34c759bf35e0f0f98a24d" ma:index="41" nillable="true" ma:taxonomy="true" ma:internalName="d48145a825f34c759bf35e0f0f98a24d" ma:taxonomyFieldName="PUWerkingsgebiedDossier" ma:displayName="Werkingsgebied dossier" ma:readOnly="false" ma:default="-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Documenttype" ma:index="45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C9DA78-1FEC-41A4-884A-3992B464A14B}">
  <ds:schemaRefs>
    <ds:schemaRef ds:uri="http://schemas.microsoft.com/office/2006/metadata/properties"/>
    <ds:schemaRef ds:uri="http://schemas.microsoft.com/office/infopath/2007/PartnerControls"/>
    <ds:schemaRef ds:uri="6f21d894-8d5a-4755-be92-19d130540bd6"/>
    <ds:schemaRef ds:uri="605f0870-dcdd-44df-b3b9-e054addee5f3"/>
    <ds:schemaRef ds:uri="3a2d4642-b1a9-4f9a-947d-aaac82c6ed7c"/>
  </ds:schemaRefs>
</ds:datastoreItem>
</file>

<file path=customXml/itemProps2.xml><?xml version="1.0" encoding="utf-8"?>
<ds:datastoreItem xmlns:ds="http://schemas.openxmlformats.org/officeDocument/2006/customXml" ds:itemID="{6B1AAAC1-2119-4B9A-8824-5A7A278359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5f0870-dcdd-44df-b3b9-e054addee5f3"/>
    <ds:schemaRef ds:uri="6f21d894-8d5a-4755-be92-19d130540bd6"/>
    <ds:schemaRef ds:uri="3a2d4642-b1a9-4f9a-947d-aaac82c6ed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353882-C71C-4F60-9C56-A81A303C447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3FEC95E-544B-42AC-AF0E-AA18ED7CCA0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Invoersheet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Annet Zuman</dc:creator>
  <cp:keywords/>
  <dc:description/>
  <cp:lastModifiedBy>Nap, Henk</cp:lastModifiedBy>
  <cp:revision/>
  <dcterms:created xsi:type="dcterms:W3CDTF">2021-10-05T12:58:58Z</dcterms:created>
  <dcterms:modified xsi:type="dcterms:W3CDTF">2021-12-16T18:40:25Z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Bewaartermijn">
    <vt:lpwstr>6;#7 jaar dan wel 7 jaar na afloop van de overeenkomst|9718142c-c2a9-469b-bef3-f673a1d7e1d1</vt:lpwstr>
  </property>
  <property fmtid="{D5CDD505-2E9C-101B-9397-08002B2CF9AE}" pid="4" name="PUWaardering">
    <vt:lpwstr>5;#Vernietigen|90b47d01-38c6-4bfb-b527-d49e498a64bf</vt:lpwstr>
  </property>
  <property fmtid="{D5CDD505-2E9C-101B-9397-08002B2CF9AE}" pid="5" name="PUWBSTax">
    <vt:lpwstr>8;#P.0000 - Onbenoemd|3d735cab-bb43-4375-8d6c-aab7c97c3079</vt:lpwstr>
  </property>
  <property fmtid="{D5CDD505-2E9C-101B-9397-08002B2CF9AE}" pid="6" name="PUWerkproces">
    <vt:lpwstr>3;#14. Aankopen, verkopen, ruilen en bruikleen van roerende zaken, leveren of verlenen van diensten alsmede het aangaan van overeenkomsten daarbij|4012e11a-36c8-467a-8823-a44bbb38e830</vt:lpwstr>
  </property>
  <property fmtid="{D5CDD505-2E9C-101B-9397-08002B2CF9AE}" pid="7" name="PUWerkingsgebiedDossier">
    <vt:lpwstr>1;#Intern Provincie|189e3338-705c-4baf-9377-0e95b47bfb72</vt:lpwstr>
  </property>
  <property fmtid="{D5CDD505-2E9C-101B-9397-08002B2CF9AE}" pid="8" name="_dlc_DocIdItemGuid">
    <vt:lpwstr>27447cde-4921-4b37-aa7d-d9138b2d0d9f</vt:lpwstr>
  </property>
  <property fmtid="{D5CDD505-2E9C-101B-9397-08002B2CF9AE}" pid="9" name="PUProceseigenaar">
    <vt:lpwstr>4;#TL MOB-TBO, Teamleider Trambedrijf Beheer en Onderhoud|1697a22a-809e-4e77-8f27-1181e0500366</vt:lpwstr>
  </property>
  <property fmtid="{D5CDD505-2E9C-101B-9397-08002B2CF9AE}" pid="10" name="PUDoelenboom">
    <vt:lpwstr>7;#Openbaar vervoer|63a013f0-425c-419d-9393-a29dbea39c75</vt:lpwstr>
  </property>
  <property fmtid="{D5CDD505-2E9C-101B-9397-08002B2CF9AE}" pid="11" name="PUEindverantwoordelijkeProceseigenaar">
    <vt:lpwstr>9;#MOB - Concernmanager Mobiliteit|b7f90ac5-8c87-47a8-8218-35c54f9ce893</vt:lpwstr>
  </property>
  <property fmtid="{D5CDD505-2E9C-101B-9397-08002B2CF9AE}" pid="12" name="PUThema">
    <vt:lpwstr>2;#Openbaar vervoer|15ec2c3d-1022-496c-b5bd-550a2983b73f</vt:lpwstr>
  </property>
  <property fmtid="{D5CDD505-2E9C-101B-9397-08002B2CF9AE}" pid="13" name="PUDocumentTrefwoorden">
    <vt:lpwstr/>
  </property>
</Properties>
</file>