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TRAJECTEN\BUURT\Grijs\Afval\HLT TEY 202109 - PRJ 2100345 Afvalinzameling 2023 ev\06. Nota van Inlichtingen\"/>
    </mc:Choice>
  </mc:AlternateContent>
  <xr:revisionPtr revIDLastSave="0" documentId="8_{1A099352-59FE-48FC-97EB-0ABDC9744B85}" xr6:coauthVersionLast="47" xr6:coauthVersionMax="47" xr10:uidLastSave="{00000000-0000-0000-0000-000000000000}"/>
  <bookViews>
    <workbookView xWindow="4395" yWindow="3270" windowWidth="21600" windowHeight="11385" xr2:uid="{00000000-000D-0000-FFFF-FFFF00000000}"/>
  </bookViews>
  <sheets>
    <sheet name="Blad1" sheetId="1" r:id="rId1"/>
  </sheets>
  <definedNames>
    <definedName name="_xlnm.Print_Area" localSheetId="0">Blad1!$A$1:$G$91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F53" i="1" l="1"/>
  <c r="F52" i="1"/>
  <c r="F51" i="1"/>
  <c r="C28" i="1"/>
  <c r="F27" i="1" l="1"/>
  <c r="F26" i="1"/>
  <c r="F40" i="1" l="1"/>
  <c r="F41" i="1"/>
  <c r="C43" i="1"/>
  <c r="F43" i="1" s="1"/>
  <c r="C42" i="1"/>
  <c r="F42" i="1" s="1"/>
  <c r="F24" i="1"/>
  <c r="F23" i="1"/>
  <c r="F58" i="1" s="1"/>
  <c r="F59" i="1" l="1"/>
  <c r="F50" i="1"/>
  <c r="F49" i="1"/>
  <c r="F54" i="1" l="1"/>
  <c r="F61" i="1"/>
  <c r="F77" i="1" l="1"/>
  <c r="F76" i="1"/>
  <c r="F78" i="1" l="1"/>
  <c r="F9" i="1" l="1"/>
  <c r="F8" i="1"/>
  <c r="F71" i="1" l="1"/>
  <c r="F70" i="1"/>
  <c r="F69" i="1"/>
  <c r="F68" i="1"/>
  <c r="E67" i="1"/>
  <c r="F67" i="1" s="1"/>
  <c r="F18" i="1"/>
  <c r="F17" i="1"/>
  <c r="E36" i="1"/>
  <c r="C36" i="1"/>
  <c r="F72" i="1" l="1"/>
  <c r="F36" i="1"/>
  <c r="F63" i="1" s="1"/>
  <c r="F28" i="1" l="1"/>
  <c r="F62" i="1" s="1"/>
  <c r="C7" i="1" l="1"/>
  <c r="F7" i="1" s="1"/>
  <c r="F75" i="1" l="1"/>
  <c r="F79" i="1" s="1"/>
  <c r="R11" i="1"/>
  <c r="R10" i="1"/>
  <c r="R8" i="1"/>
  <c r="R15" i="1" l="1"/>
  <c r="R16" i="1" s="1"/>
  <c r="F10" i="1" l="1"/>
  <c r="F57" i="1" l="1"/>
  <c r="C11" i="1"/>
  <c r="F11" i="1" s="1"/>
  <c r="F60" i="1" l="1"/>
  <c r="F64" i="1" s="1"/>
</calcChain>
</file>

<file path=xl/sharedStrings.xml><?xml version="1.0" encoding="utf-8"?>
<sst xmlns="http://schemas.openxmlformats.org/spreadsheetml/2006/main" count="125" uniqueCount="103">
  <si>
    <t>aantal aansluitingen</t>
  </si>
  <si>
    <t xml:space="preserve">
Kosten per jaar</t>
  </si>
  <si>
    <t>Inzamelkosten verzamelcontainers</t>
  </si>
  <si>
    <t>Kosten per jaar</t>
  </si>
  <si>
    <t>Naam inschrijver:</t>
  </si>
  <si>
    <t>Naam (dhr/mevr):</t>
  </si>
  <si>
    <t>Functie:</t>
  </si>
  <si>
    <t>Handtekening:</t>
  </si>
  <si>
    <t>aantal inzamelrondes/j</t>
  </si>
  <si>
    <t>Antwoord (keuzemenu)</t>
  </si>
  <si>
    <t>Puntenscore</t>
  </si>
  <si>
    <t>nee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</si>
  <si>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</si>
  <si>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</si>
  <si>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Gunningcriterium Maatschappelijk Verantwoord Ondernemen*</t>
  </si>
  <si>
    <t>Beschikt uw onderneming over een geldig certificaat voor de PSO prestatieladder (trede 1 t/m 3)?</t>
  </si>
  <si>
    <t>ja, trede 1</t>
  </si>
  <si>
    <t>ja, trede 2</t>
  </si>
  <si>
    <t>ja, trede 3</t>
  </si>
  <si>
    <t>ja, trede 4</t>
  </si>
  <si>
    <t>ja, trede 5</t>
  </si>
  <si>
    <t>DUURZAAMHEID</t>
  </si>
  <si>
    <t>diesel Euro 6 norm/EEV of beter</t>
  </si>
  <si>
    <t>hybride of beter</t>
  </si>
  <si>
    <t>CNG/LNG of beter</t>
  </si>
  <si>
    <t>waterstof of electrisch</t>
  </si>
  <si>
    <t>punten</t>
  </si>
  <si>
    <t>punt</t>
  </si>
  <si>
    <t>Welke inzet voor SROI garandeert u (in % van de totale inschrijfprijs per jaar)?</t>
  </si>
  <si>
    <t>Voor de inzet op SROI dient u bij opdracht een plan van aanpak in te dienen waaruit de inzet blijkt en op grond waarvan deze te beoordelen is.</t>
  </si>
  <si>
    <t xml:space="preserve">Inzamelkosten GFT** </t>
  </si>
  <si>
    <t>Inzamelkosten huis aan huis inzameling van minicontainers en zakken</t>
  </si>
  <si>
    <t>Inzamelkosten PDB middels minicontainers</t>
  </si>
  <si>
    <t>Inzamelkosten PDB middels zakken</t>
  </si>
  <si>
    <t>Inzamelkosten restafval*, incl. 10 verzamelcontainers van 1.100 liter</t>
  </si>
  <si>
    <t xml:space="preserve">Legen verzamelcontainers voor restafval* </t>
  </si>
  <si>
    <t>Legen verzamelcontainers voor GFT*</t>
  </si>
  <si>
    <r>
      <t>*</t>
    </r>
    <r>
      <rPr>
        <i/>
        <sz val="9"/>
        <color indexed="8"/>
        <rFont val="Verdana"/>
        <family val="2"/>
      </rPr>
      <t>De ledigingsfrequentie mag naar eigen inzicht mits overloop van de verzamelcontainers wordt beperkt tot max 5% van het aantal containers/jaar per fractie.</t>
    </r>
  </si>
  <si>
    <t>Ledigingskosten glascontainers</t>
  </si>
  <si>
    <t>Aantal containers</t>
  </si>
  <si>
    <t xml:space="preserve">Prijs per lediging </t>
  </si>
  <si>
    <t>Verwerking glas</t>
  </si>
  <si>
    <t xml:space="preserve">kosten  (+) dan wel opbrengsten (-) per ton </t>
  </si>
  <si>
    <t>Restafval, GFT en PBD</t>
  </si>
  <si>
    <t>Glas</t>
  </si>
  <si>
    <t>Bont glas</t>
  </si>
  <si>
    <t>Vergoeding per ton</t>
  </si>
  <si>
    <t>Vergoeding/jaar</t>
  </si>
  <si>
    <t>De vergoeding op basis van uw prijsstelling en de verwachte tonnages</t>
  </si>
  <si>
    <t>ton/jaar OPK (indicatief)</t>
  </si>
  <si>
    <t>ton per jaar (indicatief)</t>
  </si>
  <si>
    <t>Inzamelen ondergrondse verzamelcontainers  glas (kleuren gescheiden)*</t>
  </si>
  <si>
    <t>Inzamelen ondergrondse verzamelcontainers  OPK*</t>
  </si>
  <si>
    <t xml:space="preserve">Totaal Ledigingen/j (maximaal)* 
</t>
  </si>
  <si>
    <t>OPK</t>
  </si>
  <si>
    <t>Inzamelkosten voor restafval, GFT en PBD</t>
  </si>
  <si>
    <t>Inzamelkosten voor glas</t>
  </si>
  <si>
    <t>Inzamelkosten voor OPK</t>
  </si>
  <si>
    <t>bio CNG/LNG of B100/HVO100</t>
  </si>
  <si>
    <t>Percentage</t>
  </si>
  <si>
    <t>Punten</t>
  </si>
  <si>
    <t>Geef het % in te zetten inzamelvoertuigen dat voldoet aan: Hybride motor</t>
  </si>
  <si>
    <t>Geef het % in te zetten inzamelvoertuigen dat voldoet aan: CNG/LNG motor</t>
  </si>
  <si>
    <t>Geef het % in te zetten inzamelvoertuigen dat voldoet aan: Bio CNG/LNG, B100 of HVO100 brandstof</t>
  </si>
  <si>
    <t>Geef het % in te zetten inzamelvoertuigen dat voldoet aan: Rijden op waterstof of electrische motor</t>
  </si>
  <si>
    <t>Geef het % in te zetten inzamelvoertuigen dat voldoet aan: Euro 6/EEV motor*</t>
  </si>
  <si>
    <r>
      <t>*</t>
    </r>
    <r>
      <rPr>
        <i/>
        <sz val="9"/>
        <color indexed="8"/>
        <rFont val="Arial"/>
        <family val="2"/>
      </rPr>
      <t xml:space="preserve">Dit is de sluitpost en wordt berekend als 100% - som overige op te geven percentages. </t>
    </r>
  </si>
  <si>
    <t>Totaal punten =</t>
  </si>
  <si>
    <t xml:space="preserve">Inzamelkosten GFT*** </t>
  </si>
  <si>
    <t>**wekelijkse inzameling in de zomerperiode, 2-wekelijks daarbuiten. Totaal 36* per jaar inzameldagen, of</t>
  </si>
  <si>
    <t>***mogelijk vervalt de wekelijkse inzameling van GFT in de zomerperiode. In dat geval 26* per jaar inzameldagen (2-wekelijks). Beide opties tellen voor 50% mee in de beoordeling.</t>
  </si>
  <si>
    <t>Inzamelen oc's voor OPK voor verenigingen en afhandelen van de vergoedingen</t>
  </si>
  <si>
    <t xml:space="preserve">Totale inzamelkosten </t>
  </si>
  <si>
    <t>Aldus naar waarheid opgemaakt te ................... op …................. 2022</t>
  </si>
  <si>
    <t>Degemiddelde vergoeding voor bont, afzet Nederland en Belgie volgens Marktberichten Oud Papier*</t>
  </si>
  <si>
    <t>*volgens een recente uitgave, slotdatum 4 november 2021</t>
  </si>
  <si>
    <t>Vergoeding voor glas (+ zijn kosten, - zijn baten voor opdrachtgever)</t>
  </si>
  <si>
    <t>Vergoeding voor OPK (+ zijn kosten, - zijn baten voor opdrachtgever)</t>
  </si>
  <si>
    <t>Totale inschrijfprijs (+zijn kosten, - zijn baten voor opdrachtgever)</t>
  </si>
  <si>
    <t>Afhandelen klachten en meldingen</t>
  </si>
  <si>
    <t>Frequentie</t>
  </si>
  <si>
    <t>dagelijkse bereikbaarheid en afhandeling</t>
  </si>
  <si>
    <t>Voorraadbeheer (opslag en registratie)</t>
  </si>
  <si>
    <t>Uw toeslag hierop (positieve en negatieve waarden zijn toegestaan)</t>
  </si>
  <si>
    <t>Containerbeheer activiteiteiten voor inwoners</t>
  </si>
  <si>
    <t>*U dient bij inschrijving de certificaten of bewijsmiddelen voor gelijkwaardigheid in te dienen. Indien deze ontbreken is uw score 0.                              Uw score =</t>
  </si>
  <si>
    <t>Het aantal glascontainers wordt uitgebreid van 33 naar 46. Voor beide opties wordt een inzamelprij gevraag die voor 50% mee telt in de beoordeling.</t>
  </si>
  <si>
    <t>Het aantal papiercontainers wordt uitgebreid van 17 naar 43. Voor beide opties (excl. verenigingen) wordt een inzamelprijs gevraag die voor 50% mee telt in de beoordeling.</t>
  </si>
  <si>
    <t>Inzamelen van OPK middels de perscontainers op de milieustraat</t>
  </si>
  <si>
    <t>Inzameling van restafval, GFT, PBD en inzameling en verwerking van glas en OPK, versie 2.0</t>
  </si>
  <si>
    <t>Prijs per aansluiting</t>
  </si>
  <si>
    <t>Wit glas</t>
  </si>
  <si>
    <t>Groen glas</t>
  </si>
  <si>
    <t>Afhandelen klachten/meldingen, containerbeheer en overige dienstverlening</t>
  </si>
  <si>
    <t xml:space="preserve">Vergoeding per jaar 
</t>
  </si>
  <si>
    <t>1 inzamelkalender/jaar</t>
  </si>
  <si>
    <t>Digitale kalender opstellen + PDF aanleveren</t>
  </si>
  <si>
    <t>Sorteeranalyses uitvoeren</t>
  </si>
  <si>
    <t>2* per jaar voor laag- en hoogbouw</t>
  </si>
  <si>
    <t xml:space="preserve"> ca.1.000 meldingen/jaar</t>
  </si>
  <si>
    <t>De vergoeding voor het afhandelen van klachten en meldingen, container beheer en overige dienstverlening</t>
  </si>
  <si>
    <t>Inzamelkosten OPK containers</t>
  </si>
  <si>
    <t>*het voornemen is restafval vanaf 2023 een maal per 3 weken in te gaan zamelen.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</si>
</sst>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.00_-"/>
    <numFmt numFmtId="166" formatCode="#,##0.0"/>
  </numFmts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i/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indexed="8"/>
      <name val="Arial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i/>
      <sz val="9"/>
      <color indexed="8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0" fontId="0" fillId="0" borderId="0" xfId="0" applyProtection="1"/>
    <xf numFmtId="164" fontId="3" fillId="0" borderId="0" xfId="0" applyNumberFormat="1" applyFont="1" applyBorder="1" applyAlignment="1" applyProtection="1"/>
    <xf numFmtId="164" fontId="5" fillId="0" borderId="0" xfId="0" applyNumberFormat="1" applyFont="1" applyBorder="1" applyAlignment="1" applyProtection="1">
      <alignment wrapText="1"/>
    </xf>
    <xf numFmtId="164" fontId="6" fillId="0" borderId="0" xfId="0" applyNumberFormat="1" applyFont="1" applyBorder="1" applyProtection="1"/>
    <xf numFmtId="1" fontId="4" fillId="0" borderId="0" xfId="0" applyNumberFormat="1" applyFont="1" applyBorder="1" applyAlignment="1" applyProtection="1"/>
    <xf numFmtId="1" fontId="4" fillId="0" borderId="0" xfId="0" applyNumberFormat="1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top"/>
    </xf>
    <xf numFmtId="1" fontId="7" fillId="0" borderId="0" xfId="0" applyNumberFormat="1" applyFont="1" applyBorder="1" applyProtection="1"/>
    <xf numFmtId="0" fontId="3" fillId="0" borderId="3" xfId="0" applyFont="1" applyBorder="1" applyAlignment="1" applyProtection="1">
      <alignment wrapText="1"/>
    </xf>
    <xf numFmtId="164" fontId="3" fillId="0" borderId="4" xfId="0" applyNumberFormat="1" applyFont="1" applyFill="1" applyBorder="1" applyProtection="1"/>
    <xf numFmtId="165" fontId="3" fillId="3" borderId="6" xfId="0" applyNumberFormat="1" applyFont="1" applyFill="1" applyBorder="1" applyAlignment="1" applyProtection="1">
      <alignment horizontal="center"/>
      <protection locked="0"/>
    </xf>
    <xf numFmtId="164" fontId="3" fillId="0" borderId="7" xfId="0" applyNumberFormat="1" applyFont="1" applyFill="1" applyBorder="1" applyProtection="1"/>
    <xf numFmtId="164" fontId="3" fillId="0" borderId="0" xfId="0" applyNumberFormat="1" applyFont="1" applyFill="1" applyBorder="1" applyProtection="1"/>
    <xf numFmtId="0" fontId="5" fillId="0" borderId="0" xfId="0" applyFont="1" applyBorder="1" applyAlignment="1" applyProtection="1">
      <alignment horizontal="left"/>
    </xf>
    <xf numFmtId="164" fontId="8" fillId="0" borderId="0" xfId="0" applyNumberFormat="1" applyFont="1" applyBorder="1" applyProtection="1"/>
    <xf numFmtId="164" fontId="5" fillId="0" borderId="0" xfId="0" applyNumberFormat="1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164" fontId="6" fillId="0" borderId="0" xfId="0" applyNumberFormat="1" applyFont="1" applyProtection="1"/>
    <xf numFmtId="0" fontId="3" fillId="0" borderId="5" xfId="0" applyFont="1" applyBorder="1" applyAlignment="1" applyProtection="1">
      <alignment vertical="top"/>
    </xf>
    <xf numFmtId="0" fontId="1" fillId="0" borderId="0" xfId="0" applyFont="1" applyAlignment="1" applyProtection="1">
      <alignment horizontal="left" wrapText="1"/>
    </xf>
    <xf numFmtId="3" fontId="0" fillId="0" borderId="6" xfId="0" applyNumberFormat="1" applyBorder="1" applyAlignment="1" applyProtection="1">
      <alignment horizontal="center"/>
    </xf>
    <xf numFmtId="164" fontId="5" fillId="0" borderId="4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wrapText="1"/>
    </xf>
    <xf numFmtId="3" fontId="5" fillId="0" borderId="2" xfId="0" applyNumberFormat="1" applyFont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quotePrefix="1"/>
    <xf numFmtId="3" fontId="0" fillId="0" borderId="0" xfId="0" applyNumberFormat="1" applyBorder="1" applyAlignment="1" applyProtection="1">
      <alignment horizontal="center"/>
    </xf>
    <xf numFmtId="0" fontId="10" fillId="0" borderId="0" xfId="0" applyFont="1" applyBorder="1" applyProtection="1"/>
    <xf numFmtId="0" fontId="3" fillId="0" borderId="3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0" fillId="0" borderId="0" xfId="0"/>
    <xf numFmtId="0" fontId="5" fillId="6" borderId="19" xfId="0" applyNumberFormat="1" applyFont="1" applyFill="1" applyBorder="1" applyAlignment="1" applyProtection="1">
      <alignment horizontal="center" wrapText="1"/>
    </xf>
    <xf numFmtId="0" fontId="5" fillId="6" borderId="20" xfId="0" applyNumberFormat="1" applyFont="1" applyFill="1" applyBorder="1" applyAlignment="1" applyProtection="1">
      <alignment horizontal="center" wrapText="1"/>
    </xf>
    <xf numFmtId="49" fontId="3" fillId="5" borderId="23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27" xfId="0" quotePrefix="1" applyNumberFormat="1" applyFont="1" applyBorder="1" applyAlignment="1">
      <alignment horizontal="left" vertical="center" wrapText="1"/>
    </xf>
    <xf numFmtId="9" fontId="0" fillId="0" borderId="0" xfId="0" applyNumberFormat="1" applyAlignment="1">
      <alignment horizontal="left"/>
    </xf>
    <xf numFmtId="0" fontId="0" fillId="0" borderId="0" xfId="0" applyBorder="1" applyAlignment="1"/>
    <xf numFmtId="0" fontId="0" fillId="0" borderId="0" xfId="0" applyAlignment="1"/>
    <xf numFmtId="3" fontId="0" fillId="0" borderId="23" xfId="0" applyNumberFormat="1" applyBorder="1" applyAlignment="1" applyProtection="1">
      <alignment horizontal="center"/>
    </xf>
    <xf numFmtId="165" fontId="3" fillId="3" borderId="23" xfId="0" applyNumberFormat="1" applyFont="1" applyFill="1" applyBorder="1" applyAlignment="1" applyProtection="1">
      <alignment horizontal="center"/>
      <protection locked="0"/>
    </xf>
    <xf numFmtId="164" fontId="5" fillId="0" borderId="20" xfId="0" applyNumberFormat="1" applyFont="1" applyFill="1" applyBorder="1" applyAlignment="1" applyProtection="1">
      <alignment horizontal="right" vertical="center"/>
    </xf>
    <xf numFmtId="3" fontId="3" fillId="0" borderId="23" xfId="0" applyNumberFormat="1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 wrapText="1"/>
    </xf>
    <xf numFmtId="164" fontId="5" fillId="0" borderId="23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wrapText="1"/>
    </xf>
    <xf numFmtId="0" fontId="5" fillId="0" borderId="3" xfId="0" applyFont="1" applyBorder="1" applyAlignment="1" applyProtection="1">
      <alignment horizontal="left" wrapText="1"/>
    </xf>
    <xf numFmtId="164" fontId="5" fillId="0" borderId="23" xfId="0" applyNumberFormat="1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horizontal="left" wrapText="1"/>
    </xf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/>
    </xf>
    <xf numFmtId="164" fontId="8" fillId="2" borderId="9" xfId="0" applyNumberFormat="1" applyFont="1" applyFill="1" applyBorder="1" applyProtection="1"/>
    <xf numFmtId="3" fontId="5" fillId="0" borderId="23" xfId="0" applyNumberFormat="1" applyFont="1" applyBorder="1" applyAlignment="1" applyProtection="1">
      <alignment horizontal="center" vertical="center"/>
    </xf>
    <xf numFmtId="164" fontId="5" fillId="0" borderId="2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0" fontId="4" fillId="2" borderId="18" xfId="0" applyFont="1" applyFill="1" applyBorder="1" applyAlignment="1">
      <alignment wrapText="1"/>
    </xf>
    <xf numFmtId="0" fontId="4" fillId="2" borderId="28" xfId="0" applyFont="1" applyFill="1" applyBorder="1" applyAlignment="1" applyProtection="1">
      <alignment vertical="top"/>
    </xf>
    <xf numFmtId="0" fontId="4" fillId="2" borderId="29" xfId="0" applyFont="1" applyFill="1" applyBorder="1" applyAlignment="1" applyProtection="1">
      <alignment vertical="top"/>
    </xf>
    <xf numFmtId="0" fontId="5" fillId="0" borderId="1" xfId="0" applyFont="1" applyBorder="1" applyAlignment="1" applyProtection="1">
      <alignment wrapText="1"/>
    </xf>
    <xf numFmtId="0" fontId="5" fillId="0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65" fontId="3" fillId="0" borderId="23" xfId="0" applyNumberFormat="1" applyFont="1" applyFill="1" applyBorder="1" applyAlignment="1" applyProtection="1">
      <alignment horizontal="center"/>
      <protection locked="0"/>
    </xf>
    <xf numFmtId="0" fontId="3" fillId="0" borderId="32" xfId="0" applyFont="1" applyBorder="1" applyAlignment="1">
      <alignment wrapText="1"/>
    </xf>
    <xf numFmtId="165" fontId="3" fillId="5" borderId="26" xfId="0" applyNumberFormat="1" applyFont="1" applyFill="1" applyBorder="1" applyAlignment="1" applyProtection="1">
      <alignment horizontal="center"/>
      <protection locked="0"/>
    </xf>
    <xf numFmtId="164" fontId="3" fillId="0" borderId="33" xfId="0" applyNumberFormat="1" applyFont="1" applyFill="1" applyBorder="1" applyProtection="1"/>
    <xf numFmtId="0" fontId="15" fillId="0" borderId="34" xfId="0" applyFont="1" applyBorder="1" applyAlignment="1">
      <alignment wrapText="1"/>
    </xf>
    <xf numFmtId="165" fontId="3" fillId="0" borderId="35" xfId="0" applyNumberFormat="1" applyFont="1" applyFill="1" applyBorder="1" applyAlignment="1" applyProtection="1">
      <alignment horizontal="center"/>
      <protection locked="0"/>
    </xf>
    <xf numFmtId="164" fontId="5" fillId="0" borderId="36" xfId="0" applyNumberFormat="1" applyFont="1" applyFill="1" applyBorder="1" applyProtection="1"/>
    <xf numFmtId="0" fontId="10" fillId="0" borderId="0" xfId="0" applyFont="1" applyBorder="1" applyAlignment="1">
      <alignment horizontal="left" wrapText="1"/>
    </xf>
    <xf numFmtId="3" fontId="8" fillId="0" borderId="0" xfId="0" applyNumberFormat="1" applyFont="1" applyBorder="1" applyProtection="1"/>
    <xf numFmtId="164" fontId="16" fillId="0" borderId="0" xfId="0" applyNumberFormat="1" applyFont="1" applyBorder="1" applyAlignment="1" applyProtection="1">
      <alignment horizontal="right"/>
    </xf>
    <xf numFmtId="3" fontId="5" fillId="0" borderId="23" xfId="0" applyNumberFormat="1" applyFont="1" applyBorder="1" applyAlignment="1" applyProtection="1">
      <alignment horizontal="center" vertical="top" wrapText="1"/>
    </xf>
    <xf numFmtId="3" fontId="5" fillId="0" borderId="2" xfId="0" applyNumberFormat="1" applyFont="1" applyBorder="1" applyAlignment="1" applyProtection="1">
      <alignment horizontal="center" vertical="top" wrapText="1"/>
    </xf>
    <xf numFmtId="164" fontId="5" fillId="4" borderId="16" xfId="0" applyNumberFormat="1" applyFont="1" applyFill="1" applyBorder="1" applyAlignment="1" applyProtection="1">
      <alignment horizontal="right"/>
    </xf>
    <xf numFmtId="0" fontId="5" fillId="8" borderId="22" xfId="0" applyNumberFormat="1" applyFont="1" applyFill="1" applyBorder="1" applyAlignment="1" applyProtection="1"/>
    <xf numFmtId="0" fontId="3" fillId="8" borderId="23" xfId="0" applyNumberFormat="1" applyFont="1" applyFill="1" applyBorder="1" applyAlignment="1" applyProtection="1">
      <alignment horizontal="center" vertical="center"/>
    </xf>
    <xf numFmtId="9" fontId="3" fillId="8" borderId="23" xfId="0" applyNumberFormat="1" applyFont="1" applyFill="1" applyBorder="1" applyAlignment="1" applyProtection="1">
      <alignment horizontal="center" vertical="center"/>
    </xf>
    <xf numFmtId="9" fontId="3" fillId="5" borderId="23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/>
    <xf numFmtId="0" fontId="0" fillId="0" borderId="0" xfId="0" applyBorder="1" applyAlignment="1">
      <alignment horizontal="center"/>
    </xf>
    <xf numFmtId="0" fontId="9" fillId="0" borderId="0" xfId="0" quotePrefix="1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5" fillId="6" borderId="2" xfId="0" applyNumberFormat="1" applyFont="1" applyFill="1" applyBorder="1" applyAlignment="1" applyProtection="1">
      <alignment horizontal="center" vertical="center"/>
    </xf>
    <xf numFmtId="0" fontId="5" fillId="6" borderId="20" xfId="0" applyNumberFormat="1" applyFont="1" applyFill="1" applyBorder="1" applyAlignment="1" applyProtection="1">
      <alignment horizontal="center"/>
    </xf>
    <xf numFmtId="0" fontId="14" fillId="0" borderId="21" xfId="0" applyNumberFormat="1" applyFont="1" applyFill="1" applyBorder="1" applyAlignment="1" applyProtection="1"/>
    <xf numFmtId="0" fontId="5" fillId="8" borderId="4" xfId="0" applyNumberFormat="1" applyFont="1" applyFill="1" applyBorder="1" applyAlignment="1" applyProtection="1">
      <alignment horizontal="right"/>
    </xf>
    <xf numFmtId="0" fontId="14" fillId="0" borderId="37" xfId="0" applyNumberFormat="1" applyFont="1" applyFill="1" applyBorder="1" applyAlignment="1" applyProtection="1"/>
    <xf numFmtId="0" fontId="0" fillId="0" borderId="38" xfId="0" applyBorder="1" applyAlignment="1"/>
    <xf numFmtId="0" fontId="0" fillId="0" borderId="6" xfId="0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0" fontId="5" fillId="8" borderId="7" xfId="0" applyNumberFormat="1" applyFont="1" applyFill="1" applyBorder="1" applyAlignment="1" applyProtection="1">
      <alignment horizontal="right"/>
    </xf>
    <xf numFmtId="164" fontId="3" fillId="4" borderId="20" xfId="0" applyNumberFormat="1" applyFont="1" applyFill="1" applyBorder="1" applyProtection="1"/>
    <xf numFmtId="164" fontId="3" fillId="4" borderId="4" xfId="0" applyNumberFormat="1" applyFont="1" applyFill="1" applyBorder="1" applyProtection="1"/>
    <xf numFmtId="164" fontId="3" fillId="4" borderId="7" xfId="0" applyNumberFormat="1" applyFont="1" applyFill="1" applyBorder="1" applyProtection="1"/>
    <xf numFmtId="9" fontId="0" fillId="0" borderId="0" xfId="0" quotePrefix="1" applyNumberFormat="1" applyAlignment="1">
      <alignment horizontal="left"/>
    </xf>
    <xf numFmtId="166" fontId="5" fillId="6" borderId="27" xfId="0" applyNumberFormat="1" applyFont="1" applyFill="1" applyBorder="1" applyAlignment="1" applyProtection="1">
      <alignment horizontal="right"/>
    </xf>
    <xf numFmtId="3" fontId="0" fillId="0" borderId="23" xfId="0" applyNumberFormat="1" applyBorder="1" applyAlignment="1" applyProtection="1">
      <alignment horizontal="center"/>
    </xf>
    <xf numFmtId="3" fontId="18" fillId="0" borderId="6" xfId="0" applyNumberFormat="1" applyFont="1" applyBorder="1" applyAlignment="1" applyProtection="1">
      <alignment horizontal="center"/>
    </xf>
    <xf numFmtId="3" fontId="0" fillId="0" borderId="23" xfId="0" applyNumberForma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 vertical="top" wrapText="1"/>
    </xf>
    <xf numFmtId="0" fontId="15" fillId="0" borderId="0" xfId="0" applyFont="1" applyBorder="1" applyAlignment="1">
      <alignment wrapText="1"/>
    </xf>
    <xf numFmtId="165" fontId="3" fillId="0" borderId="0" xfId="0" applyNumberFormat="1" applyFont="1" applyFill="1" applyBorder="1" applyAlignment="1" applyProtection="1">
      <alignment horizontal="center"/>
      <protection locked="0"/>
    </xf>
    <xf numFmtId="164" fontId="5" fillId="0" borderId="0" xfId="0" applyNumberFormat="1" applyFont="1" applyFill="1" applyBorder="1" applyProtection="1"/>
    <xf numFmtId="0" fontId="3" fillId="0" borderId="32" xfId="0" applyFont="1" applyBorder="1" applyAlignment="1">
      <alignment horizontal="left" wrapText="1"/>
    </xf>
    <xf numFmtId="164" fontId="5" fillId="0" borderId="4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/>
    <xf numFmtId="164" fontId="3" fillId="0" borderId="36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64" fontId="5" fillId="2" borderId="16" xfId="0" applyNumberFormat="1" applyFont="1" applyFill="1" applyBorder="1" applyProtection="1"/>
    <xf numFmtId="164" fontId="3" fillId="4" borderId="42" xfId="0" applyNumberFormat="1" applyFont="1" applyFill="1" applyBorder="1" applyProtection="1"/>
    <xf numFmtId="3" fontId="5" fillId="6" borderId="27" xfId="0" applyNumberFormat="1" applyFont="1" applyFill="1" applyBorder="1" applyProtection="1"/>
    <xf numFmtId="0" fontId="12" fillId="7" borderId="4" xfId="0" applyNumberFormat="1" applyFont="1" applyFill="1" applyBorder="1" applyAlignment="1" applyProtection="1">
      <alignment horizontal="right"/>
    </xf>
    <xf numFmtId="49" fontId="12" fillId="7" borderId="4" xfId="0" applyNumberFormat="1" applyFont="1" applyFill="1" applyBorder="1" applyAlignment="1" applyProtection="1">
      <alignment horizontal="right"/>
    </xf>
    <xf numFmtId="0" fontId="12" fillId="7" borderId="33" xfId="0" applyNumberFormat="1" applyFont="1" applyFill="1" applyBorder="1" applyAlignment="1" applyProtection="1">
      <alignment horizontal="right"/>
    </xf>
    <xf numFmtId="9" fontId="3" fillId="5" borderId="6" xfId="0" applyNumberFormat="1" applyFont="1" applyFill="1" applyBorder="1" applyAlignment="1" applyProtection="1">
      <alignment horizontal="center"/>
    </xf>
    <xf numFmtId="0" fontId="12" fillId="7" borderId="7" xfId="0" applyNumberFormat="1" applyFont="1" applyFill="1" applyBorder="1" applyAlignment="1" applyProtection="1">
      <alignment horizontal="right"/>
    </xf>
    <xf numFmtId="3" fontId="3" fillId="0" borderId="23" xfId="0" applyNumberFormat="1" applyFont="1" applyBorder="1" applyAlignment="1" applyProtection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0" xfId="0" applyNumberFormat="1" applyFont="1" applyFill="1" applyBorder="1" applyAlignment="1" applyProtection="1">
      <alignment horizontal="right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3" fontId="3" fillId="0" borderId="14" xfId="0" applyNumberFormat="1" applyFont="1" applyBorder="1" applyAlignment="1" applyProtection="1">
      <alignment horizontal="center"/>
    </xf>
    <xf numFmtId="0" fontId="0" fillId="0" borderId="22" xfId="0" applyFont="1" applyBorder="1" applyAlignment="1">
      <alignment horizontal="center"/>
    </xf>
    <xf numFmtId="0" fontId="4" fillId="2" borderId="8" xfId="0" applyFont="1" applyFill="1" applyBorder="1" applyAlignment="1">
      <alignment wrapText="1"/>
    </xf>
    <xf numFmtId="0" fontId="0" fillId="0" borderId="9" xfId="0" applyBorder="1" applyAlignment="1"/>
    <xf numFmtId="0" fontId="0" fillId="0" borderId="44" xfId="0" applyBorder="1" applyAlignment="1"/>
    <xf numFmtId="3" fontId="0" fillId="0" borderId="26" xfId="0" applyNumberFormat="1" applyBorder="1" applyAlignment="1" applyProtection="1">
      <alignment horizontal="center"/>
    </xf>
    <xf numFmtId="0" fontId="0" fillId="0" borderId="26" xfId="0" applyBorder="1" applyAlignment="1">
      <alignment horizontal="center"/>
    </xf>
    <xf numFmtId="0" fontId="3" fillId="4" borderId="21" xfId="0" applyFont="1" applyFill="1" applyBorder="1" applyAlignment="1" applyProtection="1">
      <alignment horizontal="left"/>
    </xf>
    <xf numFmtId="0" fontId="0" fillId="0" borderId="25" xfId="0" applyBorder="1" applyAlignment="1"/>
    <xf numFmtId="0" fontId="0" fillId="0" borderId="22" xfId="0" applyBorder="1" applyAlignment="1"/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3" xfId="0" applyNumberFormat="1" applyBorder="1" applyAlignment="1" applyProtection="1">
      <alignment horizontal="center"/>
    </xf>
    <xf numFmtId="0" fontId="5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3" fontId="0" fillId="0" borderId="35" xfId="0" applyNumberFormat="1" applyFont="1" applyBorder="1" applyAlignment="1" applyProtection="1">
      <alignment horizontal="center"/>
    </xf>
    <xf numFmtId="0" fontId="15" fillId="2" borderId="41" xfId="0" applyFont="1" applyFill="1" applyBorder="1" applyAlignment="1">
      <alignment vertical="center" wrapText="1"/>
    </xf>
    <xf numFmtId="0" fontId="0" fillId="0" borderId="28" xfId="0" applyBorder="1" applyAlignment="1"/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1" fontId="4" fillId="2" borderId="2" xfId="0" applyNumberFormat="1" applyFont="1" applyFill="1" applyBorder="1" applyAlignment="1" applyProtection="1">
      <alignment horizontal="center"/>
    </xf>
    <xf numFmtId="1" fontId="4" fillId="2" borderId="20" xfId="0" applyNumberFormat="1" applyFont="1" applyFill="1" applyBorder="1" applyAlignment="1" applyProtection="1">
      <alignment horizontal="center"/>
    </xf>
    <xf numFmtId="0" fontId="5" fillId="6" borderId="18" xfId="0" applyNumberFormat="1" applyFont="1" applyFill="1" applyBorder="1" applyAlignment="1" applyProtection="1">
      <alignment wrapText="1"/>
    </xf>
    <xf numFmtId="0" fontId="5" fillId="6" borderId="24" xfId="0" applyNumberFormat="1" applyFont="1" applyFill="1" applyBorder="1" applyAlignment="1" applyProtection="1">
      <alignment wrapText="1"/>
    </xf>
    <xf numFmtId="0" fontId="0" fillId="0" borderId="19" xfId="0" applyBorder="1" applyAlignment="1">
      <alignment wrapText="1"/>
    </xf>
    <xf numFmtId="0" fontId="3" fillId="0" borderId="21" xfId="0" applyNumberFormat="1" applyFont="1" applyFill="1" applyBorder="1" applyAlignment="1" applyProtection="1">
      <alignment wrapText="1"/>
    </xf>
    <xf numFmtId="0" fontId="3" fillId="0" borderId="25" xfId="0" applyNumberFormat="1" applyFont="1" applyFill="1" applyBorder="1" applyAlignment="1" applyProtection="1">
      <alignment wrapText="1"/>
    </xf>
    <xf numFmtId="0" fontId="3" fillId="0" borderId="37" xfId="0" applyNumberFormat="1" applyFont="1" applyFill="1" applyBorder="1" applyAlignment="1" applyProtection="1">
      <alignment wrapText="1"/>
    </xf>
    <xf numFmtId="0" fontId="3" fillId="0" borderId="39" xfId="0" applyNumberFormat="1" applyFont="1" applyFill="1" applyBorder="1" applyAlignment="1" applyProtection="1">
      <alignment wrapText="1"/>
    </xf>
    <xf numFmtId="0" fontId="0" fillId="0" borderId="38" xfId="0" applyBorder="1" applyAlignment="1"/>
    <xf numFmtId="0" fontId="5" fillId="6" borderId="18" xfId="0" applyNumberFormat="1" applyFont="1" applyFill="1" applyBorder="1" applyAlignment="1" applyProtection="1"/>
    <xf numFmtId="0" fontId="5" fillId="6" borderId="19" xfId="0" applyNumberFormat="1" applyFont="1" applyFill="1" applyBorder="1" applyAlignment="1" applyProtection="1"/>
    <xf numFmtId="0" fontId="3" fillId="0" borderId="28" xfId="0" applyFont="1" applyBorder="1" applyAlignment="1" applyProtection="1">
      <alignment vertical="center" wrapText="1"/>
    </xf>
    <xf numFmtId="3" fontId="8" fillId="0" borderId="23" xfId="0" applyNumberFormat="1" applyFont="1" applyBorder="1" applyAlignment="1" applyProtection="1">
      <alignment horizontal="center"/>
    </xf>
    <xf numFmtId="0" fontId="18" fillId="0" borderId="23" xfId="0" applyFont="1" applyBorder="1" applyAlignment="1">
      <alignment horizontal="center"/>
    </xf>
    <xf numFmtId="0" fontId="4" fillId="2" borderId="18" xfId="0" applyFont="1" applyFill="1" applyBorder="1" applyAlignment="1" applyProtection="1">
      <alignment vertical="top"/>
    </xf>
    <xf numFmtId="0" fontId="0" fillId="0" borderId="24" xfId="0" applyBorder="1" applyAlignment="1"/>
    <xf numFmtId="0" fontId="0" fillId="0" borderId="11" xfId="0" applyBorder="1" applyAlignment="1"/>
    <xf numFmtId="1" fontId="4" fillId="2" borderId="30" xfId="0" applyNumberFormat="1" applyFont="1" applyFill="1" applyBorder="1" applyAlignment="1" applyProtection="1">
      <alignment horizontal="center"/>
    </xf>
    <xf numFmtId="1" fontId="4" fillId="2" borderId="31" xfId="0" applyNumberFormat="1" applyFont="1" applyFill="1" applyBorder="1" applyAlignment="1" applyProtection="1">
      <alignment horizontal="center"/>
    </xf>
    <xf numFmtId="0" fontId="5" fillId="0" borderId="23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left"/>
    </xf>
    <xf numFmtId="0" fontId="0" fillId="0" borderId="39" xfId="0" applyBorder="1" applyAlignment="1"/>
    <xf numFmtId="0" fontId="5" fillId="2" borderId="8" xfId="0" applyFont="1" applyFill="1" applyBorder="1" applyAlignment="1" applyProtection="1">
      <alignment horizontal="left"/>
    </xf>
    <xf numFmtId="0" fontId="15" fillId="0" borderId="8" xfId="0" applyFont="1" applyBorder="1" applyAlignment="1">
      <alignment wrapText="1"/>
    </xf>
    <xf numFmtId="0" fontId="0" fillId="0" borderId="43" xfId="0" applyBorder="1" applyAlignment="1"/>
    <xf numFmtId="0" fontId="10" fillId="0" borderId="0" xfId="0" applyFont="1" applyBorder="1" applyAlignment="1" applyProtection="1">
      <alignment vertical="center" wrapText="1"/>
    </xf>
    <xf numFmtId="0" fontId="19" fillId="0" borderId="0" xfId="0" applyFont="1" applyAlignment="1"/>
    <xf numFmtId="0" fontId="0" fillId="0" borderId="0" xfId="0" applyAlignment="1"/>
    <xf numFmtId="0" fontId="3" fillId="0" borderId="0" xfId="0" applyFont="1" applyBorder="1" applyAlignment="1" applyProtection="1">
      <alignment vertical="center" wrapText="1"/>
    </xf>
    <xf numFmtId="0" fontId="0" fillId="0" borderId="0" xfId="0" applyBorder="1" applyAlignment="1"/>
    <xf numFmtId="0" fontId="3" fillId="4" borderId="18" xfId="0" applyFont="1" applyFill="1" applyBorder="1" applyAlignment="1" applyProtection="1">
      <alignment horizontal="left"/>
    </xf>
    <xf numFmtId="0" fontId="0" fillId="0" borderId="19" xfId="0" applyBorder="1" applyAlignment="1"/>
  </cellXfs>
  <cellStyles count="3">
    <cellStyle name="Komma 2" xfId="1" xr:uid="{00000000-0005-0000-0000-000000000000}"/>
    <cellStyle name="Standaard" xfId="0" builtinId="0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1371600</xdr:colOff>
      <xdr:row>0</xdr:row>
      <xdr:rowOff>114300</xdr:rowOff>
    </xdr:from>
    <xdr:to>
      <xdr:col>5</xdr:col>
      <xdr:colOff>1172854</xdr:colOff>
      <xdr:row>3</xdr:row>
      <xdr:rowOff>72077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2975" y="114300"/>
          <a:ext cx="1572904" cy="786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4"/>
  <sheetViews>
    <sheetView tabSelected="1" workbookViewId="0">
      <selection activeCell="B3" sqref="B3"/>
    </sheetView>
  </sheetViews>
  <sheetFormatPr defaultRowHeight="15" x14ac:dyDescent="0.25"/>
  <cols>
    <col min="1" max="1" width="4.140625" customWidth="1"/>
    <col min="2" max="2" width="76.5703125" customWidth="1"/>
    <col min="3" max="4" width="19.7109375" customWidth="1"/>
    <col min="5" max="5" width="26.5703125" bestFit="1" customWidth="1"/>
    <col min="6" max="6" width="20" customWidth="1"/>
    <col min="7" max="7" width="2.140625" bestFit="1" customWidth="1"/>
    <col min="18" max="18" width="18.42578125" hidden="1" customWidth="1"/>
    <col min="19" max="20" width="9.140625" hidden="1" customWidth="1"/>
  </cols>
  <sheetData>
    <row r="1" spans="1:20" ht="35.25" customHeight="1" x14ac:dyDescent="0.25">
      <c r="A1" s="30"/>
      <c r="B1" s="30"/>
      <c r="C1" s="1"/>
      <c r="D1" s="1"/>
      <c r="E1" s="1"/>
      <c r="F1" s="1"/>
      <c r="G1" s="1"/>
    </row>
    <row r="2" spans="1:20" x14ac:dyDescent="0.25">
      <c r="A2" s="2"/>
      <c r="B2" s="3" t="s">
        <v>89</v>
      </c>
      <c r="C2" s="4"/>
      <c r="D2" s="5"/>
      <c r="E2" s="6"/>
      <c r="F2" s="7"/>
      <c r="G2" s="8"/>
    </row>
    <row r="3" spans="1:20" x14ac:dyDescent="0.25">
      <c r="A3" s="2"/>
      <c r="B3" s="3"/>
      <c r="C3" s="4"/>
      <c r="D3" s="4"/>
      <c r="E3" s="9"/>
      <c r="F3" s="9"/>
      <c r="G3" s="8"/>
    </row>
    <row r="4" spans="1:20" ht="15.75" thickBot="1" x14ac:dyDescent="0.3">
      <c r="A4" s="2"/>
      <c r="B4" s="3"/>
      <c r="C4" s="4"/>
      <c r="D4" s="4"/>
      <c r="E4" s="10"/>
      <c r="F4" s="10"/>
      <c r="G4" s="8"/>
    </row>
    <row r="5" spans="1:20" x14ac:dyDescent="0.25">
      <c r="A5" s="2"/>
      <c r="B5" s="11" t="s">
        <v>43</v>
      </c>
      <c r="C5" s="12"/>
      <c r="D5" s="12"/>
      <c r="E5" s="163"/>
      <c r="F5" s="164"/>
      <c r="G5" s="13"/>
    </row>
    <row r="6" spans="1:20" ht="30" customHeight="1" x14ac:dyDescent="0.25">
      <c r="A6" s="2"/>
      <c r="B6" s="33" t="s">
        <v>31</v>
      </c>
      <c r="C6" s="60" t="s">
        <v>8</v>
      </c>
      <c r="D6" s="60" t="s">
        <v>0</v>
      </c>
      <c r="E6" s="61" t="s">
        <v>90</v>
      </c>
      <c r="F6" s="32" t="s">
        <v>1</v>
      </c>
      <c r="G6" s="8"/>
    </row>
    <row r="7" spans="1:20" s="46" customFormat="1" ht="15" customHeight="1" x14ac:dyDescent="0.25">
      <c r="A7" s="2"/>
      <c r="B7" s="14" t="s">
        <v>34</v>
      </c>
      <c r="C7" s="56">
        <f>52/3</f>
        <v>17.333333333333332</v>
      </c>
      <c r="D7" s="56">
        <v>13135</v>
      </c>
      <c r="E7" s="57">
        <v>0</v>
      </c>
      <c r="F7" s="15">
        <f>C7*D7*E7</f>
        <v>0</v>
      </c>
      <c r="G7" s="8"/>
    </row>
    <row r="8" spans="1:20" x14ac:dyDescent="0.25">
      <c r="A8" s="2"/>
      <c r="B8" s="14" t="s">
        <v>30</v>
      </c>
      <c r="C8" s="56">
        <v>36</v>
      </c>
      <c r="D8" s="56">
        <v>13135</v>
      </c>
      <c r="E8" s="57">
        <v>0</v>
      </c>
      <c r="F8" s="15">
        <f>C8*D8*E8*50%</f>
        <v>0</v>
      </c>
      <c r="G8" s="8"/>
      <c r="R8">
        <f>25*10000</f>
        <v>250000</v>
      </c>
    </row>
    <row r="9" spans="1:20" s="46" customFormat="1" x14ac:dyDescent="0.25">
      <c r="B9" s="14" t="s">
        <v>68</v>
      </c>
      <c r="C9" s="114">
        <v>26</v>
      </c>
      <c r="D9" s="114">
        <v>13135</v>
      </c>
      <c r="E9" s="57">
        <v>0</v>
      </c>
      <c r="F9" s="15">
        <f>C9*D9*E9*50%</f>
        <v>0</v>
      </c>
      <c r="G9" s="8"/>
    </row>
    <row r="10" spans="1:20" x14ac:dyDescent="0.25">
      <c r="A10" s="2"/>
      <c r="B10" s="14" t="s">
        <v>32</v>
      </c>
      <c r="C10" s="56">
        <v>26</v>
      </c>
      <c r="D10" s="56">
        <v>6500</v>
      </c>
      <c r="E10" s="57">
        <v>0</v>
      </c>
      <c r="F10" s="15">
        <f t="shared" ref="F10:F11" si="0">C10*D10*E10</f>
        <v>0</v>
      </c>
      <c r="G10" s="8"/>
      <c r="R10">
        <f>14*10000</f>
        <v>140000</v>
      </c>
    </row>
    <row r="11" spans="1:20" ht="15.75" thickBot="1" x14ac:dyDescent="0.3">
      <c r="A11" s="2"/>
      <c r="B11" s="35" t="s">
        <v>33</v>
      </c>
      <c r="C11" s="31">
        <f>52/2</f>
        <v>26</v>
      </c>
      <c r="D11" s="115">
        <v>10000</v>
      </c>
      <c r="E11" s="16">
        <v>0</v>
      </c>
      <c r="F11" s="17">
        <f t="shared" si="0"/>
        <v>0</v>
      </c>
      <c r="G11" s="8"/>
      <c r="R11">
        <f>18*10000</f>
        <v>180000</v>
      </c>
    </row>
    <row r="12" spans="1:20" s="46" customFormat="1" x14ac:dyDescent="0.25">
      <c r="A12" s="2"/>
      <c r="B12" s="43" t="s">
        <v>102</v>
      </c>
      <c r="C12" s="42"/>
      <c r="D12" s="42"/>
      <c r="E12" s="42"/>
      <c r="F12" s="18"/>
      <c r="G12" s="8"/>
    </row>
    <row r="13" spans="1:20" s="46" customFormat="1" x14ac:dyDescent="0.25">
      <c r="A13" s="2"/>
      <c r="B13" s="43" t="s">
        <v>69</v>
      </c>
      <c r="C13" s="42"/>
      <c r="D13" s="42"/>
      <c r="E13" s="42"/>
      <c r="F13" s="18"/>
      <c r="G13" s="8"/>
    </row>
    <row r="14" spans="1:20" s="46" customFormat="1" x14ac:dyDescent="0.25">
      <c r="A14" s="2"/>
      <c r="B14" s="43" t="s">
        <v>70</v>
      </c>
      <c r="C14" s="42"/>
      <c r="D14" s="42"/>
      <c r="E14" s="42"/>
      <c r="F14" s="18"/>
      <c r="G14" s="8"/>
    </row>
    <row r="15" spans="1:20" ht="15.75" thickBot="1" x14ac:dyDescent="0.3">
      <c r="A15" s="2"/>
      <c r="B15" s="43"/>
      <c r="C15" s="42"/>
      <c r="D15" s="42"/>
      <c r="E15" s="42"/>
      <c r="F15" s="18"/>
      <c r="G15" s="8"/>
      <c r="R15">
        <f>SUM(R7:R11)</f>
        <v>570000</v>
      </c>
      <c r="S15">
        <v>50</v>
      </c>
      <c r="T15" t="s">
        <v>26</v>
      </c>
    </row>
    <row r="16" spans="1:20" ht="36" customHeight="1" x14ac:dyDescent="0.25">
      <c r="A16" s="2"/>
      <c r="B16" s="34" t="s">
        <v>2</v>
      </c>
      <c r="C16" s="36" t="s">
        <v>39</v>
      </c>
      <c r="D16" s="90" t="s">
        <v>53</v>
      </c>
      <c r="E16" s="37" t="s">
        <v>40</v>
      </c>
      <c r="F16" s="58" t="s">
        <v>3</v>
      </c>
      <c r="G16" s="8"/>
      <c r="R16">
        <f>R15/S15</f>
        <v>11400</v>
      </c>
      <c r="S16">
        <v>1</v>
      </c>
      <c r="T16" t="s">
        <v>27</v>
      </c>
    </row>
    <row r="17" spans="1:19" ht="15.75" customHeight="1" thickBot="1" x14ac:dyDescent="0.3">
      <c r="A17" s="2"/>
      <c r="B17" s="44" t="s">
        <v>35</v>
      </c>
      <c r="C17" s="59">
        <v>145</v>
      </c>
      <c r="D17" s="59">
        <v>52</v>
      </c>
      <c r="E17" s="57">
        <v>0</v>
      </c>
      <c r="F17" s="17">
        <f t="shared" ref="F17:F18" si="1">C17*D17*E17</f>
        <v>0</v>
      </c>
      <c r="G17" s="8"/>
    </row>
    <row r="18" spans="1:19" ht="15.75" customHeight="1" thickBot="1" x14ac:dyDescent="0.3">
      <c r="A18" s="2"/>
      <c r="B18" s="45" t="s">
        <v>36</v>
      </c>
      <c r="C18" s="31">
        <v>96</v>
      </c>
      <c r="D18" s="31">
        <v>52</v>
      </c>
      <c r="E18" s="16">
        <v>0</v>
      </c>
      <c r="F18" s="17">
        <f t="shared" si="1"/>
        <v>0</v>
      </c>
      <c r="G18" s="8"/>
    </row>
    <row r="19" spans="1:19" s="46" customFormat="1" ht="15.75" customHeight="1" x14ac:dyDescent="0.25">
      <c r="A19" s="2"/>
      <c r="B19" s="175" t="s">
        <v>37</v>
      </c>
      <c r="C19" s="156"/>
      <c r="D19" s="156"/>
      <c r="E19" s="156"/>
      <c r="F19" s="156"/>
      <c r="G19" s="8"/>
    </row>
    <row r="20" spans="1:19" ht="15.75" thickBot="1" x14ac:dyDescent="0.3">
      <c r="A20" s="2"/>
      <c r="B20" s="2"/>
      <c r="C20" s="2"/>
      <c r="D20" s="2"/>
      <c r="E20" s="2"/>
      <c r="F20" s="2"/>
      <c r="G20" s="8"/>
    </row>
    <row r="21" spans="1:19" x14ac:dyDescent="0.25">
      <c r="A21" s="2"/>
      <c r="B21" s="178" t="s">
        <v>44</v>
      </c>
      <c r="C21" s="179"/>
      <c r="D21" s="179"/>
      <c r="E21" s="179"/>
      <c r="F21" s="180"/>
      <c r="G21" s="8"/>
    </row>
    <row r="22" spans="1:19" ht="36.75" customHeight="1" x14ac:dyDescent="0.25">
      <c r="A22" s="2"/>
      <c r="B22" s="63" t="s">
        <v>38</v>
      </c>
      <c r="C22" s="70" t="s">
        <v>39</v>
      </c>
      <c r="D22" s="89" t="s">
        <v>53</v>
      </c>
      <c r="E22" s="71" t="s">
        <v>40</v>
      </c>
      <c r="F22" s="72" t="s">
        <v>3</v>
      </c>
      <c r="G22" s="8"/>
    </row>
    <row r="23" spans="1:19" ht="15" customHeight="1" thickBot="1" x14ac:dyDescent="0.3">
      <c r="A23" s="2"/>
      <c r="B23" s="14" t="s">
        <v>51</v>
      </c>
      <c r="C23" s="56">
        <v>33</v>
      </c>
      <c r="D23" s="56">
        <v>52</v>
      </c>
      <c r="E23" s="57">
        <v>0</v>
      </c>
      <c r="F23" s="17">
        <f>C23*D23*E23*50%</f>
        <v>0</v>
      </c>
      <c r="G23" s="8"/>
    </row>
    <row r="24" spans="1:19" s="46" customFormat="1" ht="15" customHeight="1" thickBot="1" x14ac:dyDescent="0.3">
      <c r="A24" s="2"/>
      <c r="B24" s="14" t="s">
        <v>51</v>
      </c>
      <c r="C24" s="116">
        <v>46</v>
      </c>
      <c r="D24" s="116">
        <v>52</v>
      </c>
      <c r="E24" s="57">
        <v>0</v>
      </c>
      <c r="F24" s="17">
        <f>C24*D24*E24*50%</f>
        <v>0</v>
      </c>
      <c r="G24" s="8"/>
    </row>
    <row r="25" spans="1:19" ht="24.75" customHeight="1" x14ac:dyDescent="0.25">
      <c r="A25" s="2"/>
      <c r="B25" s="64" t="s">
        <v>41</v>
      </c>
      <c r="C25" s="183" t="s">
        <v>50</v>
      </c>
      <c r="D25" s="183"/>
      <c r="E25" s="65" t="s">
        <v>42</v>
      </c>
      <c r="F25" s="125" t="s">
        <v>3</v>
      </c>
      <c r="G25" s="8"/>
    </row>
    <row r="26" spans="1:19" s="46" customFormat="1" ht="15" customHeight="1" x14ac:dyDescent="0.25">
      <c r="A26" s="2"/>
      <c r="B26" s="66" t="s">
        <v>91</v>
      </c>
      <c r="C26" s="139">
        <f>1053*50%</f>
        <v>526.5</v>
      </c>
      <c r="D26" s="140"/>
      <c r="E26" s="57">
        <v>0</v>
      </c>
      <c r="F26" s="15">
        <f t="shared" ref="F26:F27" si="2">C26*E26</f>
        <v>0</v>
      </c>
      <c r="G26" s="8"/>
    </row>
    <row r="27" spans="1:19" s="46" customFormat="1" ht="15" customHeight="1" x14ac:dyDescent="0.25">
      <c r="A27" s="2"/>
      <c r="B27" s="66" t="s">
        <v>92</v>
      </c>
      <c r="C27" s="139">
        <f>1053*30%</f>
        <v>315.89999999999998</v>
      </c>
      <c r="D27" s="140"/>
      <c r="E27" s="57">
        <v>0</v>
      </c>
      <c r="F27" s="15">
        <f t="shared" si="2"/>
        <v>0</v>
      </c>
      <c r="G27" s="8"/>
    </row>
    <row r="28" spans="1:19" s="46" customFormat="1" ht="15" customHeight="1" thickBot="1" x14ac:dyDescent="0.3">
      <c r="A28" s="2"/>
      <c r="B28" s="66" t="s">
        <v>45</v>
      </c>
      <c r="C28" s="176">
        <f>1053*20%</f>
        <v>210.60000000000002</v>
      </c>
      <c r="D28" s="177"/>
      <c r="E28" s="57">
        <v>0</v>
      </c>
      <c r="F28" s="15">
        <f>C28*E28</f>
        <v>0</v>
      </c>
      <c r="G28" s="8"/>
    </row>
    <row r="29" spans="1:19" ht="15" customHeight="1" thickBot="1" x14ac:dyDescent="0.3">
      <c r="A29" s="2"/>
      <c r="B29" s="175" t="s">
        <v>37</v>
      </c>
      <c r="C29" s="156"/>
      <c r="D29" s="156"/>
      <c r="E29" s="156"/>
      <c r="F29" s="156"/>
      <c r="G29" s="8"/>
      <c r="R29" s="52" t="s">
        <v>22</v>
      </c>
      <c r="S29" s="51">
        <v>4</v>
      </c>
    </row>
    <row r="30" spans="1:19" s="46" customFormat="1" ht="15" customHeight="1" thickBot="1" x14ac:dyDescent="0.3">
      <c r="A30" s="2"/>
      <c r="B30" s="189" t="s">
        <v>86</v>
      </c>
      <c r="C30" s="190"/>
      <c r="D30" s="190"/>
      <c r="E30" s="190"/>
      <c r="F30" s="123"/>
      <c r="G30" s="8"/>
      <c r="R30" s="52"/>
      <c r="S30" s="51"/>
    </row>
    <row r="31" spans="1:19" s="46" customFormat="1" ht="15" customHeight="1" thickBot="1" x14ac:dyDescent="0.3">
      <c r="A31" s="2"/>
      <c r="B31" s="62"/>
      <c r="C31" s="54"/>
      <c r="D31" s="54"/>
      <c r="E31" s="54"/>
      <c r="F31" s="54"/>
      <c r="G31" s="8"/>
      <c r="R31" s="52" t="s">
        <v>23</v>
      </c>
      <c r="S31" s="51">
        <v>5</v>
      </c>
    </row>
    <row r="32" spans="1:19" s="46" customFormat="1" ht="15" customHeight="1" thickBot="1" x14ac:dyDescent="0.3">
      <c r="A32" s="2"/>
      <c r="B32" s="73" t="s">
        <v>54</v>
      </c>
      <c r="C32" s="74"/>
      <c r="D32" s="75"/>
      <c r="E32" s="181"/>
      <c r="F32" s="182"/>
      <c r="G32" s="8"/>
      <c r="R32" s="52" t="s">
        <v>24</v>
      </c>
      <c r="S32" s="51">
        <v>7</v>
      </c>
    </row>
    <row r="33" spans="1:19" s="46" customFormat="1" ht="15" customHeight="1" thickBot="1" x14ac:dyDescent="0.3">
      <c r="A33" s="2"/>
      <c r="B33" s="76"/>
      <c r="C33" s="152" t="s">
        <v>49</v>
      </c>
      <c r="D33" s="153"/>
      <c r="E33" s="77" t="s">
        <v>46</v>
      </c>
      <c r="F33" s="136" t="s">
        <v>47</v>
      </c>
      <c r="G33" s="8"/>
      <c r="R33" s="52" t="s">
        <v>58</v>
      </c>
      <c r="S33" s="51">
        <v>9</v>
      </c>
    </row>
    <row r="34" spans="1:19" s="46" customFormat="1" ht="28.5" customHeight="1" thickBot="1" x14ac:dyDescent="0.3">
      <c r="A34" s="2"/>
      <c r="B34" s="78" t="s">
        <v>74</v>
      </c>
      <c r="C34" s="151">
        <v>1430</v>
      </c>
      <c r="D34" s="151"/>
      <c r="E34" s="79">
        <v>145</v>
      </c>
      <c r="F34" s="15"/>
      <c r="G34" s="8"/>
      <c r="R34" s="52" t="s">
        <v>25</v>
      </c>
      <c r="S34" s="51">
        <v>10</v>
      </c>
    </row>
    <row r="35" spans="1:19" s="46" customFormat="1" ht="15" customHeight="1" thickBot="1" x14ac:dyDescent="0.3">
      <c r="A35" s="2"/>
      <c r="B35" s="80" t="s">
        <v>83</v>
      </c>
      <c r="C35" s="144"/>
      <c r="D35" s="145"/>
      <c r="E35" s="81">
        <v>0</v>
      </c>
      <c r="F35" s="82"/>
      <c r="G35" s="8"/>
      <c r="R35" s="52"/>
      <c r="S35" s="51"/>
    </row>
    <row r="36" spans="1:19" s="46" customFormat="1" ht="15" customHeight="1" thickBot="1" x14ac:dyDescent="0.3">
      <c r="A36" s="2"/>
      <c r="B36" s="83" t="s">
        <v>48</v>
      </c>
      <c r="C36" s="154">
        <f>C34</f>
        <v>1430</v>
      </c>
      <c r="D36" s="154"/>
      <c r="E36" s="84">
        <f>E34+E35</f>
        <v>145</v>
      </c>
      <c r="F36" s="124">
        <f>C36*E36</f>
        <v>207350</v>
      </c>
      <c r="G36" s="8"/>
      <c r="R36" s="52"/>
      <c r="S36" s="51"/>
    </row>
    <row r="37" spans="1:19" s="46" customFormat="1" ht="15" customHeight="1" thickBot="1" x14ac:dyDescent="0.3">
      <c r="A37" s="2"/>
      <c r="B37" s="86" t="s">
        <v>75</v>
      </c>
      <c r="C37" s="87"/>
      <c r="D37" s="19"/>
      <c r="E37" s="88"/>
      <c r="F37" s="88"/>
      <c r="G37" s="8"/>
      <c r="R37" s="52"/>
      <c r="S37" s="51"/>
    </row>
    <row r="38" spans="1:19" s="46" customFormat="1" ht="15" customHeight="1" thickBot="1" x14ac:dyDescent="0.3">
      <c r="A38" s="2"/>
      <c r="B38" s="86"/>
      <c r="C38" s="55"/>
      <c r="D38" s="19"/>
      <c r="E38" s="88"/>
      <c r="F38" s="88"/>
      <c r="G38" s="8"/>
      <c r="R38" s="52"/>
      <c r="S38" s="51"/>
    </row>
    <row r="39" spans="1:19" s="46" customFormat="1" ht="36.75" customHeight="1" thickBot="1" x14ac:dyDescent="0.3">
      <c r="A39" s="2"/>
      <c r="B39" s="76" t="s">
        <v>101</v>
      </c>
      <c r="C39" s="36" t="s">
        <v>39</v>
      </c>
      <c r="D39" s="90" t="s">
        <v>53</v>
      </c>
      <c r="E39" s="122" t="s">
        <v>40</v>
      </c>
      <c r="F39" s="58" t="s">
        <v>3</v>
      </c>
      <c r="G39" s="8"/>
      <c r="R39" s="52"/>
      <c r="S39" s="51"/>
    </row>
    <row r="40" spans="1:19" s="46" customFormat="1" ht="15.75" customHeight="1" thickBot="1" x14ac:dyDescent="0.3">
      <c r="A40" s="2"/>
      <c r="B40" s="14" t="s">
        <v>88</v>
      </c>
      <c r="C40" s="59">
        <v>2</v>
      </c>
      <c r="D40" s="134">
        <v>92</v>
      </c>
      <c r="E40" s="57">
        <v>0</v>
      </c>
      <c r="F40" s="15">
        <f>C40*D40*E40</f>
        <v>0</v>
      </c>
      <c r="G40" s="8"/>
      <c r="R40" s="52"/>
      <c r="S40" s="51"/>
    </row>
    <row r="41" spans="1:19" s="46" customFormat="1" ht="15.75" customHeight="1" thickBot="1" x14ac:dyDescent="0.3">
      <c r="A41" s="2"/>
      <c r="B41" s="117" t="s">
        <v>71</v>
      </c>
      <c r="C41" s="59">
        <v>5</v>
      </c>
      <c r="D41" s="134">
        <v>52</v>
      </c>
      <c r="E41" s="57">
        <v>0</v>
      </c>
      <c r="F41" s="15">
        <f>C41*D41*E41</f>
        <v>0</v>
      </c>
      <c r="G41" s="8"/>
      <c r="R41" s="52"/>
      <c r="S41" s="51"/>
    </row>
    <row r="42" spans="1:19" s="46" customFormat="1" ht="15.75" customHeight="1" thickBot="1" x14ac:dyDescent="0.3">
      <c r="A42" s="2"/>
      <c r="B42" s="14" t="s">
        <v>52</v>
      </c>
      <c r="C42" s="116">
        <f>17-C41</f>
        <v>12</v>
      </c>
      <c r="D42" s="116">
        <v>52</v>
      </c>
      <c r="E42" s="57">
        <v>0</v>
      </c>
      <c r="F42" s="15">
        <f>C42*D42*E42*50%</f>
        <v>0</v>
      </c>
      <c r="G42" s="8"/>
      <c r="R42" s="52"/>
      <c r="S42" s="51"/>
    </row>
    <row r="43" spans="1:19" s="46" customFormat="1" ht="15" customHeight="1" thickBot="1" x14ac:dyDescent="0.3">
      <c r="A43" s="2"/>
      <c r="B43" s="35" t="s">
        <v>52</v>
      </c>
      <c r="C43" s="31">
        <f>43-C41</f>
        <v>38</v>
      </c>
      <c r="D43" s="31">
        <v>52</v>
      </c>
      <c r="E43" s="16">
        <v>0</v>
      </c>
      <c r="F43" s="17">
        <f>C43*D43*E43*50%</f>
        <v>0</v>
      </c>
      <c r="G43" s="8"/>
      <c r="R43" s="52"/>
      <c r="S43" s="51"/>
    </row>
    <row r="44" spans="1:19" s="46" customFormat="1" ht="15" customHeight="1" thickBot="1" x14ac:dyDescent="0.3">
      <c r="A44" s="2"/>
      <c r="B44" s="192" t="s">
        <v>37</v>
      </c>
      <c r="C44" s="193"/>
      <c r="D44" s="193"/>
      <c r="E44" s="193"/>
      <c r="F44" s="193"/>
      <c r="G44" s="8"/>
      <c r="R44" s="52"/>
      <c r="S44" s="51"/>
    </row>
    <row r="45" spans="1:19" s="46" customFormat="1" ht="15" customHeight="1" thickBot="1" x14ac:dyDescent="0.3">
      <c r="A45" s="2"/>
      <c r="B45" s="189" t="s">
        <v>87</v>
      </c>
      <c r="C45" s="190"/>
      <c r="D45" s="190"/>
      <c r="E45" s="190"/>
      <c r="F45" s="191"/>
      <c r="G45" s="8"/>
      <c r="R45" s="52"/>
      <c r="S45" s="51"/>
    </row>
    <row r="46" spans="1:19" s="46" customFormat="1" ht="15" customHeight="1" thickBot="1" x14ac:dyDescent="0.3">
      <c r="A46" s="2"/>
      <c r="B46" s="62"/>
      <c r="C46" s="54"/>
      <c r="D46" s="54"/>
      <c r="E46" s="54"/>
      <c r="G46" s="8"/>
      <c r="R46" s="52"/>
      <c r="S46" s="51"/>
    </row>
    <row r="47" spans="1:19" s="46" customFormat="1" ht="15" customHeight="1" thickBot="1" x14ac:dyDescent="0.3">
      <c r="A47" s="2"/>
      <c r="B47" s="141" t="s">
        <v>93</v>
      </c>
      <c r="C47" s="142"/>
      <c r="D47" s="143"/>
      <c r="E47" s="181"/>
      <c r="F47" s="182"/>
      <c r="G47" s="8"/>
      <c r="R47" s="52"/>
      <c r="S47" s="51"/>
    </row>
    <row r="48" spans="1:19" s="46" customFormat="1" ht="31.5" customHeight="1" thickBot="1" x14ac:dyDescent="0.3">
      <c r="A48" s="2"/>
      <c r="B48" s="76"/>
      <c r="C48" s="149" t="s">
        <v>80</v>
      </c>
      <c r="D48" s="150"/>
      <c r="E48" s="135" t="s">
        <v>94</v>
      </c>
      <c r="F48" s="58" t="s">
        <v>3</v>
      </c>
      <c r="G48" s="8"/>
      <c r="R48" s="52"/>
      <c r="S48" s="51"/>
    </row>
    <row r="49" spans="1:19" s="46" customFormat="1" ht="15" customHeight="1" thickBot="1" x14ac:dyDescent="0.3">
      <c r="A49" s="2"/>
      <c r="B49" s="78" t="s">
        <v>79</v>
      </c>
      <c r="C49" s="151" t="s">
        <v>81</v>
      </c>
      <c r="D49" s="151"/>
      <c r="E49" s="81">
        <v>0</v>
      </c>
      <c r="F49" s="15">
        <f>E49</f>
        <v>0</v>
      </c>
      <c r="G49" s="8"/>
      <c r="R49" s="52"/>
      <c r="S49" s="51"/>
    </row>
    <row r="50" spans="1:19" s="46" customFormat="1" ht="15" customHeight="1" thickBot="1" x14ac:dyDescent="0.3">
      <c r="A50" s="2"/>
      <c r="B50" s="121" t="s">
        <v>82</v>
      </c>
      <c r="C50" s="151" t="s">
        <v>81</v>
      </c>
      <c r="D50" s="151"/>
      <c r="E50" s="81">
        <v>0</v>
      </c>
      <c r="F50" s="82">
        <f>E50</f>
        <v>0</v>
      </c>
      <c r="G50" s="8"/>
      <c r="R50" s="52"/>
      <c r="S50" s="51"/>
    </row>
    <row r="51" spans="1:19" s="46" customFormat="1" ht="15" customHeight="1" thickBot="1" x14ac:dyDescent="0.3">
      <c r="A51" s="2"/>
      <c r="B51" s="80" t="s">
        <v>84</v>
      </c>
      <c r="C51" s="144" t="s">
        <v>99</v>
      </c>
      <c r="D51" s="145"/>
      <c r="E51" s="81">
        <v>0</v>
      </c>
      <c r="F51" s="82">
        <f>E51</f>
        <v>0</v>
      </c>
      <c r="G51" s="8"/>
      <c r="R51" s="52"/>
      <c r="S51" s="51"/>
    </row>
    <row r="52" spans="1:19" s="46" customFormat="1" ht="15" customHeight="1" thickBot="1" x14ac:dyDescent="0.3">
      <c r="A52" s="2"/>
      <c r="B52" s="121" t="s">
        <v>96</v>
      </c>
      <c r="C52" s="144" t="s">
        <v>95</v>
      </c>
      <c r="D52" s="145"/>
      <c r="E52" s="81">
        <v>0</v>
      </c>
      <c r="F52" s="82">
        <f t="shared" ref="F52:F53" si="3">E52</f>
        <v>0</v>
      </c>
      <c r="G52" s="8"/>
      <c r="R52" s="52"/>
      <c r="S52" s="51"/>
    </row>
    <row r="53" spans="1:19" s="46" customFormat="1" ht="15" customHeight="1" thickBot="1" x14ac:dyDescent="0.3">
      <c r="A53" s="2"/>
      <c r="B53" s="80" t="s">
        <v>97</v>
      </c>
      <c r="C53" s="144" t="s">
        <v>98</v>
      </c>
      <c r="D53" s="145"/>
      <c r="E53" s="81">
        <v>0</v>
      </c>
      <c r="F53" s="82">
        <f t="shared" si="3"/>
        <v>0</v>
      </c>
      <c r="G53" s="8"/>
      <c r="R53" s="52"/>
      <c r="S53" s="51"/>
    </row>
    <row r="54" spans="1:19" s="46" customFormat="1" ht="15" customHeight="1" thickBot="1" x14ac:dyDescent="0.3">
      <c r="A54" s="2"/>
      <c r="B54" s="187" t="s">
        <v>100</v>
      </c>
      <c r="C54" s="142"/>
      <c r="D54" s="188"/>
      <c r="E54" s="84"/>
      <c r="F54" s="85">
        <f>SUM(F49:F53)</f>
        <v>0</v>
      </c>
      <c r="G54" s="8"/>
      <c r="R54" s="52"/>
      <c r="S54" s="51"/>
    </row>
    <row r="55" spans="1:19" s="46" customFormat="1" ht="15" customHeight="1" thickBot="1" x14ac:dyDescent="0.3">
      <c r="A55" s="2"/>
      <c r="B55" s="118"/>
      <c r="C55" s="42"/>
      <c r="D55" s="42"/>
      <c r="E55" s="119"/>
      <c r="F55" s="120"/>
      <c r="G55" s="8"/>
      <c r="R55" s="52"/>
      <c r="S55" s="51"/>
    </row>
    <row r="56" spans="1:19" s="46" customFormat="1" ht="15" customHeight="1" thickBot="1" x14ac:dyDescent="0.3">
      <c r="A56" s="2"/>
      <c r="B56" s="86"/>
      <c r="C56" s="55"/>
      <c r="D56" s="19"/>
      <c r="E56" s="88"/>
      <c r="F56" s="91" t="s">
        <v>3</v>
      </c>
      <c r="G56" s="8"/>
      <c r="R56" s="52"/>
      <c r="S56" s="51"/>
    </row>
    <row r="57" spans="1:19" s="46" customFormat="1" ht="15" customHeight="1" thickBot="1" x14ac:dyDescent="0.3">
      <c r="A57" s="2"/>
      <c r="B57" s="194" t="s">
        <v>55</v>
      </c>
      <c r="C57" s="179"/>
      <c r="D57" s="179"/>
      <c r="E57" s="195"/>
      <c r="F57" s="109">
        <f>SUM(F7,F8,F9,F10,F11,F17,F18)</f>
        <v>0</v>
      </c>
      <c r="G57" s="8"/>
      <c r="R57" s="52"/>
      <c r="S57" s="51"/>
    </row>
    <row r="58" spans="1:19" s="46" customFormat="1" ht="15" customHeight="1" thickBot="1" x14ac:dyDescent="0.3">
      <c r="A58" s="2"/>
      <c r="B58" s="146" t="s">
        <v>56</v>
      </c>
      <c r="C58" s="147"/>
      <c r="D58" s="147"/>
      <c r="E58" s="148"/>
      <c r="F58" s="110">
        <f>F23+F24</f>
        <v>0</v>
      </c>
      <c r="G58" s="8"/>
      <c r="R58" s="52"/>
      <c r="S58" s="51"/>
    </row>
    <row r="59" spans="1:19" s="46" customFormat="1" ht="15" customHeight="1" thickBot="1" x14ac:dyDescent="0.3">
      <c r="A59" s="2"/>
      <c r="B59" s="146" t="s">
        <v>57</v>
      </c>
      <c r="C59" s="147"/>
      <c r="D59" s="147"/>
      <c r="E59" s="148"/>
      <c r="F59" s="110">
        <f>F40+F41+F42+F43</f>
        <v>0</v>
      </c>
      <c r="G59" s="8"/>
      <c r="R59" s="52"/>
      <c r="S59" s="51"/>
    </row>
    <row r="60" spans="1:19" s="46" customFormat="1" ht="15" customHeight="1" thickBot="1" x14ac:dyDescent="0.3">
      <c r="A60" s="2"/>
      <c r="B60" s="186" t="s">
        <v>72</v>
      </c>
      <c r="C60" s="142"/>
      <c r="D60" s="142"/>
      <c r="E60" s="142"/>
      <c r="F60" s="126">
        <f>SUM(F57:F59)</f>
        <v>0</v>
      </c>
      <c r="G60" s="8"/>
      <c r="R60" s="52"/>
      <c r="S60" s="51"/>
    </row>
    <row r="61" spans="1:19" s="46" customFormat="1" ht="15" customHeight="1" thickBot="1" x14ac:dyDescent="0.3">
      <c r="A61" s="2"/>
      <c r="B61" s="155" t="s">
        <v>100</v>
      </c>
      <c r="C61" s="156"/>
      <c r="D61" s="156"/>
      <c r="E61" s="156"/>
      <c r="F61" s="126">
        <f>F54</f>
        <v>0</v>
      </c>
      <c r="G61" s="8"/>
      <c r="R61" s="52"/>
      <c r="S61" s="51"/>
    </row>
    <row r="62" spans="1:19" s="46" customFormat="1" ht="15" customHeight="1" thickBot="1" x14ac:dyDescent="0.3">
      <c r="A62" s="2"/>
      <c r="B62" s="146" t="s">
        <v>76</v>
      </c>
      <c r="C62" s="147"/>
      <c r="D62" s="147"/>
      <c r="E62" s="148"/>
      <c r="F62" s="127">
        <f>SUM(F26:F28)</f>
        <v>0</v>
      </c>
      <c r="G62" s="8"/>
      <c r="R62" s="52"/>
      <c r="S62" s="51"/>
    </row>
    <row r="63" spans="1:19" ht="15.75" customHeight="1" thickBot="1" x14ac:dyDescent="0.3">
      <c r="A63" s="2"/>
      <c r="B63" s="184" t="s">
        <v>77</v>
      </c>
      <c r="C63" s="185"/>
      <c r="D63" s="185"/>
      <c r="E63" s="172"/>
      <c r="F63" s="111">
        <f>-F36</f>
        <v>-207350</v>
      </c>
      <c r="G63" s="8"/>
      <c r="R63" s="52"/>
      <c r="S63" s="51"/>
    </row>
    <row r="64" spans="1:19" ht="15.75" thickBot="1" x14ac:dyDescent="0.3">
      <c r="A64" s="2"/>
      <c r="B64" s="67" t="s">
        <v>78</v>
      </c>
      <c r="C64" s="68"/>
      <c r="D64" s="68"/>
      <c r="E64" s="69"/>
      <c r="F64" s="126">
        <f>SUM(F60:F63)</f>
        <v>-207350</v>
      </c>
      <c r="G64" s="8"/>
      <c r="R64" s="52"/>
      <c r="S64" s="51"/>
    </row>
    <row r="65" spans="1:20" ht="15" customHeight="1" thickBot="1" x14ac:dyDescent="0.3">
      <c r="A65" s="2"/>
      <c r="B65" s="19"/>
      <c r="C65" s="19"/>
      <c r="D65" s="19"/>
      <c r="E65" s="20"/>
      <c r="F65" s="21"/>
      <c r="G65" s="8"/>
      <c r="R65" s="52"/>
      <c r="S65" s="51"/>
    </row>
    <row r="66" spans="1:20" ht="15" customHeight="1" thickBot="1" x14ac:dyDescent="0.3">
      <c r="A66" s="2"/>
      <c r="B66" s="173" t="s">
        <v>21</v>
      </c>
      <c r="C66" s="174"/>
      <c r="D66" s="100" t="s">
        <v>60</v>
      </c>
      <c r="E66" s="100" t="s">
        <v>59</v>
      </c>
      <c r="F66" s="101" t="s">
        <v>10</v>
      </c>
      <c r="R66" s="52"/>
      <c r="S66" s="51"/>
    </row>
    <row r="67" spans="1:20" s="46" customFormat="1" ht="15" customHeight="1" thickBot="1" x14ac:dyDescent="0.3">
      <c r="A67" s="2"/>
      <c r="B67" s="102" t="s">
        <v>65</v>
      </c>
      <c r="C67" s="92"/>
      <c r="D67" s="93">
        <v>0</v>
      </c>
      <c r="E67" s="94">
        <f>100%-SUM(E68:E71)</f>
        <v>1</v>
      </c>
      <c r="F67" s="103">
        <f>E67*D67</f>
        <v>0</v>
      </c>
      <c r="R67" s="52"/>
      <c r="S67" s="51"/>
    </row>
    <row r="68" spans="1:20" s="46" customFormat="1" ht="15" customHeight="1" thickBot="1" x14ac:dyDescent="0.3">
      <c r="A68" s="2"/>
      <c r="B68" s="102" t="s">
        <v>61</v>
      </c>
      <c r="C68" s="92"/>
      <c r="D68" s="93">
        <v>3</v>
      </c>
      <c r="E68" s="95">
        <v>0</v>
      </c>
      <c r="F68" s="103">
        <f t="shared" ref="F68:F71" si="4">E68*D68</f>
        <v>0</v>
      </c>
      <c r="R68" s="52"/>
      <c r="S68" s="51"/>
    </row>
    <row r="69" spans="1:20" s="46" customFormat="1" ht="15" customHeight="1" thickBot="1" x14ac:dyDescent="0.3">
      <c r="A69" s="2"/>
      <c r="B69" s="102" t="s">
        <v>62</v>
      </c>
      <c r="C69" s="92"/>
      <c r="D69" s="93">
        <v>10</v>
      </c>
      <c r="E69" s="95">
        <v>0</v>
      </c>
      <c r="F69" s="103">
        <f t="shared" si="4"/>
        <v>0</v>
      </c>
      <c r="R69" s="52"/>
      <c r="S69" s="51"/>
    </row>
    <row r="70" spans="1:20" s="46" customFormat="1" ht="15" customHeight="1" thickBot="1" x14ac:dyDescent="0.3">
      <c r="A70" s="2"/>
      <c r="B70" s="102" t="s">
        <v>63</v>
      </c>
      <c r="C70" s="92"/>
      <c r="D70" s="93">
        <v>15</v>
      </c>
      <c r="E70" s="95">
        <v>0</v>
      </c>
      <c r="F70" s="103">
        <f t="shared" si="4"/>
        <v>0</v>
      </c>
      <c r="R70" s="52"/>
      <c r="S70" s="51"/>
    </row>
    <row r="71" spans="1:20" ht="15" customHeight="1" thickBot="1" x14ac:dyDescent="0.3">
      <c r="A71" s="2"/>
      <c r="B71" s="104" t="s">
        <v>64</v>
      </c>
      <c r="C71" s="105"/>
      <c r="D71" s="106">
        <v>20</v>
      </c>
      <c r="E71" s="107">
        <v>0</v>
      </c>
      <c r="F71" s="108">
        <f t="shared" si="4"/>
        <v>0</v>
      </c>
      <c r="R71" s="52"/>
      <c r="S71" s="51"/>
    </row>
    <row r="72" spans="1:20" s="46" customFormat="1" ht="15" customHeight="1" thickBot="1" x14ac:dyDescent="0.3">
      <c r="A72" s="2"/>
      <c r="B72" s="96" t="s">
        <v>66</v>
      </c>
      <c r="C72" s="54"/>
      <c r="D72" s="97"/>
      <c r="E72" s="99" t="s">
        <v>67</v>
      </c>
      <c r="F72" s="113">
        <f>SUM(F67:F71)</f>
        <v>0</v>
      </c>
      <c r="R72" s="98"/>
      <c r="S72" s="39"/>
    </row>
    <row r="73" spans="1:20" ht="15" customHeight="1" thickBot="1" x14ac:dyDescent="0.3">
      <c r="A73" s="2"/>
      <c r="B73" s="19"/>
      <c r="C73" s="19"/>
      <c r="D73" s="19"/>
      <c r="E73" s="20"/>
      <c r="F73" s="21"/>
      <c r="G73" s="8"/>
    </row>
    <row r="74" spans="1:20" ht="15" customHeight="1" x14ac:dyDescent="0.25">
      <c r="A74" s="2"/>
      <c r="B74" s="165" t="s">
        <v>14</v>
      </c>
      <c r="C74" s="166"/>
      <c r="D74" s="167"/>
      <c r="E74" s="47" t="s">
        <v>9</v>
      </c>
      <c r="F74" s="48" t="s">
        <v>10</v>
      </c>
      <c r="G74" s="8"/>
      <c r="R74" s="38" t="s">
        <v>11</v>
      </c>
      <c r="S74" s="39">
        <v>0</v>
      </c>
    </row>
    <row r="75" spans="1:20" x14ac:dyDescent="0.25">
      <c r="A75" s="2"/>
      <c r="B75" s="168" t="s">
        <v>12</v>
      </c>
      <c r="C75" s="169"/>
      <c r="D75" s="148"/>
      <c r="E75" s="49" t="s">
        <v>11</v>
      </c>
      <c r="F75" s="129">
        <f>VLOOKUP(E75,R$76:S$81,2,FALSE)</f>
        <v>0</v>
      </c>
      <c r="G75" s="8"/>
      <c r="R75" s="40"/>
    </row>
    <row r="76" spans="1:20" s="46" customFormat="1" x14ac:dyDescent="0.25">
      <c r="A76" s="2"/>
      <c r="B76" s="168" t="s">
        <v>13</v>
      </c>
      <c r="C76" s="169"/>
      <c r="D76" s="148"/>
      <c r="E76" s="49" t="s">
        <v>11</v>
      </c>
      <c r="F76" s="130">
        <f>VLOOKUP(E76,R$76:S$81,2,FALSE)*2</f>
        <v>0</v>
      </c>
      <c r="G76" s="8"/>
      <c r="R76" s="40" t="s">
        <v>11</v>
      </c>
      <c r="S76" s="50">
        <v>0</v>
      </c>
      <c r="T76" s="46">
        <v>0</v>
      </c>
    </row>
    <row r="77" spans="1:20" s="46" customFormat="1" x14ac:dyDescent="0.25">
      <c r="A77" s="2"/>
      <c r="B77" s="168" t="s">
        <v>15</v>
      </c>
      <c r="C77" s="169"/>
      <c r="D77" s="148"/>
      <c r="E77" s="49" t="s">
        <v>11</v>
      </c>
      <c r="F77" s="131">
        <f>VLOOKUP(E77,R$76:T$79,3,FALSE)</f>
        <v>0</v>
      </c>
      <c r="G77" s="8"/>
      <c r="R77" s="41" t="s">
        <v>16</v>
      </c>
      <c r="S77" s="50">
        <v>1</v>
      </c>
      <c r="T77" s="46">
        <v>1</v>
      </c>
    </row>
    <row r="78" spans="1:20" ht="15.75" thickBot="1" x14ac:dyDescent="0.3">
      <c r="A78" s="2"/>
      <c r="B78" s="170" t="s">
        <v>28</v>
      </c>
      <c r="C78" s="171"/>
      <c r="D78" s="172"/>
      <c r="E78" s="132">
        <v>0.02</v>
      </c>
      <c r="F78" s="133">
        <f>VLOOKUP(E78,R$86:S$89,2,FALSE)</f>
        <v>0</v>
      </c>
      <c r="G78" s="8"/>
      <c r="R78" s="41" t="s">
        <v>17</v>
      </c>
      <c r="S78" s="50">
        <v>2</v>
      </c>
      <c r="T78">
        <v>3</v>
      </c>
    </row>
    <row r="79" spans="1:20" ht="15.75" thickBot="1" x14ac:dyDescent="0.3">
      <c r="A79" s="2"/>
      <c r="B79" s="137" t="s">
        <v>85</v>
      </c>
      <c r="C79" s="137"/>
      <c r="D79" s="137"/>
      <c r="E79" s="137"/>
      <c r="F79" s="128">
        <f>SUM(F75:F78)</f>
        <v>0</v>
      </c>
      <c r="G79" s="8"/>
      <c r="R79" s="41" t="s">
        <v>18</v>
      </c>
      <c r="S79" s="50">
        <v>3</v>
      </c>
      <c r="T79">
        <v>5</v>
      </c>
    </row>
    <row r="80" spans="1:20" s="46" customFormat="1" x14ac:dyDescent="0.25">
      <c r="A80" s="2"/>
      <c r="B80" s="137" t="s">
        <v>29</v>
      </c>
      <c r="C80" s="138"/>
      <c r="D80" s="138"/>
      <c r="E80" s="138"/>
      <c r="G80" s="8"/>
      <c r="R80" t="s">
        <v>19</v>
      </c>
      <c r="S80" s="50">
        <v>4</v>
      </c>
    </row>
    <row r="81" spans="1:19" ht="15.75" thickBot="1" x14ac:dyDescent="0.3">
      <c r="A81" s="2"/>
      <c r="B81" s="19"/>
      <c r="C81" s="19"/>
      <c r="D81" s="19"/>
      <c r="E81" s="20"/>
      <c r="F81" s="21"/>
      <c r="G81" s="8"/>
      <c r="R81" t="s">
        <v>20</v>
      </c>
      <c r="S81" s="50">
        <v>5</v>
      </c>
    </row>
    <row r="82" spans="1:19" x14ac:dyDescent="0.25">
      <c r="A82" s="23"/>
      <c r="B82" s="160" t="s">
        <v>73</v>
      </c>
      <c r="C82" s="161"/>
      <c r="D82" s="161"/>
      <c r="E82" s="161"/>
      <c r="F82" s="162"/>
      <c r="G82" s="8"/>
    </row>
    <row r="83" spans="1:19" x14ac:dyDescent="0.25">
      <c r="A83" s="2"/>
      <c r="B83" s="24"/>
      <c r="C83" s="25"/>
      <c r="D83" s="26"/>
      <c r="E83" s="26"/>
      <c r="F83" s="27"/>
      <c r="G83" s="8"/>
    </row>
    <row r="84" spans="1:19" x14ac:dyDescent="0.25">
      <c r="A84" s="2"/>
      <c r="B84" s="24" t="s">
        <v>4</v>
      </c>
      <c r="C84" s="157"/>
      <c r="D84" s="158"/>
      <c r="E84" s="158"/>
      <c r="F84" s="159"/>
      <c r="G84" s="8"/>
      <c r="R84" s="53"/>
      <c r="S84" s="50"/>
    </row>
    <row r="85" spans="1:19" x14ac:dyDescent="0.25">
      <c r="A85" s="22"/>
      <c r="B85" s="24"/>
      <c r="C85" s="25"/>
      <c r="D85" s="26"/>
      <c r="E85" s="26"/>
      <c r="F85" s="27"/>
      <c r="G85" s="28"/>
      <c r="R85" s="53"/>
      <c r="S85" s="50"/>
    </row>
    <row r="86" spans="1:19" x14ac:dyDescent="0.25">
      <c r="A86" s="22"/>
      <c r="B86" s="24" t="s">
        <v>5</v>
      </c>
      <c r="C86" s="157"/>
      <c r="D86" s="158"/>
      <c r="E86" s="158"/>
      <c r="F86" s="159"/>
      <c r="G86" s="28"/>
      <c r="R86" s="53">
        <v>0.02</v>
      </c>
      <c r="S86" s="50">
        <v>0</v>
      </c>
    </row>
    <row r="87" spans="1:19" x14ac:dyDescent="0.25">
      <c r="A87" s="22"/>
      <c r="B87" s="24"/>
      <c r="C87" s="25"/>
      <c r="D87" s="26"/>
      <c r="E87" s="26"/>
      <c r="F87" s="27"/>
      <c r="G87" s="28"/>
      <c r="R87" s="53">
        <v>0.03</v>
      </c>
      <c r="S87" s="50">
        <v>3</v>
      </c>
    </row>
    <row r="88" spans="1:19" x14ac:dyDescent="0.25">
      <c r="A88" s="22"/>
      <c r="B88" s="24" t="s">
        <v>6</v>
      </c>
      <c r="C88" s="157"/>
      <c r="D88" s="158"/>
      <c r="E88" s="158"/>
      <c r="F88" s="159"/>
      <c r="G88" s="28"/>
      <c r="R88" s="112">
        <v>0.04</v>
      </c>
      <c r="S88" s="50">
        <v>6</v>
      </c>
    </row>
    <row r="89" spans="1:19" x14ac:dyDescent="0.25">
      <c r="A89" s="22"/>
      <c r="B89" s="24"/>
      <c r="C89" s="25"/>
      <c r="D89" s="26"/>
      <c r="E89" s="26"/>
      <c r="F89" s="27"/>
      <c r="G89" s="28"/>
      <c r="R89" s="53">
        <v>0.05</v>
      </c>
      <c r="S89" s="50">
        <v>10</v>
      </c>
    </row>
    <row r="90" spans="1:19" ht="15.75" thickBot="1" x14ac:dyDescent="0.3">
      <c r="A90" s="22"/>
      <c r="B90" s="29" t="s">
        <v>7</v>
      </c>
      <c r="C90" s="157"/>
      <c r="D90" s="158"/>
      <c r="E90" s="158"/>
      <c r="F90" s="159"/>
      <c r="G90" s="28"/>
    </row>
    <row r="91" spans="1:19" x14ac:dyDescent="0.25">
      <c r="A91" s="22"/>
      <c r="B91" s="2"/>
      <c r="C91" s="2"/>
      <c r="D91" s="22"/>
      <c r="E91" s="22"/>
      <c r="F91" s="22"/>
      <c r="G91" s="28"/>
    </row>
    <row r="94" spans="1:19" x14ac:dyDescent="0.25">
      <c r="R94" s="41"/>
    </row>
  </sheetData>
  <sheetProtection algorithmName="SHA-512" hashValue="OBpc2GDr/itl6dxXexptmCFIiXUmrnlSavh1/F6TK1sAi/v0BVHu62dr+xWf30LmnFSOwVk9aeaTBWxiqbklFQ==" saltValue="0bBxh31V+4nP1cGfMGTDiQ==" spinCount="100000" sheet="1" objects="1" scenarios="1"/>
  <protectedRanges>
    <protectedRange sqref="E17:E18 E35 E68:E71 E75:E78 B82 C84 C86 C88 C90 E23:E24 E40:E43 E26:E28 E49:E53 E7:E11" name="Bereik1"/>
  </protectedRanges>
  <mergeCells count="45">
    <mergeCell ref="B60:E60"/>
    <mergeCell ref="B54:D54"/>
    <mergeCell ref="B30:E30"/>
    <mergeCell ref="B45:F45"/>
    <mergeCell ref="B44:F44"/>
    <mergeCell ref="B57:E57"/>
    <mergeCell ref="B58:E58"/>
    <mergeCell ref="E32:F32"/>
    <mergeCell ref="E5:F5"/>
    <mergeCell ref="B79:E79"/>
    <mergeCell ref="B74:D74"/>
    <mergeCell ref="B75:D75"/>
    <mergeCell ref="B78:D78"/>
    <mergeCell ref="B76:D76"/>
    <mergeCell ref="B66:C66"/>
    <mergeCell ref="B77:D77"/>
    <mergeCell ref="B29:F29"/>
    <mergeCell ref="C28:D28"/>
    <mergeCell ref="B19:F19"/>
    <mergeCell ref="B21:F21"/>
    <mergeCell ref="E47:F47"/>
    <mergeCell ref="C25:D25"/>
    <mergeCell ref="B59:E59"/>
    <mergeCell ref="B63:E63"/>
    <mergeCell ref="C90:F90"/>
    <mergeCell ref="B82:F82"/>
    <mergeCell ref="C84:F84"/>
    <mergeCell ref="C86:F86"/>
    <mergeCell ref="C88:F88"/>
    <mergeCell ref="B80:E80"/>
    <mergeCell ref="C27:D27"/>
    <mergeCell ref="C26:D26"/>
    <mergeCell ref="B47:D47"/>
    <mergeCell ref="C51:D51"/>
    <mergeCell ref="C52:D52"/>
    <mergeCell ref="B62:E62"/>
    <mergeCell ref="C48:D48"/>
    <mergeCell ref="C49:D49"/>
    <mergeCell ref="C53:D53"/>
    <mergeCell ref="C33:D33"/>
    <mergeCell ref="C34:D34"/>
    <mergeCell ref="C35:D35"/>
    <mergeCell ref="C36:D36"/>
    <mergeCell ref="C50:D50"/>
    <mergeCell ref="B61:E61"/>
  </mergeCells>
  <dataValidations count="5">
    <dataValidation type="list" allowBlank="1" showInputMessage="1" showErrorMessage="1" sqref="E77" xr:uid="{00000000-0002-0000-0000-000000000000}">
      <formula1>$R$76:$R$79</formula1>
    </dataValidation>
    <dataValidation type="list" allowBlank="1" showInputMessage="1" showErrorMessage="1" sqref="E78" xr:uid="{00000000-0002-0000-0000-000001000000}">
      <formula1>$R$86:$R$89</formula1>
    </dataValidation>
    <dataValidation operator="greaterThanOrEqual" allowBlank="1" showInputMessage="1" showErrorMessage="1" sqref="E35 E49:E53" xr:uid="{00000000-0002-0000-0000-000002000000}"/>
    <dataValidation type="custom" allowBlank="1" showInputMessage="1" showErrorMessage="1" sqref="E67" xr:uid="{00000000-0002-0000-0000-000003000000}">
      <formula1>"0%&lt;=E49&lt;=100%"</formula1>
    </dataValidation>
    <dataValidation type="list" allowBlank="1" showInputMessage="1" showErrorMessage="1" sqref="E75:E76" xr:uid="{00000000-0002-0000-0000-000004000000}">
      <formula1>$R$76:$R$81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Nooijen</dc:creator>
  <cp:lastModifiedBy>Mark Kiewit</cp:lastModifiedBy>
  <cp:lastPrinted>2022-02-25T10:37:33Z</cp:lastPrinted>
  <dcterms:created xsi:type="dcterms:W3CDTF">2021-02-17T09:15:20Z</dcterms:created>
  <dcterms:modified xsi:type="dcterms:W3CDTF">2022-04-06T06:50:45Z</dcterms:modified>
</cp:coreProperties>
</file>