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bjorn/Downloads/"/>
    </mc:Choice>
  </mc:AlternateContent>
  <xr:revisionPtr revIDLastSave="0" documentId="13_ncr:1_{1342166F-C037-FC4C-94BE-AE85198C8E42}" xr6:coauthVersionLast="47" xr6:coauthVersionMax="47" xr10:uidLastSave="{00000000-0000-0000-0000-000000000000}"/>
  <bookViews>
    <workbookView xWindow="20" yWindow="500" windowWidth="28800" windowHeight="16140" tabRatio="782" xr2:uid="{BF0ED347-7D83-4C11-9B7E-6F919BE6D6A4}"/>
  </bookViews>
  <sheets>
    <sheet name="Invulinstructies" sheetId="32" r:id="rId1"/>
    <sheet name="Algemene informatie locaties" sheetId="29" r:id="rId2"/>
    <sheet name="Ruimtestaat" sheetId="1" r:id="rId3"/>
    <sheet name="Inventarisatie" sheetId="25" r:id="rId4"/>
    <sheet name="Prestatienormen" sheetId="26" r:id="rId5"/>
    <sheet name="Uurtarieven" sheetId="28" r:id="rId6"/>
    <sheet name="Kostenblad" sheetId="27" r:id="rId7"/>
    <sheet name="Staffelprijzen" sheetId="30" r:id="rId8"/>
    <sheet name="Glazenwassen" sheetId="31" r:id="rId9"/>
    <sheet name="Entree" sheetId="13" r:id="rId10"/>
    <sheet name="Kantoren" sheetId="3" r:id="rId11"/>
    <sheet name="Sanitaireruimten" sheetId="5" r:id="rId12"/>
    <sheet name="Restauratieve ruimten" sheetId="9" r:id="rId13"/>
    <sheet name="Pantry" sheetId="10" r:id="rId14"/>
    <sheet name="Horizontale verkeersruimten" sheetId="8" r:id="rId15"/>
    <sheet name="Verticale verkeersruimten" sheetId="11" r:id="rId16"/>
    <sheet name="Kleedruimten" sheetId="6" r:id="rId17"/>
    <sheet name="Gymzalen, speelzaal" sheetId="7" r:id="rId18"/>
    <sheet name="Leslokalen-groepsruimten" sheetId="12" r:id="rId19"/>
    <sheet name="Vloeren algemeen" sheetId="14" r:id="rId20"/>
  </sheets>
  <definedNames>
    <definedName name="calculatietarief">Uurtarieven!$D$53</definedName>
    <definedName name="gebi">Staffelprijzen!$C$26</definedName>
    <definedName name="gebu">Staffelprijzen!$C$25</definedName>
    <definedName name="ovge">Staffelprijzen!$C$28</definedName>
    <definedName name="sep">Staffelprijzen!$C$27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N29" i="26" l="1"/>
  <c r="AN27" i="26"/>
  <c r="AN25" i="26"/>
  <c r="AN23" i="26"/>
  <c r="AN21" i="26"/>
  <c r="AN19" i="26"/>
  <c r="AN18" i="26"/>
  <c r="AN16" i="26"/>
  <c r="AN15" i="26"/>
  <c r="AN14" i="26"/>
  <c r="AN12" i="26"/>
  <c r="AN11" i="26"/>
  <c r="AN10" i="26"/>
  <c r="AN9" i="26"/>
  <c r="AN8" i="26"/>
  <c r="AN7" i="26"/>
  <c r="AN6" i="26"/>
  <c r="AN4" i="26"/>
  <c r="G9" i="28"/>
  <c r="E9" i="28"/>
  <c r="O8" i="28"/>
  <c r="M8" i="28"/>
  <c r="K8" i="28"/>
  <c r="I8" i="28"/>
  <c r="O7" i="28"/>
  <c r="O6" i="28"/>
  <c r="M7" i="28"/>
  <c r="M6" i="28"/>
  <c r="K7" i="28"/>
  <c r="K6" i="28"/>
  <c r="I7" i="28"/>
  <c r="I6" i="28"/>
  <c r="B51" i="28"/>
  <c r="B50" i="28"/>
  <c r="B49" i="28"/>
  <c r="B48" i="28"/>
  <c r="G8" i="28"/>
  <c r="G7" i="28"/>
  <c r="G6" i="28"/>
  <c r="E8" i="28"/>
  <c r="E7" i="28"/>
  <c r="E6" i="28"/>
  <c r="F37" i="30"/>
  <c r="J4" i="31"/>
  <c r="J28" i="31"/>
  <c r="I28" i="31"/>
  <c r="J27" i="31"/>
  <c r="I27" i="31"/>
  <c r="J26" i="31"/>
  <c r="I26" i="31"/>
  <c r="J25" i="31"/>
  <c r="I25" i="31"/>
  <c r="J24" i="31"/>
  <c r="I24" i="31"/>
  <c r="J23" i="31"/>
  <c r="I23" i="31"/>
  <c r="J22" i="31"/>
  <c r="I22" i="31"/>
  <c r="J21" i="31"/>
  <c r="I21" i="31"/>
  <c r="J20" i="31"/>
  <c r="I20" i="31"/>
  <c r="J19" i="31"/>
  <c r="I19" i="31"/>
  <c r="J18" i="31"/>
  <c r="I18" i="31"/>
  <c r="J17" i="31"/>
  <c r="I17" i="31"/>
  <c r="J16" i="31"/>
  <c r="I16" i="31"/>
  <c r="J15" i="31"/>
  <c r="I15" i="31"/>
  <c r="G15" i="31"/>
  <c r="J14" i="31"/>
  <c r="I14" i="31"/>
  <c r="G14" i="31"/>
  <c r="J13" i="31"/>
  <c r="I13" i="31"/>
  <c r="J12" i="31"/>
  <c r="I12" i="31"/>
  <c r="H12" i="31"/>
  <c r="G12" i="31"/>
  <c r="J11" i="31"/>
  <c r="I11" i="31"/>
  <c r="H11" i="31"/>
  <c r="G11" i="31"/>
  <c r="J10" i="31"/>
  <c r="I10" i="31"/>
  <c r="H10" i="31"/>
  <c r="G10" i="31"/>
  <c r="J9" i="31"/>
  <c r="I9" i="31"/>
  <c r="H9" i="31"/>
  <c r="G9" i="31"/>
  <c r="J8" i="31"/>
  <c r="I8" i="31"/>
  <c r="H8" i="31"/>
  <c r="G8" i="31"/>
  <c r="J7" i="31"/>
  <c r="I7" i="31"/>
  <c r="H7" i="31"/>
  <c r="G7" i="31"/>
  <c r="J6" i="31"/>
  <c r="I6" i="31"/>
  <c r="H6" i="31"/>
  <c r="G6" i="31"/>
  <c r="J5" i="31"/>
  <c r="I5" i="31"/>
  <c r="H5" i="31"/>
  <c r="G5" i="31"/>
  <c r="D5" i="31"/>
  <c r="D29" i="31"/>
  <c r="I4" i="31" l="1"/>
  <c r="H4" i="31"/>
  <c r="G4" i="31"/>
  <c r="M12" i="31"/>
  <c r="M4" i="31" l="1"/>
  <c r="M10" i="31"/>
  <c r="M11" i="31"/>
  <c r="J29" i="31"/>
  <c r="M8" i="31"/>
  <c r="M7" i="31"/>
  <c r="M9" i="31"/>
  <c r="E29" i="31"/>
  <c r="I29" i="31"/>
  <c r="K29" i="31"/>
  <c r="M39" i="27"/>
  <c r="M37" i="27"/>
  <c r="M35" i="27"/>
  <c r="M33" i="27"/>
  <c r="M31" i="27"/>
  <c r="M29" i="27"/>
  <c r="M27" i="27"/>
  <c r="M25" i="27"/>
  <c r="M23" i="27"/>
  <c r="M21" i="27"/>
  <c r="M19" i="27"/>
  <c r="M18" i="27"/>
  <c r="M16" i="27"/>
  <c r="M15" i="27"/>
  <c r="M14" i="27"/>
  <c r="M12" i="27"/>
  <c r="M10" i="27"/>
  <c r="M9" i="27"/>
  <c r="M8" i="27"/>
  <c r="M7" i="27"/>
  <c r="M6" i="27"/>
  <c r="M4" i="27"/>
  <c r="C47" i="28"/>
  <c r="AM11" i="26"/>
  <c r="M11" i="27" s="1"/>
  <c r="AM12" i="26"/>
  <c r="AM13" i="26"/>
  <c r="AM14" i="26"/>
  <c r="AM15" i="26"/>
  <c r="AM16" i="26"/>
  <c r="AM17" i="26"/>
  <c r="AM18" i="26"/>
  <c r="AM19" i="26"/>
  <c r="AM20" i="26"/>
  <c r="AM21" i="26"/>
  <c r="AM22" i="26"/>
  <c r="AM23" i="26"/>
  <c r="AM24" i="26"/>
  <c r="AM25" i="26"/>
  <c r="AM26" i="26"/>
  <c r="AM27" i="26"/>
  <c r="AM28" i="26"/>
  <c r="AM29" i="26"/>
  <c r="AM30" i="26"/>
  <c r="AM31" i="26"/>
  <c r="AM32" i="26"/>
  <c r="AM33" i="26"/>
  <c r="AM34" i="26"/>
  <c r="AM35" i="26"/>
  <c r="AM36" i="26"/>
  <c r="AM37" i="26"/>
  <c r="AM38" i="26"/>
  <c r="AM39" i="26"/>
  <c r="AM40" i="26"/>
  <c r="AM10" i="26"/>
  <c r="AM9" i="26"/>
  <c r="AM8" i="26"/>
  <c r="AM7" i="26"/>
  <c r="AM6" i="26"/>
  <c r="C19" i="25"/>
  <c r="D19" i="25"/>
  <c r="R19" i="26" s="1"/>
  <c r="AD19" i="26" s="1"/>
  <c r="E19" i="25"/>
  <c r="S19" i="26" s="1"/>
  <c r="AE19" i="26" s="1"/>
  <c r="E19" i="27" s="1"/>
  <c r="F19" i="25"/>
  <c r="T19" i="26" s="1"/>
  <c r="AF19" i="26" s="1"/>
  <c r="F19" i="27" s="1"/>
  <c r="G19" i="25"/>
  <c r="U19" i="26" s="1"/>
  <c r="AG19" i="26" s="1"/>
  <c r="G19" i="27" s="1"/>
  <c r="H19" i="25"/>
  <c r="V19" i="26" s="1"/>
  <c r="AH19" i="26" s="1"/>
  <c r="H19" i="27" s="1"/>
  <c r="I19" i="25"/>
  <c r="W19" i="26" s="1"/>
  <c r="AI19" i="26" s="1"/>
  <c r="I19" i="27" s="1"/>
  <c r="J19" i="25"/>
  <c r="X19" i="26" s="1"/>
  <c r="AJ19" i="26" s="1"/>
  <c r="J19" i="27" s="1"/>
  <c r="K19" i="25"/>
  <c r="Y19" i="26" s="1"/>
  <c r="AK19" i="26" s="1"/>
  <c r="L19" i="25"/>
  <c r="Z19" i="26" s="1"/>
  <c r="AL19" i="26" s="1"/>
  <c r="L19" i="27" s="1"/>
  <c r="C20" i="25"/>
  <c r="Q20" i="26" s="1"/>
  <c r="AC20" i="26" s="1"/>
  <c r="C20" i="27" s="1"/>
  <c r="D20" i="25"/>
  <c r="R20" i="26" s="1"/>
  <c r="AD20" i="26" s="1"/>
  <c r="D20" i="27" s="1"/>
  <c r="E20" i="25"/>
  <c r="S20" i="26" s="1"/>
  <c r="AE20" i="26" s="1"/>
  <c r="E20" i="27" s="1"/>
  <c r="F20" i="25"/>
  <c r="T20" i="26" s="1"/>
  <c r="AF20" i="26" s="1"/>
  <c r="F20" i="27" s="1"/>
  <c r="G20" i="25"/>
  <c r="U20" i="26" s="1"/>
  <c r="AG20" i="26" s="1"/>
  <c r="G20" i="27" s="1"/>
  <c r="H20" i="25"/>
  <c r="V20" i="26" s="1"/>
  <c r="AH20" i="26" s="1"/>
  <c r="H20" i="27" s="1"/>
  <c r="I20" i="25"/>
  <c r="W20" i="26" s="1"/>
  <c r="AI20" i="26" s="1"/>
  <c r="I20" i="27" s="1"/>
  <c r="J20" i="25"/>
  <c r="X20" i="26" s="1"/>
  <c r="AJ20" i="26" s="1"/>
  <c r="J20" i="27" s="1"/>
  <c r="K20" i="25"/>
  <c r="Y20" i="26" s="1"/>
  <c r="AK20" i="26" s="1"/>
  <c r="K20" i="27" s="1"/>
  <c r="L20" i="25"/>
  <c r="Z20" i="26" s="1"/>
  <c r="AL20" i="26" s="1"/>
  <c r="L20" i="27" s="1"/>
  <c r="L18" i="25"/>
  <c r="Z18" i="26" s="1"/>
  <c r="AL18" i="26" s="1"/>
  <c r="L18" i="27" s="1"/>
  <c r="K18" i="25"/>
  <c r="Y18" i="26" s="1"/>
  <c r="AK18" i="26" s="1"/>
  <c r="J18" i="25"/>
  <c r="X18" i="26" s="1"/>
  <c r="AJ18" i="26" s="1"/>
  <c r="J18" i="27" s="1"/>
  <c r="I18" i="25"/>
  <c r="W18" i="26" s="1"/>
  <c r="AI18" i="26" s="1"/>
  <c r="I18" i="27" s="1"/>
  <c r="H18" i="25"/>
  <c r="V18" i="26" s="1"/>
  <c r="AH18" i="26" s="1"/>
  <c r="H18" i="27" s="1"/>
  <c r="G18" i="25"/>
  <c r="U18" i="26" s="1"/>
  <c r="AG18" i="26" s="1"/>
  <c r="G18" i="27" s="1"/>
  <c r="F18" i="25"/>
  <c r="T18" i="26" s="1"/>
  <c r="AF18" i="26" s="1"/>
  <c r="F18" i="27" s="1"/>
  <c r="E18" i="25"/>
  <c r="S18" i="26" s="1"/>
  <c r="AE18" i="26" s="1"/>
  <c r="E18" i="27" s="1"/>
  <c r="D18" i="25"/>
  <c r="R18" i="26" s="1"/>
  <c r="AD18" i="26" s="1"/>
  <c r="C18" i="25"/>
  <c r="L17" i="25"/>
  <c r="Z17" i="26" s="1"/>
  <c r="AL17" i="26" s="1"/>
  <c r="L17" i="27" s="1"/>
  <c r="K17" i="25"/>
  <c r="Y17" i="26" s="1"/>
  <c r="AK17" i="26" s="1"/>
  <c r="K17" i="27" s="1"/>
  <c r="J17" i="25"/>
  <c r="X17" i="26" s="1"/>
  <c r="AJ17" i="26" s="1"/>
  <c r="J17" i="27" s="1"/>
  <c r="I17" i="25"/>
  <c r="W17" i="26" s="1"/>
  <c r="AI17" i="26" s="1"/>
  <c r="I17" i="27" s="1"/>
  <c r="H17" i="25"/>
  <c r="V17" i="26" s="1"/>
  <c r="AH17" i="26" s="1"/>
  <c r="H17" i="27" s="1"/>
  <c r="G17" i="25"/>
  <c r="U17" i="26" s="1"/>
  <c r="AG17" i="26" s="1"/>
  <c r="G17" i="27" s="1"/>
  <c r="F17" i="25"/>
  <c r="T17" i="26" s="1"/>
  <c r="AF17" i="26" s="1"/>
  <c r="F17" i="27" s="1"/>
  <c r="E17" i="25"/>
  <c r="S17" i="26" s="1"/>
  <c r="AE17" i="26" s="1"/>
  <c r="E17" i="27" s="1"/>
  <c r="D17" i="25"/>
  <c r="R17" i="26" s="1"/>
  <c r="AD17" i="26" s="1"/>
  <c r="D17" i="27" s="1"/>
  <c r="C17" i="25"/>
  <c r="Q17" i="26" s="1"/>
  <c r="AC17" i="26" s="1"/>
  <c r="C17" i="27" s="1"/>
  <c r="L16" i="25"/>
  <c r="Z16" i="26" s="1"/>
  <c r="AL16" i="26" s="1"/>
  <c r="L16" i="27" s="1"/>
  <c r="K16" i="25"/>
  <c r="Y16" i="26" s="1"/>
  <c r="AK16" i="26" s="1"/>
  <c r="J16" i="25"/>
  <c r="X16" i="26" s="1"/>
  <c r="AJ16" i="26" s="1"/>
  <c r="J16" i="27" s="1"/>
  <c r="I16" i="25"/>
  <c r="W16" i="26" s="1"/>
  <c r="AI16" i="26" s="1"/>
  <c r="I16" i="27" s="1"/>
  <c r="H16" i="25"/>
  <c r="V16" i="26" s="1"/>
  <c r="AH16" i="26" s="1"/>
  <c r="H16" i="27" s="1"/>
  <c r="G16" i="25"/>
  <c r="U16" i="26" s="1"/>
  <c r="AG16" i="26" s="1"/>
  <c r="G16" i="27" s="1"/>
  <c r="F16" i="25"/>
  <c r="T16" i="26" s="1"/>
  <c r="AF16" i="26" s="1"/>
  <c r="F16" i="27" s="1"/>
  <c r="E16" i="25"/>
  <c r="S16" i="26" s="1"/>
  <c r="AE16" i="26" s="1"/>
  <c r="E16" i="27" s="1"/>
  <c r="D16" i="25"/>
  <c r="R16" i="26" s="1"/>
  <c r="AD16" i="26" s="1"/>
  <c r="C16" i="25"/>
  <c r="L40" i="25"/>
  <c r="Z40" i="26" s="1"/>
  <c r="AL40" i="26" s="1"/>
  <c r="L40" i="27" s="1"/>
  <c r="K40" i="25"/>
  <c r="Y40" i="26" s="1"/>
  <c r="AK40" i="26" s="1"/>
  <c r="K40" i="27" s="1"/>
  <c r="J40" i="25"/>
  <c r="X40" i="26" s="1"/>
  <c r="AJ40" i="26" s="1"/>
  <c r="J40" i="27" s="1"/>
  <c r="I40" i="25"/>
  <c r="W40" i="26" s="1"/>
  <c r="AI40" i="26" s="1"/>
  <c r="I40" i="27" s="1"/>
  <c r="H40" i="25"/>
  <c r="V40" i="26" s="1"/>
  <c r="AH40" i="26" s="1"/>
  <c r="H40" i="27" s="1"/>
  <c r="G40" i="25"/>
  <c r="U40" i="26" s="1"/>
  <c r="AG40" i="26" s="1"/>
  <c r="G40" i="27" s="1"/>
  <c r="F40" i="25"/>
  <c r="T40" i="26" s="1"/>
  <c r="AF40" i="26" s="1"/>
  <c r="F40" i="27" s="1"/>
  <c r="E40" i="25"/>
  <c r="S40" i="26" s="1"/>
  <c r="AE40" i="26" s="1"/>
  <c r="E40" i="27" s="1"/>
  <c r="D40" i="25"/>
  <c r="R40" i="26" s="1"/>
  <c r="AD40" i="26" s="1"/>
  <c r="D40" i="27" s="1"/>
  <c r="C40" i="25"/>
  <c r="Q40" i="26" s="1"/>
  <c r="AC40" i="26" s="1"/>
  <c r="C40" i="27" s="1"/>
  <c r="L39" i="25"/>
  <c r="Z39" i="26" s="1"/>
  <c r="AL39" i="26" s="1"/>
  <c r="L39" i="27" s="1"/>
  <c r="K39" i="25"/>
  <c r="Y39" i="26" s="1"/>
  <c r="AK39" i="26" s="1"/>
  <c r="J39" i="25"/>
  <c r="X39" i="26" s="1"/>
  <c r="AJ39" i="26" s="1"/>
  <c r="J39" i="27" s="1"/>
  <c r="I39" i="25"/>
  <c r="W39" i="26" s="1"/>
  <c r="AI39" i="26" s="1"/>
  <c r="I39" i="27" s="1"/>
  <c r="H39" i="25"/>
  <c r="V39" i="26" s="1"/>
  <c r="AH39" i="26" s="1"/>
  <c r="H39" i="27" s="1"/>
  <c r="G39" i="25"/>
  <c r="U39" i="26" s="1"/>
  <c r="AG39" i="26" s="1"/>
  <c r="G39" i="27" s="1"/>
  <c r="F39" i="25"/>
  <c r="T39" i="26" s="1"/>
  <c r="AF39" i="26" s="1"/>
  <c r="F39" i="27" s="1"/>
  <c r="E39" i="25"/>
  <c r="S39" i="26" s="1"/>
  <c r="AE39" i="26" s="1"/>
  <c r="E39" i="27" s="1"/>
  <c r="D39" i="25"/>
  <c r="R39" i="26" s="1"/>
  <c r="AD39" i="26" s="1"/>
  <c r="C39" i="25"/>
  <c r="L38" i="25"/>
  <c r="Z38" i="26" s="1"/>
  <c r="AL38" i="26" s="1"/>
  <c r="L38" i="27" s="1"/>
  <c r="K38" i="25"/>
  <c r="Y38" i="26" s="1"/>
  <c r="AK38" i="26" s="1"/>
  <c r="K38" i="27" s="1"/>
  <c r="J38" i="25"/>
  <c r="X38" i="26" s="1"/>
  <c r="AJ38" i="26" s="1"/>
  <c r="J38" i="27" s="1"/>
  <c r="I38" i="25"/>
  <c r="W38" i="26" s="1"/>
  <c r="AI38" i="26" s="1"/>
  <c r="I38" i="27" s="1"/>
  <c r="H38" i="25"/>
  <c r="V38" i="26" s="1"/>
  <c r="AH38" i="26" s="1"/>
  <c r="H38" i="27" s="1"/>
  <c r="G38" i="25"/>
  <c r="U38" i="26" s="1"/>
  <c r="AG38" i="26" s="1"/>
  <c r="G38" i="27" s="1"/>
  <c r="F38" i="25"/>
  <c r="T38" i="26" s="1"/>
  <c r="AF38" i="26" s="1"/>
  <c r="F38" i="27" s="1"/>
  <c r="E38" i="25"/>
  <c r="S38" i="26" s="1"/>
  <c r="AE38" i="26" s="1"/>
  <c r="E38" i="27" s="1"/>
  <c r="D38" i="25"/>
  <c r="R38" i="26" s="1"/>
  <c r="AD38" i="26" s="1"/>
  <c r="D38" i="27" s="1"/>
  <c r="C38" i="25"/>
  <c r="Q38" i="26" s="1"/>
  <c r="AC38" i="26" s="1"/>
  <c r="C38" i="27" s="1"/>
  <c r="L37" i="25"/>
  <c r="Z37" i="26" s="1"/>
  <c r="AL37" i="26" s="1"/>
  <c r="L37" i="27" s="1"/>
  <c r="K37" i="25"/>
  <c r="Y37" i="26" s="1"/>
  <c r="AK37" i="26" s="1"/>
  <c r="J37" i="25"/>
  <c r="X37" i="26" s="1"/>
  <c r="AJ37" i="26" s="1"/>
  <c r="J37" i="27" s="1"/>
  <c r="I37" i="25"/>
  <c r="W37" i="26" s="1"/>
  <c r="AI37" i="26" s="1"/>
  <c r="I37" i="27" s="1"/>
  <c r="H37" i="25"/>
  <c r="V37" i="26" s="1"/>
  <c r="AH37" i="26" s="1"/>
  <c r="H37" i="27" s="1"/>
  <c r="G37" i="25"/>
  <c r="U37" i="26" s="1"/>
  <c r="AG37" i="26" s="1"/>
  <c r="G37" i="27" s="1"/>
  <c r="F37" i="25"/>
  <c r="T37" i="26" s="1"/>
  <c r="AF37" i="26" s="1"/>
  <c r="F37" i="27" s="1"/>
  <c r="E37" i="25"/>
  <c r="S37" i="26" s="1"/>
  <c r="AE37" i="26" s="1"/>
  <c r="E37" i="27" s="1"/>
  <c r="D37" i="25"/>
  <c r="R37" i="26" s="1"/>
  <c r="AD37" i="26" s="1"/>
  <c r="C37" i="25"/>
  <c r="L36" i="25"/>
  <c r="Z36" i="26" s="1"/>
  <c r="AL36" i="26" s="1"/>
  <c r="L36" i="27" s="1"/>
  <c r="K36" i="25"/>
  <c r="Y36" i="26" s="1"/>
  <c r="AK36" i="26" s="1"/>
  <c r="K36" i="27" s="1"/>
  <c r="J36" i="25"/>
  <c r="X36" i="26" s="1"/>
  <c r="AJ36" i="26" s="1"/>
  <c r="J36" i="27" s="1"/>
  <c r="I36" i="25"/>
  <c r="W36" i="26" s="1"/>
  <c r="AI36" i="26" s="1"/>
  <c r="I36" i="27" s="1"/>
  <c r="H36" i="25"/>
  <c r="V36" i="26" s="1"/>
  <c r="AH36" i="26" s="1"/>
  <c r="H36" i="27" s="1"/>
  <c r="G36" i="25"/>
  <c r="U36" i="26" s="1"/>
  <c r="AG36" i="26" s="1"/>
  <c r="G36" i="27" s="1"/>
  <c r="F36" i="25"/>
  <c r="T36" i="26" s="1"/>
  <c r="AF36" i="26" s="1"/>
  <c r="F36" i="27" s="1"/>
  <c r="E36" i="25"/>
  <c r="S36" i="26" s="1"/>
  <c r="AE36" i="26" s="1"/>
  <c r="E36" i="27" s="1"/>
  <c r="D36" i="25"/>
  <c r="R36" i="26" s="1"/>
  <c r="AD36" i="26" s="1"/>
  <c r="D36" i="27" s="1"/>
  <c r="C36" i="25"/>
  <c r="Q36" i="26" s="1"/>
  <c r="AC36" i="26" s="1"/>
  <c r="C36" i="27" s="1"/>
  <c r="L35" i="25"/>
  <c r="Z35" i="26" s="1"/>
  <c r="AL35" i="26" s="1"/>
  <c r="L35" i="27" s="1"/>
  <c r="K35" i="25"/>
  <c r="Y35" i="26" s="1"/>
  <c r="AK35" i="26" s="1"/>
  <c r="J35" i="25"/>
  <c r="X35" i="26" s="1"/>
  <c r="AJ35" i="26" s="1"/>
  <c r="J35" i="27" s="1"/>
  <c r="I35" i="25"/>
  <c r="W35" i="26" s="1"/>
  <c r="AI35" i="26" s="1"/>
  <c r="I35" i="27" s="1"/>
  <c r="H35" i="25"/>
  <c r="V35" i="26" s="1"/>
  <c r="AH35" i="26" s="1"/>
  <c r="H35" i="27" s="1"/>
  <c r="G35" i="25"/>
  <c r="U35" i="26" s="1"/>
  <c r="AG35" i="26" s="1"/>
  <c r="G35" i="27" s="1"/>
  <c r="F35" i="25"/>
  <c r="T35" i="26" s="1"/>
  <c r="AF35" i="26" s="1"/>
  <c r="F35" i="27" s="1"/>
  <c r="E35" i="25"/>
  <c r="S35" i="26" s="1"/>
  <c r="AE35" i="26" s="1"/>
  <c r="E35" i="27" s="1"/>
  <c r="D35" i="25"/>
  <c r="R35" i="26" s="1"/>
  <c r="AD35" i="26" s="1"/>
  <c r="C35" i="25"/>
  <c r="L34" i="25"/>
  <c r="Z34" i="26" s="1"/>
  <c r="AL34" i="26" s="1"/>
  <c r="L34" i="27" s="1"/>
  <c r="K34" i="25"/>
  <c r="Y34" i="26" s="1"/>
  <c r="AK34" i="26" s="1"/>
  <c r="K34" i="27" s="1"/>
  <c r="J34" i="25"/>
  <c r="X34" i="26" s="1"/>
  <c r="AJ34" i="26" s="1"/>
  <c r="J34" i="27" s="1"/>
  <c r="I34" i="25"/>
  <c r="W34" i="26" s="1"/>
  <c r="AI34" i="26" s="1"/>
  <c r="I34" i="27" s="1"/>
  <c r="H34" i="25"/>
  <c r="V34" i="26" s="1"/>
  <c r="AH34" i="26" s="1"/>
  <c r="H34" i="27" s="1"/>
  <c r="G34" i="25"/>
  <c r="U34" i="26" s="1"/>
  <c r="AG34" i="26" s="1"/>
  <c r="G34" i="27" s="1"/>
  <c r="F34" i="25"/>
  <c r="T34" i="26" s="1"/>
  <c r="AF34" i="26" s="1"/>
  <c r="F34" i="27" s="1"/>
  <c r="E34" i="25"/>
  <c r="S34" i="26" s="1"/>
  <c r="AE34" i="26" s="1"/>
  <c r="E34" i="27" s="1"/>
  <c r="D34" i="25"/>
  <c r="R34" i="26" s="1"/>
  <c r="AD34" i="26" s="1"/>
  <c r="D34" i="27" s="1"/>
  <c r="C34" i="25"/>
  <c r="Q34" i="26" s="1"/>
  <c r="AC34" i="26" s="1"/>
  <c r="C34" i="27" s="1"/>
  <c r="L33" i="25"/>
  <c r="Z33" i="26" s="1"/>
  <c r="AL33" i="26" s="1"/>
  <c r="L33" i="27" s="1"/>
  <c r="K33" i="25"/>
  <c r="Y33" i="26" s="1"/>
  <c r="AK33" i="26" s="1"/>
  <c r="J33" i="25"/>
  <c r="X33" i="26" s="1"/>
  <c r="AJ33" i="26" s="1"/>
  <c r="J33" i="27" s="1"/>
  <c r="I33" i="25"/>
  <c r="W33" i="26" s="1"/>
  <c r="AI33" i="26" s="1"/>
  <c r="I33" i="27" s="1"/>
  <c r="H33" i="25"/>
  <c r="V33" i="26" s="1"/>
  <c r="AH33" i="26" s="1"/>
  <c r="H33" i="27" s="1"/>
  <c r="G33" i="25"/>
  <c r="U33" i="26" s="1"/>
  <c r="AG33" i="26" s="1"/>
  <c r="G33" i="27" s="1"/>
  <c r="F33" i="25"/>
  <c r="T33" i="26" s="1"/>
  <c r="AF33" i="26" s="1"/>
  <c r="F33" i="27" s="1"/>
  <c r="E33" i="25"/>
  <c r="S33" i="26" s="1"/>
  <c r="AE33" i="26" s="1"/>
  <c r="E33" i="27" s="1"/>
  <c r="D33" i="25"/>
  <c r="R33" i="26" s="1"/>
  <c r="AD33" i="26" s="1"/>
  <c r="C33" i="25"/>
  <c r="L32" i="25"/>
  <c r="Z32" i="26" s="1"/>
  <c r="AL32" i="26" s="1"/>
  <c r="L32" i="27" s="1"/>
  <c r="K32" i="25"/>
  <c r="Y32" i="26" s="1"/>
  <c r="AK32" i="26" s="1"/>
  <c r="K32" i="27" s="1"/>
  <c r="J32" i="25"/>
  <c r="X32" i="26" s="1"/>
  <c r="AJ32" i="26" s="1"/>
  <c r="J32" i="27" s="1"/>
  <c r="I32" i="25"/>
  <c r="W32" i="26" s="1"/>
  <c r="AI32" i="26" s="1"/>
  <c r="I32" i="27" s="1"/>
  <c r="H32" i="25"/>
  <c r="V32" i="26" s="1"/>
  <c r="AH32" i="26" s="1"/>
  <c r="H32" i="27" s="1"/>
  <c r="G32" i="25"/>
  <c r="U32" i="26" s="1"/>
  <c r="AG32" i="26" s="1"/>
  <c r="G32" i="27" s="1"/>
  <c r="F32" i="25"/>
  <c r="T32" i="26" s="1"/>
  <c r="AF32" i="26" s="1"/>
  <c r="F32" i="27" s="1"/>
  <c r="E32" i="25"/>
  <c r="S32" i="26" s="1"/>
  <c r="AE32" i="26" s="1"/>
  <c r="E32" i="27" s="1"/>
  <c r="D32" i="25"/>
  <c r="R32" i="26" s="1"/>
  <c r="AD32" i="26" s="1"/>
  <c r="D32" i="27" s="1"/>
  <c r="C32" i="25"/>
  <c r="Q32" i="26" s="1"/>
  <c r="AC32" i="26" s="1"/>
  <c r="C32" i="27" s="1"/>
  <c r="L31" i="25"/>
  <c r="Z31" i="26" s="1"/>
  <c r="AL31" i="26" s="1"/>
  <c r="L31" i="27" s="1"/>
  <c r="K31" i="25"/>
  <c r="Y31" i="26" s="1"/>
  <c r="AK31" i="26" s="1"/>
  <c r="J31" i="25"/>
  <c r="X31" i="26" s="1"/>
  <c r="AJ31" i="26" s="1"/>
  <c r="J31" i="27" s="1"/>
  <c r="I31" i="25"/>
  <c r="W31" i="26" s="1"/>
  <c r="AI31" i="26" s="1"/>
  <c r="I31" i="27" s="1"/>
  <c r="H31" i="25"/>
  <c r="V31" i="26" s="1"/>
  <c r="AH31" i="26" s="1"/>
  <c r="H31" i="27" s="1"/>
  <c r="G31" i="25"/>
  <c r="U31" i="26" s="1"/>
  <c r="AG31" i="26" s="1"/>
  <c r="G31" i="27" s="1"/>
  <c r="F31" i="25"/>
  <c r="T31" i="26" s="1"/>
  <c r="AF31" i="26" s="1"/>
  <c r="F31" i="27" s="1"/>
  <c r="E31" i="25"/>
  <c r="S31" i="26" s="1"/>
  <c r="AE31" i="26" s="1"/>
  <c r="E31" i="27" s="1"/>
  <c r="D31" i="25"/>
  <c r="R31" i="26" s="1"/>
  <c r="AD31" i="26" s="1"/>
  <c r="C31" i="25"/>
  <c r="L30" i="25"/>
  <c r="Z30" i="26" s="1"/>
  <c r="AL30" i="26" s="1"/>
  <c r="L30" i="27" s="1"/>
  <c r="K30" i="25"/>
  <c r="Y30" i="26" s="1"/>
  <c r="AK30" i="26" s="1"/>
  <c r="K30" i="27" s="1"/>
  <c r="J30" i="25"/>
  <c r="X30" i="26" s="1"/>
  <c r="AJ30" i="26" s="1"/>
  <c r="J30" i="27" s="1"/>
  <c r="I30" i="25"/>
  <c r="W30" i="26" s="1"/>
  <c r="AI30" i="26" s="1"/>
  <c r="I30" i="27" s="1"/>
  <c r="H30" i="25"/>
  <c r="V30" i="26" s="1"/>
  <c r="AH30" i="26" s="1"/>
  <c r="H30" i="27" s="1"/>
  <c r="G30" i="25"/>
  <c r="U30" i="26" s="1"/>
  <c r="AG30" i="26" s="1"/>
  <c r="G30" i="27" s="1"/>
  <c r="F30" i="25"/>
  <c r="T30" i="26" s="1"/>
  <c r="AF30" i="26" s="1"/>
  <c r="F30" i="27" s="1"/>
  <c r="E30" i="25"/>
  <c r="S30" i="26" s="1"/>
  <c r="AE30" i="26" s="1"/>
  <c r="E30" i="27" s="1"/>
  <c r="D30" i="25"/>
  <c r="R30" i="26" s="1"/>
  <c r="AD30" i="26" s="1"/>
  <c r="D30" i="27" s="1"/>
  <c r="C30" i="25"/>
  <c r="Q30" i="26" s="1"/>
  <c r="AC30" i="26" s="1"/>
  <c r="C30" i="27" s="1"/>
  <c r="L29" i="25"/>
  <c r="Z29" i="26" s="1"/>
  <c r="AL29" i="26" s="1"/>
  <c r="L29" i="27" s="1"/>
  <c r="K29" i="25"/>
  <c r="Y29" i="26" s="1"/>
  <c r="AK29" i="26" s="1"/>
  <c r="J29" i="25"/>
  <c r="X29" i="26" s="1"/>
  <c r="AJ29" i="26" s="1"/>
  <c r="J29" i="27" s="1"/>
  <c r="I29" i="25"/>
  <c r="W29" i="26" s="1"/>
  <c r="AI29" i="26" s="1"/>
  <c r="I29" i="27" s="1"/>
  <c r="H29" i="25"/>
  <c r="V29" i="26" s="1"/>
  <c r="AH29" i="26" s="1"/>
  <c r="H29" i="27" s="1"/>
  <c r="G29" i="25"/>
  <c r="U29" i="26" s="1"/>
  <c r="AG29" i="26" s="1"/>
  <c r="G29" i="27" s="1"/>
  <c r="F29" i="25"/>
  <c r="T29" i="26" s="1"/>
  <c r="AF29" i="26" s="1"/>
  <c r="F29" i="27" s="1"/>
  <c r="E29" i="25"/>
  <c r="S29" i="26" s="1"/>
  <c r="AE29" i="26" s="1"/>
  <c r="E29" i="27" s="1"/>
  <c r="D29" i="25"/>
  <c r="R29" i="26" s="1"/>
  <c r="AD29" i="26" s="1"/>
  <c r="C29" i="25"/>
  <c r="L28" i="25"/>
  <c r="Z28" i="26" s="1"/>
  <c r="AL28" i="26" s="1"/>
  <c r="L28" i="27" s="1"/>
  <c r="K28" i="25"/>
  <c r="Y28" i="26" s="1"/>
  <c r="AK28" i="26" s="1"/>
  <c r="K28" i="27" s="1"/>
  <c r="J28" i="25"/>
  <c r="X28" i="26" s="1"/>
  <c r="AJ28" i="26" s="1"/>
  <c r="J28" i="27" s="1"/>
  <c r="I28" i="25"/>
  <c r="W28" i="26" s="1"/>
  <c r="AI28" i="26" s="1"/>
  <c r="I28" i="27" s="1"/>
  <c r="H28" i="25"/>
  <c r="V28" i="26" s="1"/>
  <c r="AH28" i="26" s="1"/>
  <c r="H28" i="27" s="1"/>
  <c r="G28" i="25"/>
  <c r="U28" i="26" s="1"/>
  <c r="AG28" i="26" s="1"/>
  <c r="G28" i="27" s="1"/>
  <c r="F28" i="25"/>
  <c r="T28" i="26" s="1"/>
  <c r="AF28" i="26" s="1"/>
  <c r="F28" i="27" s="1"/>
  <c r="E28" i="25"/>
  <c r="S28" i="26" s="1"/>
  <c r="AE28" i="26" s="1"/>
  <c r="E28" i="27" s="1"/>
  <c r="D28" i="25"/>
  <c r="R28" i="26" s="1"/>
  <c r="AD28" i="26" s="1"/>
  <c r="D28" i="27" s="1"/>
  <c r="C28" i="25"/>
  <c r="Q28" i="26" s="1"/>
  <c r="AC28" i="26" s="1"/>
  <c r="C28" i="27" s="1"/>
  <c r="L27" i="25"/>
  <c r="Z27" i="26" s="1"/>
  <c r="AL27" i="26" s="1"/>
  <c r="L27" i="27" s="1"/>
  <c r="K27" i="25"/>
  <c r="Y27" i="26" s="1"/>
  <c r="AK27" i="26" s="1"/>
  <c r="J27" i="25"/>
  <c r="X27" i="26" s="1"/>
  <c r="AJ27" i="26" s="1"/>
  <c r="J27" i="27" s="1"/>
  <c r="I27" i="25"/>
  <c r="W27" i="26" s="1"/>
  <c r="AI27" i="26" s="1"/>
  <c r="I27" i="27" s="1"/>
  <c r="H27" i="25"/>
  <c r="V27" i="26" s="1"/>
  <c r="AH27" i="26" s="1"/>
  <c r="H27" i="27" s="1"/>
  <c r="G27" i="25"/>
  <c r="U27" i="26" s="1"/>
  <c r="AG27" i="26" s="1"/>
  <c r="G27" i="27" s="1"/>
  <c r="F27" i="25"/>
  <c r="T27" i="26" s="1"/>
  <c r="AF27" i="26" s="1"/>
  <c r="F27" i="27" s="1"/>
  <c r="E27" i="25"/>
  <c r="S27" i="26" s="1"/>
  <c r="AE27" i="26" s="1"/>
  <c r="E27" i="27" s="1"/>
  <c r="D27" i="25"/>
  <c r="R27" i="26" s="1"/>
  <c r="AD27" i="26" s="1"/>
  <c r="C27" i="25"/>
  <c r="L26" i="25"/>
  <c r="Z26" i="26" s="1"/>
  <c r="AL26" i="26" s="1"/>
  <c r="L26" i="27" s="1"/>
  <c r="K26" i="25"/>
  <c r="Y26" i="26" s="1"/>
  <c r="AK26" i="26" s="1"/>
  <c r="K26" i="27" s="1"/>
  <c r="J26" i="25"/>
  <c r="X26" i="26" s="1"/>
  <c r="AJ26" i="26" s="1"/>
  <c r="J26" i="27" s="1"/>
  <c r="I26" i="25"/>
  <c r="W26" i="26" s="1"/>
  <c r="AI26" i="26" s="1"/>
  <c r="I26" i="27" s="1"/>
  <c r="H26" i="25"/>
  <c r="V26" i="26" s="1"/>
  <c r="AH26" i="26" s="1"/>
  <c r="H26" i="27" s="1"/>
  <c r="G26" i="25"/>
  <c r="U26" i="26" s="1"/>
  <c r="AG26" i="26" s="1"/>
  <c r="G26" i="27" s="1"/>
  <c r="F26" i="25"/>
  <c r="T26" i="26" s="1"/>
  <c r="AF26" i="26" s="1"/>
  <c r="F26" i="27" s="1"/>
  <c r="E26" i="25"/>
  <c r="S26" i="26" s="1"/>
  <c r="AE26" i="26" s="1"/>
  <c r="E26" i="27" s="1"/>
  <c r="D26" i="25"/>
  <c r="R26" i="26" s="1"/>
  <c r="AD26" i="26" s="1"/>
  <c r="D26" i="27" s="1"/>
  <c r="C26" i="25"/>
  <c r="Q26" i="26" s="1"/>
  <c r="AC26" i="26" s="1"/>
  <c r="C26" i="27" s="1"/>
  <c r="L25" i="25"/>
  <c r="Z25" i="26" s="1"/>
  <c r="AL25" i="26" s="1"/>
  <c r="L25" i="27" s="1"/>
  <c r="K25" i="25"/>
  <c r="Y25" i="26" s="1"/>
  <c r="AK25" i="26" s="1"/>
  <c r="J25" i="25"/>
  <c r="X25" i="26" s="1"/>
  <c r="AJ25" i="26" s="1"/>
  <c r="J25" i="27" s="1"/>
  <c r="I25" i="25"/>
  <c r="W25" i="26" s="1"/>
  <c r="AI25" i="26" s="1"/>
  <c r="I25" i="27" s="1"/>
  <c r="H25" i="25"/>
  <c r="V25" i="26" s="1"/>
  <c r="AH25" i="26" s="1"/>
  <c r="H25" i="27" s="1"/>
  <c r="G25" i="25"/>
  <c r="U25" i="26" s="1"/>
  <c r="AG25" i="26" s="1"/>
  <c r="G25" i="27" s="1"/>
  <c r="F25" i="25"/>
  <c r="T25" i="26" s="1"/>
  <c r="AF25" i="26" s="1"/>
  <c r="F25" i="27" s="1"/>
  <c r="E25" i="25"/>
  <c r="S25" i="26" s="1"/>
  <c r="AE25" i="26" s="1"/>
  <c r="E25" i="27" s="1"/>
  <c r="D25" i="25"/>
  <c r="R25" i="26" s="1"/>
  <c r="AD25" i="26" s="1"/>
  <c r="C25" i="25"/>
  <c r="L24" i="25"/>
  <c r="Z24" i="26" s="1"/>
  <c r="AL24" i="26" s="1"/>
  <c r="L24" i="27" s="1"/>
  <c r="K24" i="25"/>
  <c r="Y24" i="26" s="1"/>
  <c r="AK24" i="26" s="1"/>
  <c r="K24" i="27" s="1"/>
  <c r="J24" i="25"/>
  <c r="X24" i="26" s="1"/>
  <c r="AJ24" i="26" s="1"/>
  <c r="J24" i="27" s="1"/>
  <c r="I24" i="25"/>
  <c r="W24" i="26" s="1"/>
  <c r="AI24" i="26" s="1"/>
  <c r="I24" i="27" s="1"/>
  <c r="H24" i="25"/>
  <c r="V24" i="26" s="1"/>
  <c r="AH24" i="26" s="1"/>
  <c r="H24" i="27" s="1"/>
  <c r="G24" i="25"/>
  <c r="U24" i="26" s="1"/>
  <c r="AG24" i="26" s="1"/>
  <c r="G24" i="27" s="1"/>
  <c r="F24" i="25"/>
  <c r="T24" i="26" s="1"/>
  <c r="AF24" i="26" s="1"/>
  <c r="F24" i="27" s="1"/>
  <c r="E24" i="25"/>
  <c r="S24" i="26" s="1"/>
  <c r="AE24" i="26" s="1"/>
  <c r="E24" i="27" s="1"/>
  <c r="D24" i="25"/>
  <c r="R24" i="26" s="1"/>
  <c r="AD24" i="26" s="1"/>
  <c r="D24" i="27" s="1"/>
  <c r="C24" i="25"/>
  <c r="Q24" i="26" s="1"/>
  <c r="AC24" i="26" s="1"/>
  <c r="C24" i="27" s="1"/>
  <c r="L23" i="25"/>
  <c r="Z23" i="26" s="1"/>
  <c r="AL23" i="26" s="1"/>
  <c r="L23" i="27" s="1"/>
  <c r="K23" i="25"/>
  <c r="Y23" i="26" s="1"/>
  <c r="AK23" i="26" s="1"/>
  <c r="J23" i="25"/>
  <c r="X23" i="26" s="1"/>
  <c r="AJ23" i="26" s="1"/>
  <c r="J23" i="27" s="1"/>
  <c r="I23" i="25"/>
  <c r="W23" i="26" s="1"/>
  <c r="AI23" i="26" s="1"/>
  <c r="I23" i="27" s="1"/>
  <c r="H23" i="25"/>
  <c r="V23" i="26" s="1"/>
  <c r="AH23" i="26" s="1"/>
  <c r="H23" i="27" s="1"/>
  <c r="G23" i="25"/>
  <c r="U23" i="26" s="1"/>
  <c r="AG23" i="26" s="1"/>
  <c r="G23" i="27" s="1"/>
  <c r="F23" i="25"/>
  <c r="T23" i="26" s="1"/>
  <c r="AF23" i="26" s="1"/>
  <c r="F23" i="27" s="1"/>
  <c r="E23" i="25"/>
  <c r="S23" i="26" s="1"/>
  <c r="AE23" i="26" s="1"/>
  <c r="E23" i="27" s="1"/>
  <c r="D23" i="25"/>
  <c r="R23" i="26" s="1"/>
  <c r="AD23" i="26" s="1"/>
  <c r="C23" i="25"/>
  <c r="L22" i="25"/>
  <c r="Z22" i="26" s="1"/>
  <c r="AL22" i="26" s="1"/>
  <c r="L22" i="27" s="1"/>
  <c r="K22" i="25"/>
  <c r="Y22" i="26" s="1"/>
  <c r="AK22" i="26" s="1"/>
  <c r="K22" i="27" s="1"/>
  <c r="J22" i="25"/>
  <c r="X22" i="26" s="1"/>
  <c r="AJ22" i="26" s="1"/>
  <c r="J22" i="27" s="1"/>
  <c r="I22" i="25"/>
  <c r="W22" i="26" s="1"/>
  <c r="AI22" i="26" s="1"/>
  <c r="I22" i="27" s="1"/>
  <c r="H22" i="25"/>
  <c r="V22" i="26" s="1"/>
  <c r="AH22" i="26" s="1"/>
  <c r="H22" i="27" s="1"/>
  <c r="G22" i="25"/>
  <c r="U22" i="26" s="1"/>
  <c r="AG22" i="26" s="1"/>
  <c r="G22" i="27" s="1"/>
  <c r="F22" i="25"/>
  <c r="T22" i="26" s="1"/>
  <c r="AF22" i="26" s="1"/>
  <c r="F22" i="27" s="1"/>
  <c r="E22" i="25"/>
  <c r="S22" i="26" s="1"/>
  <c r="AE22" i="26" s="1"/>
  <c r="E22" i="27" s="1"/>
  <c r="D22" i="25"/>
  <c r="R22" i="26" s="1"/>
  <c r="AD22" i="26" s="1"/>
  <c r="D22" i="27" s="1"/>
  <c r="C22" i="25"/>
  <c r="Q22" i="26" s="1"/>
  <c r="AC22" i="26" s="1"/>
  <c r="C22" i="27" s="1"/>
  <c r="L21" i="25"/>
  <c r="Z21" i="26" s="1"/>
  <c r="AL21" i="26" s="1"/>
  <c r="L21" i="27" s="1"/>
  <c r="K21" i="25"/>
  <c r="Y21" i="26" s="1"/>
  <c r="AK21" i="26" s="1"/>
  <c r="J21" i="25"/>
  <c r="X21" i="26" s="1"/>
  <c r="AJ21" i="26" s="1"/>
  <c r="J21" i="27" s="1"/>
  <c r="I21" i="25"/>
  <c r="W21" i="26" s="1"/>
  <c r="AI21" i="26" s="1"/>
  <c r="I21" i="27" s="1"/>
  <c r="H21" i="25"/>
  <c r="V21" i="26" s="1"/>
  <c r="AH21" i="26" s="1"/>
  <c r="H21" i="27" s="1"/>
  <c r="G21" i="25"/>
  <c r="U21" i="26" s="1"/>
  <c r="AG21" i="26" s="1"/>
  <c r="G21" i="27" s="1"/>
  <c r="F21" i="25"/>
  <c r="T21" i="26" s="1"/>
  <c r="AF21" i="26" s="1"/>
  <c r="F21" i="27" s="1"/>
  <c r="E21" i="25"/>
  <c r="S21" i="26" s="1"/>
  <c r="AE21" i="26" s="1"/>
  <c r="E21" i="27" s="1"/>
  <c r="D21" i="25"/>
  <c r="R21" i="26" s="1"/>
  <c r="AD21" i="26" s="1"/>
  <c r="C21" i="25"/>
  <c r="L15" i="25"/>
  <c r="Z15" i="26" s="1"/>
  <c r="AL15" i="26" s="1"/>
  <c r="L15" i="27" s="1"/>
  <c r="K15" i="25"/>
  <c r="Y15" i="26" s="1"/>
  <c r="AK15" i="26" s="1"/>
  <c r="J15" i="25"/>
  <c r="X15" i="26" s="1"/>
  <c r="AJ15" i="26" s="1"/>
  <c r="J15" i="27" s="1"/>
  <c r="I15" i="25"/>
  <c r="W15" i="26" s="1"/>
  <c r="AI15" i="26" s="1"/>
  <c r="I15" i="27" s="1"/>
  <c r="H15" i="25"/>
  <c r="V15" i="26" s="1"/>
  <c r="AH15" i="26" s="1"/>
  <c r="H15" i="27" s="1"/>
  <c r="G15" i="25"/>
  <c r="U15" i="26" s="1"/>
  <c r="AG15" i="26" s="1"/>
  <c r="G15" i="27" s="1"/>
  <c r="F15" i="25"/>
  <c r="T15" i="26" s="1"/>
  <c r="AF15" i="26" s="1"/>
  <c r="F15" i="27" s="1"/>
  <c r="E15" i="25"/>
  <c r="S15" i="26" s="1"/>
  <c r="AE15" i="26" s="1"/>
  <c r="E15" i="27" s="1"/>
  <c r="D15" i="25"/>
  <c r="R15" i="26" s="1"/>
  <c r="AD15" i="26" s="1"/>
  <c r="C15" i="25"/>
  <c r="L14" i="25"/>
  <c r="Z14" i="26" s="1"/>
  <c r="AL14" i="26" s="1"/>
  <c r="L14" i="27" s="1"/>
  <c r="K14" i="25"/>
  <c r="Y14" i="26" s="1"/>
  <c r="AK14" i="26" s="1"/>
  <c r="J14" i="25"/>
  <c r="X14" i="26" s="1"/>
  <c r="AJ14" i="26" s="1"/>
  <c r="J14" i="27" s="1"/>
  <c r="I14" i="25"/>
  <c r="W14" i="26" s="1"/>
  <c r="AI14" i="26" s="1"/>
  <c r="I14" i="27" s="1"/>
  <c r="H14" i="25"/>
  <c r="V14" i="26" s="1"/>
  <c r="AH14" i="26" s="1"/>
  <c r="H14" i="27" s="1"/>
  <c r="G14" i="25"/>
  <c r="U14" i="26" s="1"/>
  <c r="AG14" i="26" s="1"/>
  <c r="G14" i="27" s="1"/>
  <c r="F14" i="25"/>
  <c r="T14" i="26" s="1"/>
  <c r="AF14" i="26" s="1"/>
  <c r="F14" i="27" s="1"/>
  <c r="E14" i="25"/>
  <c r="S14" i="26" s="1"/>
  <c r="AE14" i="26" s="1"/>
  <c r="E14" i="27" s="1"/>
  <c r="D14" i="25"/>
  <c r="R14" i="26" s="1"/>
  <c r="AD14" i="26" s="1"/>
  <c r="C14" i="25"/>
  <c r="Q14" i="26" s="1"/>
  <c r="L13" i="25"/>
  <c r="Z13" i="26" s="1"/>
  <c r="AL13" i="26" s="1"/>
  <c r="L13" i="27" s="1"/>
  <c r="K13" i="25"/>
  <c r="Y13" i="26" s="1"/>
  <c r="AK13" i="26" s="1"/>
  <c r="K13" i="27" s="1"/>
  <c r="J13" i="25"/>
  <c r="X13" i="26" s="1"/>
  <c r="AJ13" i="26" s="1"/>
  <c r="J13" i="27" s="1"/>
  <c r="I13" i="25"/>
  <c r="W13" i="26" s="1"/>
  <c r="AI13" i="26" s="1"/>
  <c r="I13" i="27" s="1"/>
  <c r="H13" i="25"/>
  <c r="V13" i="26" s="1"/>
  <c r="AH13" i="26" s="1"/>
  <c r="H13" i="27" s="1"/>
  <c r="G13" i="25"/>
  <c r="U13" i="26" s="1"/>
  <c r="AG13" i="26" s="1"/>
  <c r="G13" i="27" s="1"/>
  <c r="F13" i="25"/>
  <c r="T13" i="26" s="1"/>
  <c r="AF13" i="26" s="1"/>
  <c r="F13" i="27" s="1"/>
  <c r="E13" i="25"/>
  <c r="S13" i="26" s="1"/>
  <c r="AE13" i="26" s="1"/>
  <c r="E13" i="27" s="1"/>
  <c r="D13" i="25"/>
  <c r="R13" i="26" s="1"/>
  <c r="AD13" i="26" s="1"/>
  <c r="D13" i="27" s="1"/>
  <c r="C13" i="25"/>
  <c r="Q13" i="26" s="1"/>
  <c r="AC13" i="26" s="1"/>
  <c r="C13" i="27" s="1"/>
  <c r="L12" i="25"/>
  <c r="Z12" i="26" s="1"/>
  <c r="AL12" i="26" s="1"/>
  <c r="L12" i="27" s="1"/>
  <c r="K12" i="25"/>
  <c r="Y12" i="26" s="1"/>
  <c r="AK12" i="26" s="1"/>
  <c r="J12" i="25"/>
  <c r="X12" i="26" s="1"/>
  <c r="AJ12" i="26" s="1"/>
  <c r="J12" i="27" s="1"/>
  <c r="I12" i="25"/>
  <c r="W12" i="26" s="1"/>
  <c r="AI12" i="26" s="1"/>
  <c r="I12" i="27" s="1"/>
  <c r="H12" i="25"/>
  <c r="V12" i="26" s="1"/>
  <c r="AH12" i="26" s="1"/>
  <c r="H12" i="27" s="1"/>
  <c r="G12" i="25"/>
  <c r="U12" i="26" s="1"/>
  <c r="AG12" i="26" s="1"/>
  <c r="G12" i="27" s="1"/>
  <c r="F12" i="25"/>
  <c r="T12" i="26" s="1"/>
  <c r="AF12" i="26" s="1"/>
  <c r="F12" i="27" s="1"/>
  <c r="E12" i="25"/>
  <c r="S12" i="26" s="1"/>
  <c r="AE12" i="26" s="1"/>
  <c r="E12" i="27" s="1"/>
  <c r="D12" i="25"/>
  <c r="R12" i="26" s="1"/>
  <c r="AD12" i="26" s="1"/>
  <c r="C12" i="25"/>
  <c r="L11" i="25"/>
  <c r="Z11" i="26" s="1"/>
  <c r="AL11" i="26" s="1"/>
  <c r="L11" i="27" s="1"/>
  <c r="K11" i="25"/>
  <c r="Y11" i="26" s="1"/>
  <c r="AK11" i="26" s="1"/>
  <c r="J11" i="25"/>
  <c r="X11" i="26" s="1"/>
  <c r="AJ11" i="26" s="1"/>
  <c r="J11" i="27" s="1"/>
  <c r="I11" i="25"/>
  <c r="W11" i="26" s="1"/>
  <c r="AI11" i="26" s="1"/>
  <c r="I11" i="27" s="1"/>
  <c r="H11" i="25"/>
  <c r="V11" i="26" s="1"/>
  <c r="AH11" i="26" s="1"/>
  <c r="H11" i="27" s="1"/>
  <c r="G11" i="25"/>
  <c r="U11" i="26" s="1"/>
  <c r="AG11" i="26" s="1"/>
  <c r="G11" i="27" s="1"/>
  <c r="F11" i="25"/>
  <c r="T11" i="26" s="1"/>
  <c r="AF11" i="26" s="1"/>
  <c r="F11" i="27" s="1"/>
  <c r="E11" i="25"/>
  <c r="S11" i="26" s="1"/>
  <c r="AE11" i="26" s="1"/>
  <c r="E11" i="27" s="1"/>
  <c r="D11" i="25"/>
  <c r="R11" i="26" s="1"/>
  <c r="AD11" i="26" s="1"/>
  <c r="D11" i="27" s="1"/>
  <c r="C11" i="25"/>
  <c r="Q11" i="26" s="1"/>
  <c r="L10" i="25"/>
  <c r="Z10" i="26" s="1"/>
  <c r="AL10" i="26" s="1"/>
  <c r="L10" i="27" s="1"/>
  <c r="K10" i="25"/>
  <c r="Y10" i="26" s="1"/>
  <c r="AK10" i="26" s="1"/>
  <c r="J10" i="25"/>
  <c r="X10" i="26" s="1"/>
  <c r="AJ10" i="26" s="1"/>
  <c r="J10" i="27" s="1"/>
  <c r="I10" i="25"/>
  <c r="W10" i="26" s="1"/>
  <c r="AI10" i="26" s="1"/>
  <c r="I10" i="27" s="1"/>
  <c r="H10" i="25"/>
  <c r="V10" i="26" s="1"/>
  <c r="AH10" i="26" s="1"/>
  <c r="H10" i="27" s="1"/>
  <c r="G10" i="25"/>
  <c r="U10" i="26" s="1"/>
  <c r="AG10" i="26" s="1"/>
  <c r="G10" i="27" s="1"/>
  <c r="F10" i="25"/>
  <c r="T10" i="26" s="1"/>
  <c r="AF10" i="26" s="1"/>
  <c r="F10" i="27" s="1"/>
  <c r="E10" i="25"/>
  <c r="S10" i="26" s="1"/>
  <c r="AE10" i="26" s="1"/>
  <c r="E10" i="27" s="1"/>
  <c r="D10" i="25"/>
  <c r="R10" i="26" s="1"/>
  <c r="AD10" i="26" s="1"/>
  <c r="D10" i="27" s="1"/>
  <c r="C10" i="25"/>
  <c r="L9" i="25"/>
  <c r="Z9" i="26" s="1"/>
  <c r="AL9" i="26" s="1"/>
  <c r="L9" i="27" s="1"/>
  <c r="K9" i="25"/>
  <c r="Y9" i="26" s="1"/>
  <c r="AK9" i="26" s="1"/>
  <c r="J9" i="25"/>
  <c r="X9" i="26" s="1"/>
  <c r="AJ9" i="26" s="1"/>
  <c r="J9" i="27" s="1"/>
  <c r="I9" i="25"/>
  <c r="W9" i="26" s="1"/>
  <c r="AI9" i="26" s="1"/>
  <c r="I9" i="27" s="1"/>
  <c r="H9" i="25"/>
  <c r="V9" i="26" s="1"/>
  <c r="AH9" i="26" s="1"/>
  <c r="H9" i="27" s="1"/>
  <c r="G9" i="25"/>
  <c r="U9" i="26" s="1"/>
  <c r="AG9" i="26" s="1"/>
  <c r="G9" i="27" s="1"/>
  <c r="F9" i="25"/>
  <c r="T9" i="26" s="1"/>
  <c r="AF9" i="26" s="1"/>
  <c r="F9" i="27" s="1"/>
  <c r="E9" i="25"/>
  <c r="S9" i="26" s="1"/>
  <c r="AE9" i="26" s="1"/>
  <c r="E9" i="27" s="1"/>
  <c r="D9" i="25"/>
  <c r="R9" i="26" s="1"/>
  <c r="AD9" i="26" s="1"/>
  <c r="D9" i="27" s="1"/>
  <c r="C9" i="25"/>
  <c r="L8" i="25"/>
  <c r="Z8" i="26" s="1"/>
  <c r="AL8" i="26" s="1"/>
  <c r="L8" i="27" s="1"/>
  <c r="K8" i="25"/>
  <c r="Y8" i="26" s="1"/>
  <c r="AK8" i="26" s="1"/>
  <c r="J8" i="25"/>
  <c r="X8" i="26" s="1"/>
  <c r="AJ8" i="26" s="1"/>
  <c r="J8" i="27" s="1"/>
  <c r="I8" i="25"/>
  <c r="W8" i="26" s="1"/>
  <c r="AI8" i="26" s="1"/>
  <c r="I8" i="27" s="1"/>
  <c r="H8" i="25"/>
  <c r="V8" i="26" s="1"/>
  <c r="AH8" i="26" s="1"/>
  <c r="H8" i="27" s="1"/>
  <c r="G8" i="25"/>
  <c r="U8" i="26" s="1"/>
  <c r="AG8" i="26" s="1"/>
  <c r="G8" i="27" s="1"/>
  <c r="F8" i="25"/>
  <c r="T8" i="26" s="1"/>
  <c r="AF8" i="26" s="1"/>
  <c r="F8" i="27" s="1"/>
  <c r="E8" i="25"/>
  <c r="S8" i="26" s="1"/>
  <c r="AE8" i="26" s="1"/>
  <c r="E8" i="27" s="1"/>
  <c r="D8" i="25"/>
  <c r="R8" i="26" s="1"/>
  <c r="AD8" i="26" s="1"/>
  <c r="D8" i="27" s="1"/>
  <c r="C8" i="25"/>
  <c r="L7" i="25"/>
  <c r="Z7" i="26" s="1"/>
  <c r="AL7" i="26" s="1"/>
  <c r="L7" i="27" s="1"/>
  <c r="K7" i="25"/>
  <c r="Y7" i="26" s="1"/>
  <c r="AK7" i="26" s="1"/>
  <c r="J7" i="25"/>
  <c r="X7" i="26" s="1"/>
  <c r="AJ7" i="26" s="1"/>
  <c r="J7" i="27" s="1"/>
  <c r="I7" i="25"/>
  <c r="W7" i="26" s="1"/>
  <c r="AI7" i="26" s="1"/>
  <c r="I7" i="27" s="1"/>
  <c r="H7" i="25"/>
  <c r="V7" i="26" s="1"/>
  <c r="AH7" i="26" s="1"/>
  <c r="H7" i="27" s="1"/>
  <c r="G7" i="25"/>
  <c r="U7" i="26" s="1"/>
  <c r="AG7" i="26" s="1"/>
  <c r="G7" i="27" s="1"/>
  <c r="F7" i="25"/>
  <c r="T7" i="26" s="1"/>
  <c r="AF7" i="26" s="1"/>
  <c r="F7" i="27" s="1"/>
  <c r="E7" i="25"/>
  <c r="S7" i="26" s="1"/>
  <c r="AE7" i="26" s="1"/>
  <c r="E7" i="27" s="1"/>
  <c r="D7" i="25"/>
  <c r="R7" i="26" s="1"/>
  <c r="AD7" i="26" s="1"/>
  <c r="D7" i="27" s="1"/>
  <c r="C7" i="25"/>
  <c r="L6" i="25"/>
  <c r="Z6" i="26" s="1"/>
  <c r="AL6" i="26" s="1"/>
  <c r="L6" i="27" s="1"/>
  <c r="K6" i="25"/>
  <c r="Y6" i="26" s="1"/>
  <c r="AK6" i="26" s="1"/>
  <c r="J6" i="25"/>
  <c r="X6" i="26" s="1"/>
  <c r="AJ6" i="26" s="1"/>
  <c r="J6" i="27" s="1"/>
  <c r="I6" i="25"/>
  <c r="W6" i="26" s="1"/>
  <c r="AI6" i="26" s="1"/>
  <c r="I6" i="27" s="1"/>
  <c r="H6" i="25"/>
  <c r="V6" i="26" s="1"/>
  <c r="AH6" i="26" s="1"/>
  <c r="H6" i="27" s="1"/>
  <c r="G6" i="25"/>
  <c r="U6" i="26" s="1"/>
  <c r="AG6" i="26" s="1"/>
  <c r="G6" i="27" s="1"/>
  <c r="F6" i="25"/>
  <c r="T6" i="26" s="1"/>
  <c r="AF6" i="26" s="1"/>
  <c r="F6" i="27" s="1"/>
  <c r="E6" i="25"/>
  <c r="S6" i="26" s="1"/>
  <c r="AE6" i="26" s="1"/>
  <c r="E6" i="27" s="1"/>
  <c r="D6" i="25"/>
  <c r="R6" i="26" s="1"/>
  <c r="AD6" i="26" s="1"/>
  <c r="D6" i="27" s="1"/>
  <c r="C6" i="25"/>
  <c r="L5" i="25"/>
  <c r="Z5" i="26" s="1"/>
  <c r="AL5" i="26" s="1"/>
  <c r="L5" i="27" s="1"/>
  <c r="K5" i="25"/>
  <c r="Y5" i="26" s="1"/>
  <c r="AK5" i="26" s="1"/>
  <c r="K5" i="27" s="1"/>
  <c r="J5" i="25"/>
  <c r="X5" i="26" s="1"/>
  <c r="AJ5" i="26" s="1"/>
  <c r="J5" i="27" s="1"/>
  <c r="I5" i="25"/>
  <c r="W5" i="26" s="1"/>
  <c r="AI5" i="26" s="1"/>
  <c r="I5" i="27" s="1"/>
  <c r="H5" i="25"/>
  <c r="V5" i="26" s="1"/>
  <c r="AH5" i="26" s="1"/>
  <c r="H5" i="27" s="1"/>
  <c r="G5" i="25"/>
  <c r="U5" i="26" s="1"/>
  <c r="AG5" i="26" s="1"/>
  <c r="G5" i="27" s="1"/>
  <c r="F5" i="25"/>
  <c r="T5" i="26" s="1"/>
  <c r="AF5" i="26" s="1"/>
  <c r="F5" i="27" s="1"/>
  <c r="E5" i="25"/>
  <c r="S5" i="26" s="1"/>
  <c r="AE5" i="26" s="1"/>
  <c r="E5" i="27" s="1"/>
  <c r="D5" i="25"/>
  <c r="R5" i="26" s="1"/>
  <c r="AD5" i="26" s="1"/>
  <c r="D5" i="27" s="1"/>
  <c r="C5" i="25"/>
  <c r="Q5" i="26" s="1"/>
  <c r="AC5" i="26" s="1"/>
  <c r="C5" i="27" s="1"/>
  <c r="L4" i="25"/>
  <c r="K4" i="25"/>
  <c r="J4" i="25"/>
  <c r="I4" i="25"/>
  <c r="H4" i="25"/>
  <c r="G4" i="25"/>
  <c r="F4" i="25"/>
  <c r="E4" i="25"/>
  <c r="D4" i="25"/>
  <c r="C4" i="25"/>
  <c r="C14" i="31" l="1"/>
  <c r="H14" i="31" s="1"/>
  <c r="M14" i="31" s="1"/>
  <c r="D14" i="27"/>
  <c r="C20" i="31"/>
  <c r="H20" i="31" s="1"/>
  <c r="D23" i="27"/>
  <c r="C21" i="31"/>
  <c r="H21" i="31" s="1"/>
  <c r="D25" i="27"/>
  <c r="C22" i="31"/>
  <c r="H22" i="31" s="1"/>
  <c r="D27" i="27"/>
  <c r="C23" i="31"/>
  <c r="H23" i="31" s="1"/>
  <c r="D29" i="27"/>
  <c r="C24" i="31"/>
  <c r="H24" i="31" s="1"/>
  <c r="D31" i="27"/>
  <c r="C25" i="31"/>
  <c r="H25" i="31" s="1"/>
  <c r="D33" i="27"/>
  <c r="C26" i="31"/>
  <c r="H26" i="31" s="1"/>
  <c r="D35" i="27"/>
  <c r="C27" i="31"/>
  <c r="H27" i="31" s="1"/>
  <c r="D37" i="27"/>
  <c r="C28" i="31"/>
  <c r="H28" i="31" s="1"/>
  <c r="D39" i="27"/>
  <c r="C16" i="31"/>
  <c r="H16" i="31" s="1"/>
  <c r="D16" i="27"/>
  <c r="C17" i="31"/>
  <c r="H17" i="31" s="1"/>
  <c r="D18" i="27"/>
  <c r="L18" i="31"/>
  <c r="K19" i="27"/>
  <c r="C13" i="31"/>
  <c r="D12" i="27"/>
  <c r="C15" i="31"/>
  <c r="H15" i="31" s="1"/>
  <c r="M15" i="31" s="1"/>
  <c r="D15" i="27"/>
  <c r="C19" i="31"/>
  <c r="H19" i="31" s="1"/>
  <c r="D21" i="27"/>
  <c r="L15" i="31"/>
  <c r="K15" i="27"/>
  <c r="L19" i="31"/>
  <c r="K21" i="27"/>
  <c r="L20" i="31"/>
  <c r="K23" i="27"/>
  <c r="L21" i="31"/>
  <c r="K25" i="27"/>
  <c r="L22" i="31"/>
  <c r="K27" i="27"/>
  <c r="L23" i="31"/>
  <c r="K29" i="27"/>
  <c r="L24" i="31"/>
  <c r="K31" i="27"/>
  <c r="L25" i="31"/>
  <c r="K33" i="27"/>
  <c r="L26" i="31"/>
  <c r="K35" i="27"/>
  <c r="L27" i="31"/>
  <c r="K37" i="27"/>
  <c r="L28" i="31"/>
  <c r="K39" i="27"/>
  <c r="L16" i="31"/>
  <c r="K16" i="27"/>
  <c r="L17" i="31"/>
  <c r="K18" i="27"/>
  <c r="C18" i="31"/>
  <c r="H18" i="31" s="1"/>
  <c r="D19" i="27"/>
  <c r="Q6" i="26"/>
  <c r="AC6" i="26" s="1"/>
  <c r="L7" i="31"/>
  <c r="K6" i="27"/>
  <c r="Q7" i="26"/>
  <c r="L8" i="31"/>
  <c r="K7" i="27"/>
  <c r="Q8" i="26"/>
  <c r="L9" i="31"/>
  <c r="K8" i="27"/>
  <c r="Q9" i="26"/>
  <c r="L10" i="31"/>
  <c r="K9" i="27"/>
  <c r="Q10" i="26"/>
  <c r="L11" i="31"/>
  <c r="K10" i="27"/>
  <c r="AC11" i="26"/>
  <c r="AA11" i="26"/>
  <c r="L12" i="31"/>
  <c r="K11" i="27"/>
  <c r="Q12" i="26"/>
  <c r="L13" i="31"/>
  <c r="K12" i="27"/>
  <c r="AC14" i="26"/>
  <c r="AA14" i="26"/>
  <c r="L14" i="31"/>
  <c r="K14" i="27"/>
  <c r="Q15" i="26"/>
  <c r="Q39" i="26"/>
  <c r="Q37" i="26"/>
  <c r="Q35" i="26"/>
  <c r="Q33" i="26"/>
  <c r="Q31" i="26"/>
  <c r="Q29" i="26"/>
  <c r="Q27" i="26"/>
  <c r="Q25" i="26"/>
  <c r="Q23" i="26"/>
  <c r="Q21" i="26"/>
  <c r="Q19" i="26"/>
  <c r="Q18" i="26"/>
  <c r="Q16" i="26"/>
  <c r="M16" i="25"/>
  <c r="M19" i="25"/>
  <c r="M18" i="25"/>
  <c r="M9" i="25"/>
  <c r="M10" i="25"/>
  <c r="M11" i="25"/>
  <c r="E13" i="28"/>
  <c r="E12" i="28"/>
  <c r="O37" i="28"/>
  <c r="M37" i="28"/>
  <c r="K37" i="28"/>
  <c r="I37" i="28"/>
  <c r="G37" i="28"/>
  <c r="E37" i="28"/>
  <c r="O25" i="28"/>
  <c r="M25" i="28"/>
  <c r="K25" i="28"/>
  <c r="I25" i="28"/>
  <c r="G25" i="28"/>
  <c r="E25" i="28"/>
  <c r="E40" i="28"/>
  <c r="G40" i="28"/>
  <c r="I40" i="28"/>
  <c r="M40" i="28"/>
  <c r="K40" i="28"/>
  <c r="O40" i="28"/>
  <c r="O36" i="28"/>
  <c r="O35" i="28"/>
  <c r="O34" i="28"/>
  <c r="O33" i="28"/>
  <c r="O32" i="28"/>
  <c r="O31" i="28"/>
  <c r="O30" i="28"/>
  <c r="O29" i="28"/>
  <c r="O28" i="28"/>
  <c r="M36" i="28"/>
  <c r="M35" i="28"/>
  <c r="M34" i="28"/>
  <c r="M33" i="28"/>
  <c r="M32" i="28"/>
  <c r="M31" i="28"/>
  <c r="M30" i="28"/>
  <c r="M29" i="28"/>
  <c r="M28" i="28"/>
  <c r="K36" i="28"/>
  <c r="K35" i="28"/>
  <c r="K34" i="28"/>
  <c r="K33" i="28"/>
  <c r="K32" i="28"/>
  <c r="K31" i="28"/>
  <c r="K30" i="28"/>
  <c r="K29" i="28"/>
  <c r="K28" i="28"/>
  <c r="I36" i="28"/>
  <c r="I35" i="28"/>
  <c r="I34" i="28"/>
  <c r="I33" i="28"/>
  <c r="I32" i="28"/>
  <c r="I31" i="28"/>
  <c r="I30" i="28"/>
  <c r="I29" i="28"/>
  <c r="I28" i="28"/>
  <c r="G36" i="28"/>
  <c r="G35" i="28"/>
  <c r="G34" i="28"/>
  <c r="G33" i="28"/>
  <c r="G32" i="28"/>
  <c r="G31" i="28"/>
  <c r="G30" i="28"/>
  <c r="G29" i="28"/>
  <c r="G28" i="28"/>
  <c r="E36" i="28"/>
  <c r="E35" i="28"/>
  <c r="E34" i="28"/>
  <c r="E33" i="28"/>
  <c r="E32" i="28"/>
  <c r="E31" i="28"/>
  <c r="E30" i="28"/>
  <c r="E29" i="28"/>
  <c r="E28" i="28"/>
  <c r="O24" i="28"/>
  <c r="O23" i="28"/>
  <c r="O22" i="28"/>
  <c r="O21" i="28"/>
  <c r="O20" i="28"/>
  <c r="M24" i="28"/>
  <c r="M23" i="28"/>
  <c r="M22" i="28"/>
  <c r="M21" i="28"/>
  <c r="M20" i="28"/>
  <c r="K24" i="28"/>
  <c r="K23" i="28"/>
  <c r="K22" i="28"/>
  <c r="K21" i="28"/>
  <c r="K20" i="28"/>
  <c r="I24" i="28"/>
  <c r="I23" i="28"/>
  <c r="I22" i="28"/>
  <c r="I21" i="28"/>
  <c r="I20" i="28"/>
  <c r="G24" i="28"/>
  <c r="G23" i="28"/>
  <c r="G22" i="28"/>
  <c r="G21" i="28"/>
  <c r="G20" i="28"/>
  <c r="E24" i="28"/>
  <c r="E23" i="28"/>
  <c r="E22" i="28"/>
  <c r="E21" i="28"/>
  <c r="E20" i="28"/>
  <c r="O13" i="28"/>
  <c r="O12" i="28"/>
  <c r="M13" i="28"/>
  <c r="M12" i="28"/>
  <c r="K13" i="28"/>
  <c r="K12" i="28"/>
  <c r="I13" i="28"/>
  <c r="I12" i="28"/>
  <c r="G13" i="28"/>
  <c r="G12" i="28"/>
  <c r="O9" i="28"/>
  <c r="O11" i="28" s="1"/>
  <c r="O17" i="28"/>
  <c r="O16" i="28"/>
  <c r="M17" i="28"/>
  <c r="M16" i="28"/>
  <c r="K17" i="28"/>
  <c r="K16" i="28"/>
  <c r="I17" i="28"/>
  <c r="G17" i="28"/>
  <c r="I16" i="28"/>
  <c r="G16" i="28"/>
  <c r="E17" i="28"/>
  <c r="B47" i="28"/>
  <c r="AC16" i="26" l="1"/>
  <c r="AA16" i="26"/>
  <c r="AC23" i="26"/>
  <c r="AA23" i="26"/>
  <c r="AC31" i="26"/>
  <c r="AN31" i="26" s="1"/>
  <c r="AA31" i="26"/>
  <c r="AC18" i="26"/>
  <c r="AA18" i="26"/>
  <c r="AC21" i="26"/>
  <c r="AA21" i="26"/>
  <c r="AC25" i="26"/>
  <c r="AA25" i="26"/>
  <c r="AC29" i="26"/>
  <c r="AA29" i="26"/>
  <c r="AC33" i="26"/>
  <c r="AN33" i="26" s="1"/>
  <c r="AA33" i="26"/>
  <c r="AC37" i="26"/>
  <c r="AN37" i="26" s="1"/>
  <c r="AA37" i="26"/>
  <c r="AC15" i="26"/>
  <c r="AA15" i="26"/>
  <c r="AC12" i="26"/>
  <c r="AA12" i="26"/>
  <c r="C11" i="27"/>
  <c r="N11" i="27" s="1"/>
  <c r="N11" i="26"/>
  <c r="AC19" i="26"/>
  <c r="AA19" i="26"/>
  <c r="AC27" i="26"/>
  <c r="AA27" i="26"/>
  <c r="AC35" i="26"/>
  <c r="AA35" i="26"/>
  <c r="AC39" i="26"/>
  <c r="AN39" i="26" s="1"/>
  <c r="AA39" i="26"/>
  <c r="C14" i="27"/>
  <c r="N14" i="27" s="1"/>
  <c r="N14" i="26"/>
  <c r="AC10" i="26"/>
  <c r="AA10" i="26"/>
  <c r="AC9" i="26"/>
  <c r="AA9" i="26"/>
  <c r="AC8" i="26"/>
  <c r="AA8" i="26"/>
  <c r="AC7" i="26"/>
  <c r="AA7" i="26"/>
  <c r="C6" i="27"/>
  <c r="N6" i="27" s="1"/>
  <c r="N6" i="26"/>
  <c r="H13" i="31"/>
  <c r="H29" i="31" s="1"/>
  <c r="C29" i="31"/>
  <c r="O14" i="28"/>
  <c r="O38" i="28"/>
  <c r="N42" i="28" s="1"/>
  <c r="K38" i="28"/>
  <c r="I38" i="28"/>
  <c r="M9" i="28"/>
  <c r="E38" i="28"/>
  <c r="G38" i="28"/>
  <c r="M38" i="28"/>
  <c r="L42" i="28" s="1"/>
  <c r="O18" i="28"/>
  <c r="O26" i="28" s="1"/>
  <c r="I9" i="28"/>
  <c r="K9" i="28"/>
  <c r="C15" i="27" l="1"/>
  <c r="N15" i="27" s="1"/>
  <c r="N15" i="26"/>
  <c r="C7" i="27"/>
  <c r="N7" i="27" s="1"/>
  <c r="N7" i="26"/>
  <c r="C8" i="27"/>
  <c r="N8" i="27" s="1"/>
  <c r="N8" i="26"/>
  <c r="C9" i="27"/>
  <c r="N9" i="27" s="1"/>
  <c r="N9" i="26"/>
  <c r="C10" i="27"/>
  <c r="N10" i="27" s="1"/>
  <c r="N10" i="26"/>
  <c r="B28" i="31"/>
  <c r="G28" i="31" s="1"/>
  <c r="M28" i="31" s="1"/>
  <c r="C39" i="27"/>
  <c r="N39" i="27" s="1"/>
  <c r="N39" i="26"/>
  <c r="B26" i="31"/>
  <c r="G26" i="31" s="1"/>
  <c r="M26" i="31" s="1"/>
  <c r="C35" i="27"/>
  <c r="N35" i="27" s="1"/>
  <c r="AN35" i="26"/>
  <c r="N35" i="26" s="1"/>
  <c r="B22" i="31"/>
  <c r="G22" i="31" s="1"/>
  <c r="M22" i="31" s="1"/>
  <c r="C27" i="27"/>
  <c r="N27" i="27" s="1"/>
  <c r="N27" i="26"/>
  <c r="B18" i="31"/>
  <c r="G18" i="31" s="1"/>
  <c r="M18" i="31" s="1"/>
  <c r="C19" i="27"/>
  <c r="N19" i="27" s="1"/>
  <c r="N19" i="26"/>
  <c r="B13" i="31"/>
  <c r="C12" i="27"/>
  <c r="N12" i="27" s="1"/>
  <c r="N12" i="26"/>
  <c r="B27" i="31"/>
  <c r="G27" i="31" s="1"/>
  <c r="M27" i="31" s="1"/>
  <c r="C37" i="27"/>
  <c r="N37" i="27" s="1"/>
  <c r="N37" i="26"/>
  <c r="B25" i="31"/>
  <c r="G25" i="31" s="1"/>
  <c r="M25" i="31" s="1"/>
  <c r="C33" i="27"/>
  <c r="N33" i="27" s="1"/>
  <c r="N33" i="26"/>
  <c r="B23" i="31"/>
  <c r="G23" i="31" s="1"/>
  <c r="M23" i="31" s="1"/>
  <c r="C29" i="27"/>
  <c r="N29" i="27" s="1"/>
  <c r="N29" i="26"/>
  <c r="B21" i="31"/>
  <c r="G21" i="31" s="1"/>
  <c r="M21" i="31" s="1"/>
  <c r="C25" i="27"/>
  <c r="N25" i="27" s="1"/>
  <c r="N25" i="26"/>
  <c r="B19" i="31"/>
  <c r="G19" i="31" s="1"/>
  <c r="M19" i="31" s="1"/>
  <c r="C21" i="27"/>
  <c r="N21" i="27" s="1"/>
  <c r="N21" i="26"/>
  <c r="B17" i="31"/>
  <c r="G17" i="31" s="1"/>
  <c r="M17" i="31" s="1"/>
  <c r="C18" i="27"/>
  <c r="N18" i="27" s="1"/>
  <c r="N18" i="26"/>
  <c r="B24" i="31"/>
  <c r="G24" i="31" s="1"/>
  <c r="M24" i="31" s="1"/>
  <c r="C31" i="27"/>
  <c r="N31" i="27" s="1"/>
  <c r="N31" i="26"/>
  <c r="B20" i="31"/>
  <c r="G20" i="31" s="1"/>
  <c r="M20" i="31" s="1"/>
  <c r="C23" i="27"/>
  <c r="N23" i="27" s="1"/>
  <c r="N23" i="26"/>
  <c r="B16" i="31"/>
  <c r="G16" i="31" s="1"/>
  <c r="M16" i="31" s="1"/>
  <c r="C16" i="27"/>
  <c r="N16" i="27" s="1"/>
  <c r="N16" i="26"/>
  <c r="M11" i="28"/>
  <c r="M14" i="28" s="1"/>
  <c r="M18" i="28" s="1"/>
  <c r="M26" i="28" s="1"/>
  <c r="K11" i="28"/>
  <c r="K14" i="28" s="1"/>
  <c r="K18" i="28" s="1"/>
  <c r="K26" i="28" s="1"/>
  <c r="I11" i="28"/>
  <c r="I14" i="28" s="1"/>
  <c r="I18" i="28" s="1"/>
  <c r="I26" i="28" s="1"/>
  <c r="G11" i="28"/>
  <c r="G14" i="28" s="1"/>
  <c r="G18" i="28" s="1"/>
  <c r="E11" i="28"/>
  <c r="E14" i="28" s="1"/>
  <c r="J42" i="28"/>
  <c r="H42" i="28"/>
  <c r="E16" i="28"/>
  <c r="G13" i="31" l="1"/>
  <c r="B29" i="31"/>
  <c r="E18" i="28"/>
  <c r="E26" i="28"/>
  <c r="D42" i="28" s="1"/>
  <c r="G26" i="28"/>
  <c r="F42" i="28" s="1"/>
  <c r="M13" i="31" l="1"/>
  <c r="M29" i="31" s="1"/>
  <c r="G29" i="31"/>
  <c r="D49" i="28"/>
  <c r="D48" i="28" l="1"/>
  <c r="D51" i="28"/>
  <c r="D50" i="28"/>
  <c r="D47" i="28"/>
  <c r="AM5" i="26" l="1"/>
  <c r="AM4" i="26"/>
  <c r="V4" i="26"/>
  <c r="M41" i="27" l="1"/>
  <c r="E41" i="25"/>
  <c r="I41" i="25"/>
  <c r="AH4" i="26"/>
  <c r="V41" i="26"/>
  <c r="M39" i="25"/>
  <c r="M27" i="25"/>
  <c r="M7" i="25"/>
  <c r="F41" i="25"/>
  <c r="T4" i="26"/>
  <c r="M35" i="25"/>
  <c r="C41" i="25"/>
  <c r="Q4" i="26"/>
  <c r="G41" i="25"/>
  <c r="U4" i="26"/>
  <c r="K41" i="25"/>
  <c r="Y4" i="26"/>
  <c r="AK4" i="26" s="1"/>
  <c r="S4" i="26"/>
  <c r="J41" i="25"/>
  <c r="M37" i="25"/>
  <c r="M33" i="25"/>
  <c r="M31" i="25"/>
  <c r="M29" i="25"/>
  <c r="D41" i="25"/>
  <c r="H41" i="25"/>
  <c r="L41" i="25"/>
  <c r="Z4" i="26"/>
  <c r="M15" i="25"/>
  <c r="M8" i="25"/>
  <c r="M6" i="25"/>
  <c r="R4" i="26"/>
  <c r="W4" i="26"/>
  <c r="X4" i="26"/>
  <c r="M4" i="25"/>
  <c r="M12" i="25"/>
  <c r="M14" i="25"/>
  <c r="M21" i="25"/>
  <c r="M23" i="25"/>
  <c r="M25" i="25"/>
  <c r="L4" i="31" l="1"/>
  <c r="L29" i="31" s="1"/>
  <c r="K4" i="27"/>
  <c r="K41" i="27" s="1"/>
  <c r="AC4" i="26"/>
  <c r="AA4" i="26"/>
  <c r="H4" i="27"/>
  <c r="H41" i="27" s="1"/>
  <c r="AD4" i="26"/>
  <c r="R41" i="26"/>
  <c r="AE4" i="26"/>
  <c r="S41" i="26"/>
  <c r="AF4" i="26"/>
  <c r="T41" i="26"/>
  <c r="Y41" i="26"/>
  <c r="X41" i="26"/>
  <c r="AJ4" i="26"/>
  <c r="Q41" i="26"/>
  <c r="AA6" i="26"/>
  <c r="AI4" i="26"/>
  <c r="W41" i="26"/>
  <c r="AL4" i="26"/>
  <c r="Z41" i="26"/>
  <c r="AG4" i="26"/>
  <c r="U41" i="26"/>
  <c r="M41" i="25"/>
  <c r="G4" i="27" l="1"/>
  <c r="G41" i="27" s="1"/>
  <c r="L4" i="27"/>
  <c r="L41" i="27" s="1"/>
  <c r="I4" i="27"/>
  <c r="I41" i="27" s="1"/>
  <c r="J4" i="27"/>
  <c r="J41" i="27" s="1"/>
  <c r="F4" i="27"/>
  <c r="F41" i="27" s="1"/>
  <c r="E4" i="27"/>
  <c r="E41" i="27" s="1"/>
  <c r="D4" i="27"/>
  <c r="D41" i="27" s="1"/>
  <c r="N4" i="26"/>
  <c r="AA41" i="26"/>
  <c r="AN41" i="26" l="1"/>
  <c r="D53" i="28"/>
  <c r="C4" i="27" s="1"/>
  <c r="N4" i="27" s="1"/>
  <c r="N41" i="27" s="1"/>
  <c r="F51" i="28" l="1"/>
  <c r="F49" i="28"/>
  <c r="F50" i="28"/>
  <c r="C41" i="27"/>
  <c r="F48" i="28"/>
  <c r="F47" i="28"/>
  <c r="F53" i="28" l="1"/>
</calcChain>
</file>

<file path=xl/sharedStrings.xml><?xml version="1.0" encoding="utf-8"?>
<sst xmlns="http://schemas.openxmlformats.org/spreadsheetml/2006/main" count="4542" uniqueCount="639">
  <si>
    <t>Locatie</t>
  </si>
  <si>
    <t>Etage</t>
  </si>
  <si>
    <t>Ruimtenr</t>
  </si>
  <si>
    <t>Ruimte</t>
  </si>
  <si>
    <t>Ruimtesoort</t>
  </si>
  <si>
    <t>Opp. in m²</t>
  </si>
  <si>
    <t>Vloerafwerking</t>
  </si>
  <si>
    <t>Freq</t>
  </si>
  <si>
    <t>Kantoor</t>
  </si>
  <si>
    <t>Verkeersruimte</t>
  </si>
  <si>
    <t>Pantry</t>
  </si>
  <si>
    <t>Gang</t>
  </si>
  <si>
    <t>Beton</t>
  </si>
  <si>
    <t>Vergaderruimte</t>
  </si>
  <si>
    <t>Tapijt</t>
  </si>
  <si>
    <t>Restaurant</t>
  </si>
  <si>
    <t>Douche</t>
  </si>
  <si>
    <t>Steen</t>
  </si>
  <si>
    <t>Gemeentehuis</t>
  </si>
  <si>
    <t>Archief</t>
  </si>
  <si>
    <t>Kast</t>
  </si>
  <si>
    <t>Tourniquet</t>
  </si>
  <si>
    <t>Receptiebalie</t>
  </si>
  <si>
    <t>Frontoffice</t>
  </si>
  <si>
    <t>Expo</t>
  </si>
  <si>
    <t>Gemeente Winkel</t>
  </si>
  <si>
    <t>Trap(Penhuis)</t>
  </si>
  <si>
    <t>Bodenbalie</t>
  </si>
  <si>
    <t>Entree-Portaal</t>
  </si>
  <si>
    <t>Lift</t>
  </si>
  <si>
    <t>Gang Toiletten</t>
  </si>
  <si>
    <t>Toilet Dames</t>
  </si>
  <si>
    <t>Toilet Heren</t>
  </si>
  <si>
    <t>Uitgifte</t>
  </si>
  <si>
    <t>Garderobe/Foyer</t>
  </si>
  <si>
    <t>Mivatoilet</t>
  </si>
  <si>
    <t>Entree Raadzaal</t>
  </si>
  <si>
    <t>Raadzaal</t>
  </si>
  <si>
    <t>Entree</t>
  </si>
  <si>
    <t>Hellingbaan</t>
  </si>
  <si>
    <t>Verkeersruimte + Trap</t>
  </si>
  <si>
    <t>Toiletgroep</t>
  </si>
  <si>
    <t>Berging</t>
  </si>
  <si>
    <t>Corridor</t>
  </si>
  <si>
    <t>Spreekkamer</t>
  </si>
  <si>
    <t>Toiletruimte</t>
  </si>
  <si>
    <t>Pantry/Repro</t>
  </si>
  <si>
    <t>Leeskamer</t>
  </si>
  <si>
    <t>Hal + Verkeersruimte</t>
  </si>
  <si>
    <t>Opslag Bode</t>
  </si>
  <si>
    <t>Bode</t>
  </si>
  <si>
    <t>Reproruimte</t>
  </si>
  <si>
    <t>Historisch Archief</t>
  </si>
  <si>
    <t>Ruimte Bij Archief</t>
  </si>
  <si>
    <t>Ruimte Bij Trappenhuis</t>
  </si>
  <si>
    <t>Tolet Dames</t>
  </si>
  <si>
    <t>Postkamer</t>
  </si>
  <si>
    <t>Trapportaal</t>
  </si>
  <si>
    <t>Entree/hal/gang</t>
  </si>
  <si>
    <t>Toilet</t>
  </si>
  <si>
    <t>Kleedruimte</t>
  </si>
  <si>
    <t>Kantine</t>
  </si>
  <si>
    <t>Werkplaats</t>
  </si>
  <si>
    <t>Entree/hal</t>
  </si>
  <si>
    <t>Keuken</t>
  </si>
  <si>
    <t>Toilet (buiten)</t>
  </si>
  <si>
    <t>Entree/gang/hal</t>
  </si>
  <si>
    <t xml:space="preserve">Toilet </t>
  </si>
  <si>
    <t>Kleedruimte Jeugd</t>
  </si>
  <si>
    <t xml:space="preserve">Douche </t>
  </si>
  <si>
    <t xml:space="preserve">Douche en toilet </t>
  </si>
  <si>
    <t>Bevelvoerderruimte</t>
  </si>
  <si>
    <t>kantoor</t>
  </si>
  <si>
    <t>Bordes</t>
  </si>
  <si>
    <t>Toilet heren</t>
  </si>
  <si>
    <t>Kantoor 1</t>
  </si>
  <si>
    <t>Kantoor 2</t>
  </si>
  <si>
    <t>Kantoor 3</t>
  </si>
  <si>
    <t>Kantoor 4</t>
  </si>
  <si>
    <t>Trappenhal</t>
  </si>
  <si>
    <t>Toilet 1</t>
  </si>
  <si>
    <t>Toilet 2</t>
  </si>
  <si>
    <t xml:space="preserve">Entree </t>
  </si>
  <si>
    <t>Hal</t>
  </si>
  <si>
    <t>Toilet 1 en 2</t>
  </si>
  <si>
    <t>Garderobe</t>
  </si>
  <si>
    <t>Douche 1 en 2</t>
  </si>
  <si>
    <t>Gemeentewerf</t>
  </si>
  <si>
    <t>Brandweerkazerne</t>
  </si>
  <si>
    <t>Brandweer Steunpost Oost</t>
  </si>
  <si>
    <t>Brandweergarage Schalkwijkseweg</t>
  </si>
  <si>
    <t>Souterain</t>
  </si>
  <si>
    <t>Begane grond</t>
  </si>
  <si>
    <t>Eerste verdieping</t>
  </si>
  <si>
    <t>Tweede verdieping</t>
  </si>
  <si>
    <t>Derde verdieping</t>
  </si>
  <si>
    <t>Vierde verdieping</t>
  </si>
  <si>
    <t>K1.02</t>
  </si>
  <si>
    <t>K1.03</t>
  </si>
  <si>
    <t>G002</t>
  </si>
  <si>
    <t>TR003</t>
  </si>
  <si>
    <t>L001</t>
  </si>
  <si>
    <t>G003</t>
  </si>
  <si>
    <t>T0.01</t>
  </si>
  <si>
    <t>T0.02</t>
  </si>
  <si>
    <t>T008</t>
  </si>
  <si>
    <t>T009</t>
  </si>
  <si>
    <t>T007</t>
  </si>
  <si>
    <t>G005</t>
  </si>
  <si>
    <t>T011</t>
  </si>
  <si>
    <t>T012</t>
  </si>
  <si>
    <t>K006</t>
  </si>
  <si>
    <t>T0.03</t>
  </si>
  <si>
    <t>T0.04</t>
  </si>
  <si>
    <t>TR002</t>
  </si>
  <si>
    <t>G006</t>
  </si>
  <si>
    <t>T0.05</t>
  </si>
  <si>
    <t>T0.06</t>
  </si>
  <si>
    <t>G1.02</t>
  </si>
  <si>
    <t>G1.03</t>
  </si>
  <si>
    <t>T1.01</t>
  </si>
  <si>
    <t>T1.02</t>
  </si>
  <si>
    <t>TR.05</t>
  </si>
  <si>
    <t>G1.04</t>
  </si>
  <si>
    <t>G1.07</t>
  </si>
  <si>
    <t>T1.03</t>
  </si>
  <si>
    <t>T1.04</t>
  </si>
  <si>
    <t>G1.05</t>
  </si>
  <si>
    <t>TR103</t>
  </si>
  <si>
    <t>TR101</t>
  </si>
  <si>
    <t>G1.01</t>
  </si>
  <si>
    <t>G2.02</t>
  </si>
  <si>
    <t>G2.03</t>
  </si>
  <si>
    <t>T2.01</t>
  </si>
  <si>
    <t>T2.02</t>
  </si>
  <si>
    <t>TR201</t>
  </si>
  <si>
    <t>G2.01</t>
  </si>
  <si>
    <t>TR205</t>
  </si>
  <si>
    <t>G2.07</t>
  </si>
  <si>
    <t>T2.03</t>
  </si>
  <si>
    <t>T2.04</t>
  </si>
  <si>
    <t>TR202</t>
  </si>
  <si>
    <t>T2.05</t>
  </si>
  <si>
    <t>T2.06</t>
  </si>
  <si>
    <t>G2.05</t>
  </si>
  <si>
    <t>G3.02</t>
  </si>
  <si>
    <t>G3.03</t>
  </si>
  <si>
    <t>T3.01</t>
  </si>
  <si>
    <t>T3.02</t>
  </si>
  <si>
    <t>3.29A</t>
  </si>
  <si>
    <t>TR303</t>
  </si>
  <si>
    <t>TR301</t>
  </si>
  <si>
    <t>G3.01</t>
  </si>
  <si>
    <t>G3.04</t>
  </si>
  <si>
    <t>G3.07</t>
  </si>
  <si>
    <t>T3.03</t>
  </si>
  <si>
    <t>T3.04</t>
  </si>
  <si>
    <t>TR302</t>
  </si>
  <si>
    <t>T3.05</t>
  </si>
  <si>
    <t>T3.06</t>
  </si>
  <si>
    <t>G3.05</t>
  </si>
  <si>
    <t>G4.02</t>
  </si>
  <si>
    <t>G4.03</t>
  </si>
  <si>
    <t>T4.01</t>
  </si>
  <si>
    <t>T4.02</t>
  </si>
  <si>
    <t>TR401</t>
  </si>
  <si>
    <t>G4.01</t>
  </si>
  <si>
    <t>G4.04</t>
  </si>
  <si>
    <t>TR405</t>
  </si>
  <si>
    <t>TR402</t>
  </si>
  <si>
    <t>Trap</t>
  </si>
  <si>
    <t>Vast Tapijt</t>
  </si>
  <si>
    <t>Bolidt</t>
  </si>
  <si>
    <t>Schoolwoningen Plantagepolder</t>
  </si>
  <si>
    <t xml:space="preserve">Traphal </t>
  </si>
  <si>
    <t>Kamer 1</t>
  </si>
  <si>
    <t>Leslokaal 1</t>
  </si>
  <si>
    <t>Leslokaal 2</t>
  </si>
  <si>
    <t>Leslokaal 3</t>
  </si>
  <si>
    <t>MIVA toilet</t>
  </si>
  <si>
    <t>Toiletgroep 1</t>
  </si>
  <si>
    <t>Toiletgroep 2</t>
  </si>
  <si>
    <t>Droogloopmat/ Linoleum</t>
  </si>
  <si>
    <t>Hout</t>
  </si>
  <si>
    <t>Linoleum</t>
  </si>
  <si>
    <t xml:space="preserve">Entree / hal / gang </t>
  </si>
  <si>
    <t>Toiletruimte 1</t>
  </si>
  <si>
    <t>Toiletruimte 2</t>
  </si>
  <si>
    <t>Invalidentoilet</t>
  </si>
  <si>
    <t>Zaal 1</t>
  </si>
  <si>
    <t>Zaal 2</t>
  </si>
  <si>
    <t>Zaal 3</t>
  </si>
  <si>
    <t>Zaal</t>
  </si>
  <si>
    <t>Bovenzaal</t>
  </si>
  <si>
    <t>Benedenzaal</t>
  </si>
  <si>
    <t>Entree / hal / gang</t>
  </si>
  <si>
    <t>Tussenruimte</t>
  </si>
  <si>
    <t>Werkkast</t>
  </si>
  <si>
    <t>Beheerdersruimte</t>
  </si>
  <si>
    <t>Sporthal</t>
  </si>
  <si>
    <t>Berging 1</t>
  </si>
  <si>
    <t>Berging 2</t>
  </si>
  <si>
    <t>Berging 3</t>
  </si>
  <si>
    <t>Berging 4</t>
  </si>
  <si>
    <t>Kleedruimte 1</t>
  </si>
  <si>
    <t>Doucheruimte 1-1</t>
  </si>
  <si>
    <t>Doucheruimte 1-2</t>
  </si>
  <si>
    <t>Gang kleedruimte 1-2</t>
  </si>
  <si>
    <t>Docenteruimte 1</t>
  </si>
  <si>
    <t>Kleedruimte 2</t>
  </si>
  <si>
    <t>Doucheruimte 2</t>
  </si>
  <si>
    <t>Kleedruimte 3</t>
  </si>
  <si>
    <t>Doucheruimte 3</t>
  </si>
  <si>
    <t>Gang kleedruimte 3-4</t>
  </si>
  <si>
    <t>Docenteruimte 2</t>
  </si>
  <si>
    <t>Kleedruimte 4</t>
  </si>
  <si>
    <t>Doucheruimte 4-1</t>
  </si>
  <si>
    <t>Doucheruimte 4-2</t>
  </si>
  <si>
    <t xml:space="preserve">Traphal  </t>
  </si>
  <si>
    <t>Tribune</t>
  </si>
  <si>
    <t xml:space="preserve">Tribune </t>
  </si>
  <si>
    <t>Toilet (gang)</t>
  </si>
  <si>
    <t>Ehbo-ruimte</t>
  </si>
  <si>
    <t>Damestoilet</t>
  </si>
  <si>
    <t>Herentoilet</t>
  </si>
  <si>
    <t>Entree tribune</t>
  </si>
  <si>
    <t>Nooduitgang 1</t>
  </si>
  <si>
    <t>Nooduitgang 2</t>
  </si>
  <si>
    <t>Douche/Toilet</t>
  </si>
  <si>
    <t>Scheidrechters ruimte</t>
  </si>
  <si>
    <t>Doucheruimte</t>
  </si>
  <si>
    <t>Douche/toilet</t>
  </si>
  <si>
    <t>Centrale hal 1e etage</t>
  </si>
  <si>
    <t>Nooduitgang</t>
  </si>
  <si>
    <t>Centrale hal begane grond</t>
  </si>
  <si>
    <t xml:space="preserve">Werkkast </t>
  </si>
  <si>
    <t>Gymzaal</t>
  </si>
  <si>
    <t>Entree / gang</t>
  </si>
  <si>
    <t>Docenteruimte</t>
  </si>
  <si>
    <t>Entree/ hal</t>
  </si>
  <si>
    <t>Zaal 4</t>
  </si>
  <si>
    <t>Zaal 5</t>
  </si>
  <si>
    <t>Zaal 6</t>
  </si>
  <si>
    <t>Zaal 7</t>
  </si>
  <si>
    <t>De Grund</t>
  </si>
  <si>
    <t>Meerkoet</t>
  </si>
  <si>
    <t>De Heuvel</t>
  </si>
  <si>
    <t>Niet in onderhoud</t>
  </si>
  <si>
    <t>Droogloopmat / Expoy-gietvloer</t>
  </si>
  <si>
    <t>Epoxy-gietvloer</t>
  </si>
  <si>
    <t>Droogloopmat</t>
  </si>
  <si>
    <t>Eputan</t>
  </si>
  <si>
    <t>droogloopmat</t>
  </si>
  <si>
    <t xml:space="preserve">PVC-vloer </t>
  </si>
  <si>
    <t>Descol</t>
  </si>
  <si>
    <t>Sporthal De Slinger</t>
  </si>
  <si>
    <t>Sporthal Molenwiek</t>
  </si>
  <si>
    <t>Sporthal De Kruisboog</t>
  </si>
  <si>
    <t>Gymzaal Bijenkorf</t>
  </si>
  <si>
    <t>Gymzaal Ridderspoor</t>
  </si>
  <si>
    <t>Gymzaal De Vlinder</t>
  </si>
  <si>
    <t>Gymzaal De Plantage</t>
  </si>
  <si>
    <t>Gymzaal Limes</t>
  </si>
  <si>
    <t>De Vuurtoren</t>
  </si>
  <si>
    <t>Wanden (afwasbaar)</t>
  </si>
  <si>
    <t>Vloer lino/pvc/steen/tapijt vlak/composiet</t>
  </si>
  <si>
    <t>Verwarmingselement</t>
  </si>
  <si>
    <t>Vensterbank</t>
  </si>
  <si>
    <t>Toetsenbord en muis (flexplekken)</t>
  </si>
  <si>
    <t>Telefoon</t>
  </si>
  <si>
    <t>Stoel, bank of kruk</t>
  </si>
  <si>
    <t>Rand en richel tot reikhoogte</t>
  </si>
  <si>
    <t>Plint/kabelgoot</t>
  </si>
  <si>
    <t>Loketglas/balie</t>
  </si>
  <si>
    <t>Lichtschakelaar/contact</t>
  </si>
  <si>
    <t>Kasten laag</t>
  </si>
  <si>
    <t>Kasten hoog/vitrine kasten</t>
  </si>
  <si>
    <t>Kapstok</t>
  </si>
  <si>
    <t>Er mag lichte stofvorming zijn, cumulatief stof.</t>
  </si>
  <si>
    <t>Bureau/tafel</t>
  </si>
  <si>
    <t>Brandblusapparaat</t>
  </si>
  <si>
    <t>Bijzettafel</t>
  </si>
  <si>
    <t>Armatuur/bureaulamp</t>
  </si>
  <si>
    <t>Afval-, prullen- en papierbak</t>
  </si>
  <si>
    <t>Elementen</t>
  </si>
  <si>
    <t>Keukenblok/aanrecht</t>
  </si>
  <si>
    <t>Moet altijd voldoende gevuld en werkend zijn</t>
  </si>
  <si>
    <t>Zeepdispenser</t>
  </si>
  <si>
    <t>Wastafel incl. kraan en aan- afvoerleidingen</t>
  </si>
  <si>
    <t>Wand</t>
  </si>
  <si>
    <t>Er mogen geen vlekken, aangehecht of losliggend vuil op de vloer aanwezig zijn.</t>
  </si>
  <si>
    <t>Vloer incl. de voegen</t>
  </si>
  <si>
    <t>Verlichtingsarmatuur</t>
  </si>
  <si>
    <t>Ventilatierooster</t>
  </si>
  <si>
    <t>Urinoir</t>
  </si>
  <si>
    <t>Toiletrolhouder</t>
  </si>
  <si>
    <t>Toilet incl. toebehoren</t>
  </si>
  <si>
    <t>Spiegel</t>
  </si>
  <si>
    <t>Separatieglas beide zijden</t>
  </si>
  <si>
    <t>Schaam-of tussenschot</t>
  </si>
  <si>
    <t>Rand en richel</t>
  </si>
  <si>
    <t>Planchet</t>
  </si>
  <si>
    <t xml:space="preserve">Leuning (miva steunen) </t>
  </si>
  <si>
    <t>Handdoekautomaat</t>
  </si>
  <si>
    <t>Douche en douche-installatie</t>
  </si>
  <si>
    <t>Doorspoelinstallatie</t>
  </si>
  <si>
    <t>Dameshygiene container</t>
  </si>
  <si>
    <t>Borstelhouder en borstel</t>
  </si>
  <si>
    <t>Bank/tafel/kapstok/lockers</t>
  </si>
  <si>
    <t>Afval- en prullenbak</t>
  </si>
  <si>
    <t>Leuningen</t>
  </si>
  <si>
    <t>Afval-, prullen- en papierbak / cupcare</t>
  </si>
  <si>
    <t>Vrij van stof, vlek en vingertasten.</t>
  </si>
  <si>
    <t>Vrij van stof, vlek en vingertasten en schopstrepen.</t>
  </si>
  <si>
    <t>Vrij van stof, vlek en vingertasten en kalk aanslag.</t>
  </si>
  <si>
    <t>Vrij van vlekken.</t>
  </si>
  <si>
    <t>Vrij van stof, vlek en vingertasten en kalk aanslag</t>
  </si>
  <si>
    <t>Bakken (binnen- en buitenzijde) vrij van stof, vlek en vingertasten en voorzien van passende, schone en lege zakken.</t>
  </si>
  <si>
    <t>De boven- en voorzijde en poten vrij van stof, vlek en vingertasten en schopstrepen</t>
  </si>
  <si>
    <t>Voorzijde en zijkanten vrij van stof, vlek en vingertasten.</t>
  </si>
  <si>
    <t>De boven- voorzijde en zijkanten vrij van stof, vlek en vingertasten.</t>
  </si>
  <si>
    <t>In- en uitwendig vrij van stof, vlek en vingertasten.</t>
  </si>
  <si>
    <t>In- en uitwendig vrij van stof, vlek en vingertasten en kalk aanslag</t>
  </si>
  <si>
    <t>Eis na schoonmaak</t>
  </si>
  <si>
    <t>Eis na gebruik</t>
  </si>
  <si>
    <t>Tot reikhoogte (Dit is &lt; 200 cm)</t>
  </si>
  <si>
    <t>Boven reikhoogte (Dit is &gt; 200 cm)</t>
  </si>
  <si>
    <t>Zeepdispenser, handdoekautomaat, toiletverfrisser, toiletbrilreiniger, toiletroldispenser ()</t>
  </si>
  <si>
    <t>Deur/-post (tweezijdig)</t>
  </si>
  <si>
    <t>Glasdeur/post (tweezijdig)</t>
  </si>
  <si>
    <t>Separatieglas (tweezijdig)</t>
  </si>
  <si>
    <t>Horizontale vlakken boven reikhoogte*</t>
  </si>
  <si>
    <t>Horizontale vlakken tot reikhoogte*</t>
  </si>
  <si>
    <t>Verticale vlakken</t>
  </si>
  <si>
    <t>Lichte stofvorming, enkele vinger tasten en zichtbare vlekken max. 1 tot 3 st.</t>
  </si>
  <si>
    <t>Enkele vinger tasten of kleine zichtbare vlekken, max. 3 tot 7 st.</t>
  </si>
  <si>
    <t>Lichte stofvorming</t>
  </si>
  <si>
    <t>Enkele vinger tasten of zichtbare vlekken max. 3 tot 7 st.</t>
  </si>
  <si>
    <t>Lichte stofvorming, enkele vinger tasten of kleine zichtbare vlekken max. 3 tot 7 st.</t>
  </si>
  <si>
    <t>Lichte stofvorming, enkele vinger tasten of kleine zichtbare vlekken max. 3 tot 7 st., enkele schopstrepen max. 3 tot 7 st.</t>
  </si>
  <si>
    <t>Enkele vinger tasten of kleine zichtbare vlekken, max. 1 tot 3 st.</t>
  </si>
  <si>
    <t>Lichte stofvorming bovenzijde, enkele vinger tasten of kleine zichtbare vlekken, max. 3 tot 7 st.</t>
  </si>
  <si>
    <t>Houder moet vrij van water zijn</t>
  </si>
  <si>
    <t>Enkele vinger tasten of kleine zichtbare vlekken max. 3 tot 7 st.</t>
  </si>
  <si>
    <t>Lichte stofvorming bovenzijde, enkele vinger tasten of zichtbare vlekken max. 3 tot 7 st.</t>
  </si>
  <si>
    <t>Lichte stofvorming bovenzijde, enkele vinger tasten of zichtbare vlekken max. 7 tot 10 st.</t>
  </si>
  <si>
    <t>Enkele vinger tasten of kleine zichtbare vlekken max. 1 tot 3 st.</t>
  </si>
  <si>
    <t>Enkele zichtbare vlekken max. 3 tot 7 st.</t>
  </si>
  <si>
    <t>Enkele vinger tasten of kleine zichtbare vlekken max. 3 tot 7 st., enkele schopstrepen max. 3 tot 7 st., geen vlekken en schopstrepen tot om 3,5m hoogte</t>
  </si>
  <si>
    <t>Enkele vinger tasten of kleine zichtbare vlekken, max. 3 tot 7 st., lichte stofvorming op voetlamp</t>
  </si>
  <si>
    <t>Enkele vinger tasten of kleine zichtbare vlekken, max. 3 tot 7 st., lichte stofvorming</t>
  </si>
  <si>
    <t>Lichte stofvorming bovenzijde, enkele vinger tasten of kleine zichtbare vlekken max. 3 tot 7 st.</t>
  </si>
  <si>
    <t>Lichte stofvorming bovenzijde, enkele vinger tasten of kleine zichtbare vlekken max. 5 tot 10 st.</t>
  </si>
  <si>
    <t>Lichte stofvorming bovenzijde, enkele vinger tasten of zichtbare vlekken max. 7 tot 10 st., enkele schopstrepen max. 3 tot 7 st.</t>
  </si>
  <si>
    <t>Enkele vinger tasten of kleine zichtbare vlekken max. 3 tot 7 st., enkele schopstrepen max. 1 tot 3 st.</t>
  </si>
  <si>
    <t>Lichte stofvorming bovenzijde, enkele vinger tasten of kleine zichtbare vlekken max. 1 tot 3 st.</t>
  </si>
  <si>
    <t>Enkele vinger tasten of kleine zichtbare vlekken max. 3 tot 7 st., enkele schopstrepen max. 3 tot 7 st.</t>
  </si>
  <si>
    <t>Enkele vinger tasten of kleine zichtbare vlekken, max. 5 tot 10 st., lichte stofvorming</t>
  </si>
  <si>
    <t>Signage / bewegwijzering</t>
  </si>
  <si>
    <t xml:space="preserve">Geen losliggend en/of zichtbaar vuil en enkele zichtbare vlekken max. 3 st.  </t>
  </si>
  <si>
    <t xml:space="preserve">Geen losliggend en/of zichtbaar vuil en enkele zichtbare vlekken max. 1 st.  </t>
  </si>
  <si>
    <t xml:space="preserve">Geen losliggend en/of zichtbaar vuil en enkele zichtbare vlekken max. 8 st.  </t>
  </si>
  <si>
    <t>Minimaal voor 1/4 gevuld</t>
  </si>
  <si>
    <t>Lichte stofvorming bovenzijde, enkele vinger tasten of zichtbare vlekken max. 1 tot 3 st.</t>
  </si>
  <si>
    <t>Enkele vinger tasten of zichtbare vlekken max. 5 tot 10 st.</t>
  </si>
  <si>
    <t>Geen losliggend en/of zichtbaar vuil en enkele zichtbare vlekken max. 7 st.</t>
  </si>
  <si>
    <t xml:space="preserve">Geen losliggend en/of zichtbaar vuil en enkele zichtbare vlekken max. 5 st.  </t>
  </si>
  <si>
    <t xml:space="preserve">Geen losliggend en/of zichtbaar vuil en enkele zichtbare vlekken max. 7 st.  </t>
  </si>
  <si>
    <t>Bed, box, commode</t>
  </si>
  <si>
    <t>Lichte stofvorming, enkele vinger tasten en zichtbare vlekken max. 3 tot 7 st.</t>
  </si>
  <si>
    <t>PC, desktop, bovenzijde beeldscherm en printerkappen</t>
  </si>
  <si>
    <t>Kantoren: Open werkplekken, kantoorkamers, vergaderkamers, directiekamer etc.</t>
  </si>
  <si>
    <t>Sanitaireruimten: toilet, voorruimte, mindervalide toilet en douche.</t>
  </si>
  <si>
    <t>Kleedruimten: kleedkamers, ehbo ruimte etc.</t>
  </si>
  <si>
    <t>Gymzalen, speelzaal: gymzaal, sporthal, speelzaal (peuters), toestelbergingen.</t>
  </si>
  <si>
    <t>Entree: entree</t>
  </si>
  <si>
    <t>Lichtschakelaar/contact/liftbediening</t>
  </si>
  <si>
    <t>Rand en richel tot reikhoogte (inclusief deurgoot lift)</t>
  </si>
  <si>
    <t>Vrij van stof, vlek en vingertasten en schopstrepen</t>
  </si>
  <si>
    <t>Liftdeur</t>
  </si>
  <si>
    <t>Verticale verkeersruimten: trap, trapportaal, noodtrap, (nood) trappenhuis</t>
  </si>
  <si>
    <t>Restauratieve ruimten: restaurant, kantine, koffieruimte etc.</t>
  </si>
  <si>
    <t xml:space="preserve"> </t>
  </si>
  <si>
    <t>Leslokalen-groepsruimten: Leslokalen, cursusruimte, groepsruimte (peuterspeelzaal)</t>
  </si>
  <si>
    <t>Luieremmer / luiercontainer</t>
  </si>
  <si>
    <t>Vrij van stof, vlek en vingertasten, in het geval van een luieremmer voorzien van passende, schone en lege zak.</t>
  </si>
  <si>
    <t>Pantry: pantry, koffiecorner, repro hoek</t>
  </si>
  <si>
    <t>Horizontale verkeersruimten</t>
  </si>
  <si>
    <t>Gymzalen, speelzaal</t>
  </si>
  <si>
    <t>Sanitaireruimten</t>
  </si>
  <si>
    <t>Kleedruimten</t>
  </si>
  <si>
    <t>Horizontale verkeersruimten: gang, hal, garderobe,  algemene openbare ruimte, lift, berging, archief etc.</t>
  </si>
  <si>
    <t>Leslokalen-groepsruimte</t>
  </si>
  <si>
    <t>Verticale verkeersruimten</t>
  </si>
  <si>
    <t>Restauratieve ruimten</t>
  </si>
  <si>
    <t>Kantoren</t>
  </si>
  <si>
    <t>Totaal</t>
  </si>
  <si>
    <t>M2 per jaar</t>
  </si>
  <si>
    <t>Uren per jaar</t>
  </si>
  <si>
    <t>Surplus uren per jaar</t>
  </si>
  <si>
    <t>Totaal m2 per jaar</t>
  </si>
  <si>
    <t>Totaal uren per jaar</t>
  </si>
  <si>
    <t>Surplus uren per jaar 
ten behoeve van 
minimale taakomvang</t>
  </si>
  <si>
    <t>Prestatienormen in m2/per uur</t>
  </si>
  <si>
    <t>Inventarisatiestaat
m2 per ruimtesoort, 
locatie en frequentie</t>
  </si>
  <si>
    <t>Meewerkend toezicht</t>
  </si>
  <si>
    <t>Regietarief</t>
  </si>
  <si>
    <t>Specialist t.b.v. Vloeronderhoud</t>
  </si>
  <si>
    <t>Basisuurloon</t>
  </si>
  <si>
    <t xml:space="preserve">Vakantietoeslag </t>
  </si>
  <si>
    <t/>
  </si>
  <si>
    <t>Bruto uurloon inclusief toeslagen</t>
  </si>
  <si>
    <t>SV-loon grondslag voor berekening sociale verzekeringen</t>
  </si>
  <si>
    <t>Premies Sociale Verzekeringen</t>
  </si>
  <si>
    <t>Subtotaal loonkosten per uur inclusief sociale verzekeringen</t>
  </si>
  <si>
    <t>Opslag niet werkbare dagen</t>
  </si>
  <si>
    <t>Totaal loonkosten per uur</t>
  </si>
  <si>
    <t>Materiaal/- en middelen</t>
  </si>
  <si>
    <t>Afvalzakken</t>
  </si>
  <si>
    <t>Werkkleding en uitrusting</t>
  </si>
  <si>
    <t>Machinekosten</t>
  </si>
  <si>
    <t>Totaal directe kosten</t>
  </si>
  <si>
    <t>Toezicht</t>
  </si>
  <si>
    <t>Managementkosten</t>
  </si>
  <si>
    <t>P.Z. kosten</t>
  </si>
  <si>
    <t>Opleiding</t>
  </si>
  <si>
    <t>Administratiekosten</t>
  </si>
  <si>
    <t>Huisvestingskosten</t>
  </si>
  <si>
    <t>Reiskosten/autokosten</t>
  </si>
  <si>
    <t>Kosten verzuimbegeleiding</t>
  </si>
  <si>
    <t>Totaal indirecte kosten</t>
  </si>
  <si>
    <t>Risico en winst</t>
  </si>
  <si>
    <t>Totaal uurtarief (excl btw)</t>
  </si>
  <si>
    <t>Uurlonen</t>
  </si>
  <si>
    <t>Calculatie tarief:</t>
  </si>
  <si>
    <t>Totaal calculatietarief</t>
  </si>
  <si>
    <t>Percentage in opbouw</t>
  </si>
  <si>
    <t>Uurtarief</t>
  </si>
  <si>
    <t>Uren per jaar:</t>
  </si>
  <si>
    <t>Aanvulling 
ten behoeve van 
minimale taakomvang</t>
  </si>
  <si>
    <t>Totale kosten per jaar</t>
  </si>
  <si>
    <t>Vrij van vlekken, stof en losliggende vervuiling.</t>
  </si>
  <si>
    <t>Vloeren algemeen</t>
  </si>
  <si>
    <t>Hoewel het aanhouden van een programma niet bij een resultaatgericht schoonmaakcontract past zal er periodiek toch onderhoud gepleegd moeten worden. Bij het (periodiek) onderhoud van de vloeren dient u met de navolgende uitgangspunten rekening te houden.</t>
  </si>
  <si>
    <t>Alle vloeren dienen vrij van vlekken te zijn. U dient hiermee in uw dagelijkse onderhoud rekening mee te houden.</t>
  </si>
  <si>
    <t>Uitzondering hierop zijn vlekken met een diameter groter dan 7,5 cm op zachte vloeren waarvoor separaat afspraken gemaakt worden.</t>
  </si>
  <si>
    <t>Kwaliteitsniveau harde gesloten vloeren.</t>
  </si>
  <si>
    <t>Uitstekend</t>
  </si>
  <si>
    <t>De vloer is voorzien van een (al dan niet glanzende) polymeerlaag welke geen verstoringen vertoond.</t>
  </si>
  <si>
    <t>Goed</t>
  </si>
  <si>
    <t>De vloer is voorzien van een (al dan niet glanzende) polymeerlaag welke slechts enkele verstoringen vertoond.</t>
  </si>
  <si>
    <t>Voldoende</t>
  </si>
  <si>
    <t>De vloer is voorzien van een redelijke (al dan niet glanzende) polymeerlaag waarin verstoringen zijn aangetroffen.</t>
  </si>
  <si>
    <t>Matig</t>
  </si>
  <si>
    <t>De aanwezige polymeerlaag is dusdanig beschadigt dat er veel kale plekken zijn en er looppaden zichtbaar zijn.</t>
  </si>
  <si>
    <t>Slecht</t>
  </si>
  <si>
    <t>De polymeerlaag is volledig verdwenen en er is veel vervuiling/verstoring zichtbaar op de vloer.</t>
  </si>
  <si>
    <t>Om te kunnen spreken van een goede kwaliteit dienen de vloeren tussen niveau Goed en Uitstekend te zitten.</t>
  </si>
  <si>
    <t>Het is toegestaan dat er een enkele vloer als Voldoende gekwalificeerd wordt.</t>
  </si>
  <si>
    <t>De gemeente verwacht dat de vloeren ten tijde van de start van de overeenkomst gemiddeld op een situatie tussen Voldoende en Goed zullen zitten.</t>
  </si>
  <si>
    <t>Betond</t>
  </si>
  <si>
    <t>Gymzaal de Velduil</t>
  </si>
  <si>
    <t>Afvalbrengstation</t>
  </si>
  <si>
    <t>PVC</t>
  </si>
  <si>
    <t>Gietvloer</t>
  </si>
  <si>
    <t>Opslag</t>
  </si>
  <si>
    <t>Grote zaal muziekvereninging</t>
  </si>
  <si>
    <t>Naaldvilt</t>
  </si>
  <si>
    <t>Mindervalidentoilet</t>
  </si>
  <si>
    <t>Trap-traphal</t>
  </si>
  <si>
    <t>Kleine zaal</t>
  </si>
  <si>
    <t>Grote zaal (rondom)</t>
  </si>
  <si>
    <t>Grote zaal (dansvloer)</t>
  </si>
  <si>
    <t>Bar/keuken</t>
  </si>
  <si>
    <t>Kindertoilet</t>
  </si>
  <si>
    <t>Zaal NME</t>
  </si>
  <si>
    <t>Scouting</t>
  </si>
  <si>
    <t>Berging/zolder</t>
  </si>
  <si>
    <t>Grote zaal (Schilderclub)</t>
  </si>
  <si>
    <t xml:space="preserve">Gymzaal Van Harte school </t>
  </si>
  <si>
    <t>Sporthal De Wetering</t>
  </si>
  <si>
    <t>Trappenhuis</t>
  </si>
  <si>
    <t>Portaal (KV Victum)</t>
  </si>
  <si>
    <t>Toestelberging</t>
  </si>
  <si>
    <t>Kleedkamer 4</t>
  </si>
  <si>
    <t>Doucheruimte (kleedkamer 4)</t>
  </si>
  <si>
    <t>Toiletten (2x) (kleedkamer 4)</t>
  </si>
  <si>
    <t>Portaal (kleedkamers 3/4)</t>
  </si>
  <si>
    <t>Scheidsrechtersruimte</t>
  </si>
  <si>
    <t>Sanitair</t>
  </si>
  <si>
    <t>Kleedkamer 3</t>
  </si>
  <si>
    <t>Doucheruimte (kleedkamer 3)</t>
  </si>
  <si>
    <t>Toilet (kleedkamer 3)</t>
  </si>
  <si>
    <t>Kleedkamer 2</t>
  </si>
  <si>
    <t>Doucheruimte (kleedkamer 2)</t>
  </si>
  <si>
    <t>Toilet (kleedkamer 2)</t>
  </si>
  <si>
    <t>Portaal (kleedkamers 1/2)</t>
  </si>
  <si>
    <t>Kleedkamer 1</t>
  </si>
  <si>
    <t>Doucheruimte (kleedkamer 1)</t>
  </si>
  <si>
    <t>Toiletten (2x) (kleedkamer 1)</t>
  </si>
  <si>
    <t>Staal</t>
  </si>
  <si>
    <t>Sportvloer</t>
  </si>
  <si>
    <t>Steen/droogloopmat</t>
  </si>
  <si>
    <t>Kantoor/kantine</t>
  </si>
  <si>
    <t>Begraafplaats Oud Wulven</t>
  </si>
  <si>
    <t>Begraafplaats Pr. Ireneweg</t>
  </si>
  <si>
    <t>Toilet/kleedruimte</t>
  </si>
  <si>
    <t>Keuken/koffiecorner</t>
  </si>
  <si>
    <t>Kantoor A</t>
  </si>
  <si>
    <t>Kantoor B</t>
  </si>
  <si>
    <t>Hal / Ontmoetingsruimte</t>
  </si>
  <si>
    <t>Kindersanitair</t>
  </si>
  <si>
    <t>Handeling</t>
  </si>
  <si>
    <t>Prijs per m²/ stuk per beurt</t>
  </si>
  <si>
    <t>Schrobben harde vloeren</t>
  </si>
  <si>
    <t>Sprayen/opwrijven exclusief in- en uitruimen</t>
  </si>
  <si>
    <t>Sprayen/opwrijven inclusief in- en uitruimen</t>
  </si>
  <si>
    <t>Strippen/conserveren exclusief in- en uitruimen</t>
  </si>
  <si>
    <t>Strippen/conserveren inclusief in- en uitruimen</t>
  </si>
  <si>
    <t>Glasbewassing</t>
  </si>
  <si>
    <t>Regie / staffelprijzen gemeente Houten</t>
  </si>
  <si>
    <t>Reinigen horizontale lamellen</t>
  </si>
  <si>
    <t xml:space="preserve">    1 - 100 m</t>
  </si>
  <si>
    <t>101 - 500 m</t>
  </si>
  <si>
    <t xml:space="preserve">501 m en meer </t>
  </si>
  <si>
    <t>Reinigen verticale lamellen</t>
  </si>
  <si>
    <t>Reinigen bureaustoelen</t>
  </si>
  <si>
    <t xml:space="preserve">    1 - 25</t>
  </si>
  <si>
    <t>25 - 100</t>
  </si>
  <si>
    <t>101 en meer</t>
  </si>
  <si>
    <t>Reinigen toetsenborden</t>
  </si>
  <si>
    <t>Tapijtreinigen (Sproei-extractiemethode)</t>
  </si>
  <si>
    <t>Diverse uurtarieven</t>
  </si>
  <si>
    <t>Regiewerkzaamheden</t>
  </si>
  <si>
    <t>Regiewerkzaamheden specialist</t>
  </si>
  <si>
    <t>Prijs per m²/uur per beurt</t>
  </si>
  <si>
    <t xml:space="preserve">    1 - 500 m²</t>
  </si>
  <si>
    <t>501 - 1.000 m²</t>
  </si>
  <si>
    <t xml:space="preserve">1.001 m² en meer </t>
  </si>
  <si>
    <t>Tapijtreinigen (droge methode / host)</t>
  </si>
  <si>
    <t>Tapijtreinigen (….)</t>
  </si>
  <si>
    <t>Grafitti verwijderen (per uur)</t>
  </si>
  <si>
    <t xml:space="preserve">Dieptereiniging </t>
  </si>
  <si>
    <t>Dieptereiniging sanitair</t>
  </si>
  <si>
    <t>Dieptereiniging keuken</t>
  </si>
  <si>
    <t>Divers overig</t>
  </si>
  <si>
    <t>Bouwschoonmaak (per uur)</t>
  </si>
  <si>
    <t>Kosten glazenwassen</t>
  </si>
  <si>
    <t>Gevelglas buitenzijde</t>
  </si>
  <si>
    <t>Gevelglas binnenzijde</t>
  </si>
  <si>
    <t>Separatieglas</t>
  </si>
  <si>
    <t>M2</t>
  </si>
  <si>
    <t>Kosten per beurt</t>
  </si>
  <si>
    <t>Aantal beurten per jaar</t>
  </si>
  <si>
    <t>Kosten bereikbaarheids-voorzieningen</t>
  </si>
  <si>
    <t>Type bereikbaarheidsvoorziening</t>
  </si>
  <si>
    <t>Overige gevel</t>
  </si>
  <si>
    <t xml:space="preserve">           "                   Entree</t>
  </si>
  <si>
    <t>Gebouw</t>
  </si>
  <si>
    <t>Adres</t>
  </si>
  <si>
    <t>Postcode</t>
  </si>
  <si>
    <t>Plaats</t>
  </si>
  <si>
    <t>Plantagepolder 4-6</t>
  </si>
  <si>
    <t>3994 MD</t>
  </si>
  <si>
    <t>Houten</t>
  </si>
  <si>
    <t>Onderdoor</t>
  </si>
  <si>
    <t>De Brug 11</t>
  </si>
  <si>
    <t>De Brug 2</t>
  </si>
  <si>
    <t>Binnenweg 22</t>
  </si>
  <si>
    <t>Schalkwijkseweg 32</t>
  </si>
  <si>
    <t>Gebouwtje begraafplaats Pr. Ireneweg</t>
  </si>
  <si>
    <t>Pr. Ireneweg</t>
  </si>
  <si>
    <t>Gebouwtje begraafplaats Oud Wulven</t>
  </si>
  <si>
    <t>Oud Wulfseweg 6</t>
  </si>
  <si>
    <t>De Poort 77</t>
  </si>
  <si>
    <t>3991 DX</t>
  </si>
  <si>
    <t>Meerkoetweide 39</t>
  </si>
  <si>
    <t>3993 EB</t>
  </si>
  <si>
    <t>Keercamp 15</t>
  </si>
  <si>
    <t>3992 RV</t>
  </si>
  <si>
    <t>De Slinger 44</t>
  </si>
  <si>
    <t>3995 DE</t>
  </si>
  <si>
    <t>Papiermolen 3</t>
  </si>
  <si>
    <t>3994 DJ</t>
  </si>
  <si>
    <t>De Kruisboog 2</t>
  </si>
  <si>
    <t>3994 AE</t>
  </si>
  <si>
    <t>Julianastraat 14</t>
  </si>
  <si>
    <t>3991 AA</t>
  </si>
  <si>
    <t>Eggeveld 2</t>
  </si>
  <si>
    <t>3993 GE</t>
  </si>
  <si>
    <t>Ridderborch 143</t>
  </si>
  <si>
    <t>3992 BK</t>
  </si>
  <si>
    <t>Horigenland 50</t>
  </si>
  <si>
    <t>3994 TK</t>
  </si>
  <si>
    <t>Beusichemseweg 25b</t>
  </si>
  <si>
    <t>Plantagepolder 50</t>
  </si>
  <si>
    <t>3991 ZE</t>
  </si>
  <si>
    <t>Raaigras 101</t>
  </si>
  <si>
    <t>3994 MB</t>
  </si>
  <si>
    <t>Zijdemos 30</t>
  </si>
  <si>
    <t>Gymzaal Van Harte school</t>
  </si>
  <si>
    <t>Gymzaal De Velduil</t>
  </si>
  <si>
    <t>3995 DW</t>
  </si>
  <si>
    <t>3991 LN</t>
  </si>
  <si>
    <t>3994 AN</t>
  </si>
  <si>
    <t>3998 LZ</t>
  </si>
  <si>
    <t>3991 BE</t>
  </si>
  <si>
    <t>3992 LT</t>
  </si>
  <si>
    <t>3994 KE</t>
  </si>
  <si>
    <t>Hefbrug 5</t>
  </si>
  <si>
    <t>3991 LB</t>
  </si>
  <si>
    <t>Gymzaal Van Harte School</t>
  </si>
  <si>
    <t>Deze twee locaties worden op korte termijn gesloopt.</t>
  </si>
  <si>
    <t xml:space="preserve">In beide gevallen vind er nieuwbouw plaats waarbij </t>
  </si>
  <si>
    <t>de gymzaal waarschijnlijk binnen de school gesitueerd wordt.</t>
  </si>
  <si>
    <t>Het is nu nog niet duidelijk hoe de schoonmaak georganiseerd wordt.</t>
  </si>
  <si>
    <t>Gevelreiniging (per uur)</t>
  </si>
  <si>
    <t>?</t>
  </si>
  <si>
    <t>Totaal indicatieve kosten staffelprijzen</t>
  </si>
  <si>
    <t>Invulinstructies</t>
  </si>
  <si>
    <t>Dit exceldocument rekent automatisch door op basis van de ingevulde prestatienormen en uurtarieven.</t>
  </si>
  <si>
    <t>In het tabblad prestatienormen dient u per locatie, frequentie en ruimtesoort een prestatienorm in m2/uur in te vullen.</t>
  </si>
  <si>
    <t>Dit zijn de lichtgroen gearceerde cellen in dit tabblad.</t>
  </si>
  <si>
    <t>In het tabblad Uurtarieven dient u ook de lichtgroene cellen in te vullen met de benodigde gegevens.</t>
  </si>
  <si>
    <t xml:space="preserve">De reeds ingevulde uurtarieven in de onderste balk zijn slechts ter ondersteuning van het systeem. Deze verdwijnen zodra u </t>
  </si>
  <si>
    <t>basis uurloon per tariefsoort invult.</t>
  </si>
  <si>
    <t>Onderaan dit tabblad vindt u de verdeling voor het calculatietarief. Hierin kunt u aangeven op basis van welke verdeling/percentages</t>
  </si>
  <si>
    <t>de verschillende tariefsoorten meewegen in het calculatietarief.</t>
  </si>
  <si>
    <t>Wanneer deze gegeven ingevuld zijn volgt op het Kostenblad automatisch de totale kosten voor het schoonmaakonderhoud.</t>
  </si>
  <si>
    <t>Op het tabblad Staffelprijzen dient u de verschillende staffelprijzen te vermelden voor mogelijke regiewerkzaamheden.</t>
  </si>
  <si>
    <t>Hieruit wordt op basis van fictieve aantallen (m2, stuks of uren) een totale prijs bepaald voor de staffel/regiewerkzaamheden.</t>
  </si>
  <si>
    <t>De ingevulde prijzen per m2 glas rekenen automatis door op het volgende tabblad (Glazenwassen)</t>
  </si>
  <si>
    <t>op te geven. De onderste locaties (vanaf de schoolwoningen plantagepolder) worden op een later tijdstip ingemeten.</t>
  </si>
  <si>
    <t>Vooralsnog gaan wij ervanuit dat dit na gunning met de gegunde partij wordt afgestemd. De opgegeven prijzen per m2</t>
  </si>
  <si>
    <t>worden dan ook toegepast op deze locaties waarbij er na gunning ook geinventariseerd wordt welke bereikbaarheidsvoorzieningen</t>
  </si>
  <si>
    <t xml:space="preserve">daarbij noodzakelijk zijn. </t>
  </si>
  <si>
    <t>De donkerblauwe tabbladen geven de schoonmaakeisen weer per ruimtesoort en de daarin benoemde elementen.</t>
  </si>
  <si>
    <t>Op het tabblad Glazenwassen dient u de eventuele kosten voor de bereikbaarheidsvoorzieningen (incl type)</t>
  </si>
  <si>
    <t>Productieve uren 
Lngrp 1 - 4 dienstjr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</si>
</sst>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(&quot;€&quot;\ * #,##0.00_);_(&quot;€&quot;\ * \(#,##0.00\);_(&quot;€&quot;\ * &quot;-&quot;??_);_(@_)"/>
    <numFmt numFmtId="43" formatCode="_(* #,##0.00_);_(* \(#,##0.00\);_(* &quot;-&quot;??_);_(@_)"/>
    <numFmt numFmtId="164" formatCode="_ &quot;€&quot;\ * #,##0.00_ ;_ &quot;€&quot;\ * \-#,##0.00_ ;_ &quot;€&quot;\ * &quot;-&quot;??_ ;_ @_ "/>
    <numFmt numFmtId="165" formatCode="_ * #,##0.00_ ;_ * \-#,##0.00_ ;_ * &quot;-&quot;??_ ;_ @_ "/>
    <numFmt numFmtId="166" formatCode="_-* #,##0.00_-;_-* #,##0.00\-;_-* &quot;-&quot;??_-;_-@_-"/>
    <numFmt numFmtId="167" formatCode="_([$€]* #,##0.00_);_([$€]* \(#,##0.00\);_([$€]* &quot;-&quot;??_);_(@_)"/>
    <numFmt numFmtId="168" formatCode="#,##0.00;\-#,##0.00;"/>
    <numFmt numFmtId="169" formatCode="_-* #,##0.00_-;\-* #,##0.00_-;_-* &quot;-&quot;??_-;_-@_-"/>
    <numFmt numFmtId="170" formatCode="#,##0.00_ ;\-#,##0.00\ "/>
    <numFmt numFmtId="171" formatCode="_-[$€-2]\ * #,##0.00_-;_-[$€-2]\ * #,##0.00\-;_-[$€-2]\ * &quot;-&quot;??_-"/>
    <numFmt numFmtId="172" formatCode="0\ &quot;(Sep/Bi.glas 1*)&quot;"/>
    <numFmt numFmtId="173" formatCode=";;;"/>
  </numFmts>
  <fonts count="4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9"/>
      <color theme="1"/>
      <name val="Verdana"/>
      <family val="2"/>
    </font>
    <font>
      <sz val="10"/>
      <name val="Arial"/>
      <family val="2"/>
    </font>
    <font>
      <sz val="10"/>
      <name val="MS Sans Serif"/>
    </font>
    <font>
      <sz val="10"/>
      <name val="MS Sans Serif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color rgb="FFE3B43A"/>
      <name val="Arial"/>
      <family val="2"/>
    </font>
    <font>
      <sz val="11"/>
      <color theme="0"/>
      <name val="Calibri"/>
      <family val="2"/>
      <scheme val="minor"/>
    </font>
    <font>
      <b/>
      <sz val="14"/>
      <color rgb="FF0901B4"/>
      <name val="Calibri"/>
      <family val="2"/>
      <scheme val="minor"/>
    </font>
    <font>
      <b/>
      <sz val="11"/>
      <color rgb="FF0901B4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0901B4"/>
      <name val="Calibri"/>
      <family val="2"/>
      <scheme val="minor"/>
    </font>
    <font>
      <b/>
      <sz val="12"/>
      <color rgb="FF0901B4"/>
      <name val="Calibri"/>
      <family val="2"/>
      <scheme val="minor"/>
    </font>
    <font>
      <b/>
      <sz val="18"/>
      <color rgb="FF0901B4"/>
      <name val="Calibri"/>
      <family val="2"/>
      <scheme val="minor"/>
    </font>
    <font>
      <sz val="10"/>
      <name val="Helv"/>
    </font>
    <font>
      <b/>
      <sz val="10"/>
      <color rgb="FF0901B4"/>
      <name val="Tahoma"/>
      <family val="2"/>
    </font>
    <font>
      <b/>
      <sz val="9"/>
      <color rgb="FF0901B4"/>
      <name val="Tahoma"/>
      <family val="2"/>
    </font>
    <font>
      <sz val="9"/>
      <color rgb="FF0901B4"/>
      <name val="Tahoma"/>
      <family val="2"/>
    </font>
    <font>
      <sz val="10"/>
      <color rgb="FF0901B4"/>
      <name val="Tahoma"/>
      <family val="2"/>
    </font>
    <font>
      <i/>
      <sz val="10"/>
      <color rgb="FF0901B4"/>
      <name val="Tahoma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E3B43A"/>
      <name val="Arial"/>
      <family val="2"/>
    </font>
    <font>
      <sz val="12"/>
      <color theme="1"/>
      <name val="Calibri"/>
      <family val="2"/>
      <scheme val="minor"/>
    </font>
    <font>
      <sz val="11"/>
      <name val="Calibri"/>
      <family val="2"/>
    </font>
    <font>
      <sz val="10"/>
      <name val="Times New Roman"/>
      <family val="1"/>
    </font>
    <font>
      <b/>
      <sz val="11"/>
      <color rgb="FF0901B4"/>
      <name val="Calibri"/>
      <family val="2"/>
    </font>
    <font>
      <sz val="11"/>
      <color rgb="FF0901B4"/>
      <name val="Calibri"/>
      <family val="2"/>
    </font>
    <font>
      <b/>
      <sz val="16"/>
      <color rgb="FF0901B4"/>
      <name val="Calibri"/>
      <family val="2"/>
      <scheme val="minor"/>
    </font>
    <font>
      <sz val="9"/>
      <name val="Arial"/>
      <family val="2"/>
    </font>
    <font>
      <b/>
      <sz val="9"/>
      <color rgb="FF0901B4"/>
      <name val="Arial"/>
      <family val="2"/>
    </font>
    <font>
      <sz val="11"/>
      <color theme="2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901B4"/>
        <bgColor indexed="64"/>
      </patternFill>
    </fill>
    <fill>
      <patternFill patternType="solid">
        <fgColor rgb="FFE3B43A"/>
        <bgColor indexed="64"/>
      </patternFill>
    </fill>
    <fill>
      <patternFill patternType="solid">
        <fgColor rgb="FFF9EFD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</fills>
  <borders count="1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17600024414813E-2"/>
      </left>
      <right style="thin">
        <color theme="2" tint="-9.9917600024414813E-2"/>
      </right>
      <top style="thin">
        <color theme="2" tint="-9.9917600024414813E-2"/>
      </top>
      <bottom style="thin">
        <color theme="2" tint="-9.9917600024414813E-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22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22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22"/>
      </right>
      <top style="hair">
        <color indexed="64"/>
      </top>
      <bottom/>
      <diagonal/>
    </border>
    <border>
      <left style="thin">
        <color indexed="22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22"/>
      </right>
      <top style="hair">
        <color indexed="64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22"/>
      </right>
      <top style="hair">
        <color indexed="64"/>
      </top>
      <bottom style="thin">
        <color indexed="64"/>
      </bottom>
      <diagonal/>
    </border>
    <border>
      <left style="thin">
        <color indexed="22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0">
    <xf numFmtId="0" fontId="0" fillId="0" borderId="0"/>
    <xf numFmtId="165" fontId="2" fillId="0" borderId="0" applyFont="0" applyFill="0" applyBorder="0" applyAlignment="0" applyProtection="0"/>
    <xf numFmtId="0" fontId="3" fillId="0" borderId="0"/>
    <xf numFmtId="166" fontId="7" fillId="0" borderId="0" applyFont="0" applyFill="0" applyBorder="0" applyAlignment="0" applyProtection="0"/>
    <xf numFmtId="0" fontId="7" fillId="0" borderId="0"/>
    <xf numFmtId="0" fontId="8" fillId="0" borderId="0"/>
    <xf numFmtId="167" fontId="10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0" borderId="0"/>
    <xf numFmtId="169" fontId="23" fillId="0" borderId="0" applyFont="0" applyFill="0" applyBorder="0" applyAlignment="0" applyProtection="0"/>
    <xf numFmtId="0" fontId="32" fillId="0" borderId="0"/>
    <xf numFmtId="165" fontId="32" fillId="0" borderId="0" applyFont="0" applyFill="0" applyBorder="0" applyAlignment="0" applyProtection="0"/>
    <xf numFmtId="0" fontId="7" fillId="0" borderId="0"/>
    <xf numFmtId="44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171" fontId="34" fillId="0" borderId="0" applyFont="0" applyFill="0" applyBorder="0" applyAlignment="0" applyProtection="0"/>
    <xf numFmtId="0" fontId="7" fillId="0" borderId="0"/>
  </cellStyleXfs>
  <cellXfs count="440">
    <xf numFmtId="0" fontId="0" fillId="0" borderId="0" xfId="0"/>
    <xf numFmtId="2" fontId="24" fillId="3" borderId="36" xfId="11" applyNumberFormat="1" applyFont="1" applyFill="1" applyBorder="1" applyProtection="1">
      <protection hidden="1"/>
    </xf>
    <xf numFmtId="2" fontId="25" fillId="3" borderId="37" xfId="12" applyNumberFormat="1" applyFont="1" applyFill="1" applyBorder="1" applyAlignment="1" applyProtection="1">
      <alignment horizontal="center" vertical="center"/>
      <protection hidden="1"/>
    </xf>
    <xf numFmtId="10" fontId="25" fillId="3" borderId="38" xfId="10" applyNumberFormat="1" applyFont="1" applyFill="1" applyBorder="1" applyAlignment="1" applyProtection="1">
      <alignment horizontal="right" vertical="center"/>
      <protection hidden="1"/>
    </xf>
    <xf numFmtId="0" fontId="24" fillId="4" borderId="47" xfId="11" applyFont="1" applyFill="1" applyBorder="1" applyProtection="1">
      <protection hidden="1"/>
    </xf>
    <xf numFmtId="0" fontId="26" fillId="4" borderId="48" xfId="11" applyFont="1" applyFill="1" applyBorder="1" applyAlignment="1" applyProtection="1">
      <alignment horizontal="center"/>
      <protection hidden="1"/>
    </xf>
    <xf numFmtId="10" fontId="26" fillId="4" borderId="2" xfId="10" applyNumberFormat="1" applyFont="1" applyFill="1" applyBorder="1" applyAlignment="1" applyProtection="1">
      <alignment horizontal="right"/>
      <protection hidden="1"/>
    </xf>
    <xf numFmtId="0" fontId="24" fillId="3" borderId="56" xfId="11" applyFont="1" applyFill="1" applyBorder="1" applyProtection="1">
      <protection hidden="1"/>
    </xf>
    <xf numFmtId="169" fontId="26" fillId="3" borderId="57" xfId="11" applyNumberFormat="1" applyFont="1" applyFill="1" applyBorder="1" applyProtection="1">
      <protection hidden="1"/>
    </xf>
    <xf numFmtId="0" fontId="27" fillId="0" borderId="40" xfId="11" applyFont="1" applyFill="1" applyBorder="1" applyProtection="1">
      <protection hidden="1"/>
    </xf>
    <xf numFmtId="0" fontId="26" fillId="0" borderId="41" xfId="11" applyFont="1" applyFill="1" applyBorder="1" applyAlignment="1" applyProtection="1">
      <alignment horizontal="right"/>
      <protection hidden="1"/>
    </xf>
    <xf numFmtId="10" fontId="26" fillId="0" borderId="42" xfId="10" applyNumberFormat="1" applyFont="1" applyFill="1" applyBorder="1" applyAlignment="1" applyProtection="1">
      <alignment horizontal="right"/>
      <protection hidden="1"/>
    </xf>
    <xf numFmtId="0" fontId="27" fillId="0" borderId="43" xfId="11" applyFont="1" applyFill="1" applyBorder="1" applyProtection="1">
      <protection hidden="1"/>
    </xf>
    <xf numFmtId="10" fontId="26" fillId="0" borderId="44" xfId="11" applyNumberFormat="1" applyFont="1" applyFill="1" applyBorder="1" applyAlignment="1" applyProtection="1">
      <alignment horizontal="right"/>
      <protection hidden="1"/>
    </xf>
    <xf numFmtId="10" fontId="26" fillId="0" borderId="9" xfId="10" applyNumberFormat="1" applyFont="1" applyFill="1" applyBorder="1" applyAlignment="1" applyProtection="1">
      <alignment horizontal="right"/>
      <protection hidden="1"/>
    </xf>
    <xf numFmtId="10" fontId="26" fillId="0" borderId="46" xfId="11" applyNumberFormat="1" applyFont="1" applyFill="1" applyBorder="1" applyAlignment="1" applyProtection="1">
      <alignment horizontal="right"/>
      <protection hidden="1"/>
    </xf>
    <xf numFmtId="0" fontId="27" fillId="0" borderId="49" xfId="11" applyFont="1" applyFill="1" applyBorder="1" applyProtection="1">
      <protection hidden="1"/>
    </xf>
    <xf numFmtId="0" fontId="26" fillId="0" borderId="0" xfId="11" applyFont="1" applyFill="1" applyAlignment="1" applyProtection="1">
      <alignment horizontal="right"/>
      <protection hidden="1"/>
    </xf>
    <xf numFmtId="10" fontId="26" fillId="0" borderId="0" xfId="10" applyNumberFormat="1" applyFont="1" applyFill="1" applyBorder="1" applyAlignment="1" applyProtection="1">
      <alignment horizontal="right"/>
      <protection hidden="1"/>
    </xf>
    <xf numFmtId="0" fontId="28" fillId="0" borderId="43" xfId="11" applyFont="1" applyFill="1" applyBorder="1" applyProtection="1">
      <protection hidden="1"/>
    </xf>
    <xf numFmtId="0" fontId="26" fillId="0" borderId="0" xfId="11" applyFont="1" applyFill="1" applyAlignment="1" applyProtection="1">
      <alignment horizontal="center"/>
      <protection hidden="1"/>
    </xf>
    <xf numFmtId="0" fontId="27" fillId="0" borderId="47" xfId="11" applyFont="1" applyFill="1" applyBorder="1" applyProtection="1">
      <protection hidden="1"/>
    </xf>
    <xf numFmtId="169" fontId="26" fillId="0" borderId="44" xfId="11" applyNumberFormat="1" applyFont="1" applyFill="1" applyBorder="1" applyAlignment="1" applyProtection="1">
      <alignment horizontal="center"/>
      <protection hidden="1"/>
    </xf>
    <xf numFmtId="0" fontId="27" fillId="0" borderId="51" xfId="11" applyFont="1" applyFill="1" applyBorder="1" applyProtection="1">
      <protection hidden="1"/>
    </xf>
    <xf numFmtId="169" fontId="26" fillId="0" borderId="52" xfId="11" applyNumberFormat="1" applyFont="1" applyFill="1" applyBorder="1" applyAlignment="1" applyProtection="1">
      <alignment horizontal="center"/>
      <protection hidden="1"/>
    </xf>
    <xf numFmtId="43" fontId="26" fillId="0" borderId="52" xfId="11" applyNumberFormat="1" applyFont="1" applyFill="1" applyBorder="1" applyAlignment="1" applyProtection="1">
      <alignment horizontal="center"/>
      <protection hidden="1"/>
    </xf>
    <xf numFmtId="0" fontId="26" fillId="0" borderId="52" xfId="11" applyFont="1" applyFill="1" applyBorder="1" applyAlignment="1" applyProtection="1">
      <alignment horizontal="center"/>
      <protection hidden="1"/>
    </xf>
    <xf numFmtId="0" fontId="26" fillId="0" borderId="46" xfId="11" applyFont="1" applyFill="1" applyBorder="1" applyAlignment="1" applyProtection="1">
      <alignment horizontal="center"/>
      <protection hidden="1"/>
    </xf>
    <xf numFmtId="0" fontId="26" fillId="0" borderId="44" xfId="11" applyFont="1" applyFill="1" applyBorder="1" applyAlignment="1" applyProtection="1">
      <alignment horizontal="center"/>
      <protection hidden="1"/>
    </xf>
    <xf numFmtId="0" fontId="26" fillId="0" borderId="48" xfId="11" applyFont="1" applyFill="1" applyBorder="1" applyAlignment="1" applyProtection="1">
      <alignment horizontal="center"/>
      <protection hidden="1"/>
    </xf>
    <xf numFmtId="0" fontId="27" fillId="0" borderId="53" xfId="11" applyFont="1" applyFill="1" applyBorder="1" applyProtection="1">
      <protection hidden="1"/>
    </xf>
    <xf numFmtId="0" fontId="26" fillId="0" borderId="54" xfId="11" applyFont="1" applyFill="1" applyBorder="1" applyProtection="1">
      <protection hidden="1"/>
    </xf>
    <xf numFmtId="10" fontId="26" fillId="0" borderId="54" xfId="10" applyNumberFormat="1" applyFont="1" applyFill="1" applyBorder="1" applyAlignment="1" applyProtection="1">
      <alignment horizontal="right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protection hidden="1"/>
    </xf>
    <xf numFmtId="0" fontId="29" fillId="0" borderId="0" xfId="0" applyFont="1" applyAlignment="1" applyProtection="1">
      <alignment horizontal="right"/>
      <protection hidden="1"/>
    </xf>
    <xf numFmtId="0" fontId="22" fillId="3" borderId="8" xfId="0" applyFont="1" applyFill="1" applyBorder="1" applyAlignment="1" applyProtection="1">
      <alignment horizontal="centerContinuous" vertical="center"/>
      <protection hidden="1"/>
    </xf>
    <xf numFmtId="0" fontId="22" fillId="3" borderId="1" xfId="0" applyFont="1" applyFill="1" applyBorder="1" applyAlignment="1" applyProtection="1">
      <alignment horizontal="centerContinuous" vertical="center"/>
      <protection hidden="1"/>
    </xf>
    <xf numFmtId="0" fontId="17" fillId="3" borderId="13" xfId="0" applyFont="1" applyFill="1" applyBorder="1" applyAlignment="1" applyProtection="1">
      <alignment horizontal="center" textRotation="90" wrapText="1"/>
      <protection hidden="1"/>
    </xf>
    <xf numFmtId="0" fontId="17" fillId="3" borderId="14" xfId="0" applyFont="1" applyFill="1" applyBorder="1" applyAlignment="1" applyProtection="1">
      <alignment horizontal="center" textRotation="90" wrapText="1"/>
      <protection hidden="1"/>
    </xf>
    <xf numFmtId="0" fontId="17" fillId="3" borderId="7" xfId="0" applyFont="1" applyFill="1" applyBorder="1" applyAlignment="1" applyProtection="1">
      <alignment horizontal="center" textRotation="90" wrapText="1"/>
      <protection hidden="1"/>
    </xf>
    <xf numFmtId="0" fontId="17" fillId="3" borderId="15" xfId="0" applyFont="1" applyFill="1" applyBorder="1" applyAlignment="1" applyProtection="1">
      <alignment horizontal="center" textRotation="90" wrapText="1"/>
      <protection hidden="1"/>
    </xf>
    <xf numFmtId="0" fontId="17" fillId="3" borderId="12" xfId="0" applyFont="1" applyFill="1" applyBorder="1" applyAlignment="1" applyProtection="1">
      <alignment horizontal="center" textRotation="90" wrapText="1"/>
      <protection hidden="1"/>
    </xf>
    <xf numFmtId="168" fontId="18" fillId="3" borderId="31" xfId="0" applyNumberFormat="1" applyFont="1" applyFill="1" applyBorder="1" applyAlignment="1" applyProtection="1">
      <alignment horizontal="right"/>
      <protection hidden="1"/>
    </xf>
    <xf numFmtId="0" fontId="17" fillId="3" borderId="8" xfId="0" applyFont="1" applyFill="1" applyBorder="1" applyAlignment="1" applyProtection="1">
      <alignment vertical="center"/>
      <protection hidden="1"/>
    </xf>
    <xf numFmtId="0" fontId="17" fillId="3" borderId="1" xfId="0" applyFont="1" applyFill="1" applyBorder="1" applyAlignment="1" applyProtection="1">
      <alignment vertical="center"/>
      <protection hidden="1"/>
    </xf>
    <xf numFmtId="0" fontId="30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horizontal="right"/>
      <protection hidden="1"/>
    </xf>
    <xf numFmtId="0" fontId="18" fillId="3" borderId="8" xfId="0" applyFont="1" applyFill="1" applyBorder="1" applyProtection="1">
      <protection hidden="1"/>
    </xf>
    <xf numFmtId="0" fontId="18" fillId="3" borderId="1" xfId="0" applyFont="1" applyFill="1" applyBorder="1" applyProtection="1">
      <protection hidden="1"/>
    </xf>
    <xf numFmtId="168" fontId="18" fillId="3" borderId="13" xfId="0" applyNumberFormat="1" applyFont="1" applyFill="1" applyBorder="1" applyProtection="1">
      <protection hidden="1"/>
    </xf>
    <xf numFmtId="168" fontId="18" fillId="3" borderId="14" xfId="0" applyNumberFormat="1" applyFont="1" applyFill="1" applyBorder="1" applyProtection="1">
      <protection hidden="1"/>
    </xf>
    <xf numFmtId="168" fontId="18" fillId="3" borderId="15" xfId="0" applyNumberFormat="1" applyFont="1" applyFill="1" applyBorder="1" applyProtection="1">
      <protection hidden="1"/>
    </xf>
    <xf numFmtId="168" fontId="18" fillId="3" borderId="12" xfId="0" applyNumberFormat="1" applyFont="1" applyFill="1" applyBorder="1" applyProtection="1">
      <protection hidden="1"/>
    </xf>
    <xf numFmtId="0" fontId="16" fillId="0" borderId="0" xfId="0" applyFont="1" applyFill="1" applyBorder="1" applyAlignment="1" applyProtection="1">
      <alignment horizontal="centerContinuous"/>
      <protection hidden="1"/>
    </xf>
    <xf numFmtId="0" fontId="20" fillId="0" borderId="0" xfId="0" applyFont="1" applyProtection="1">
      <protection hidden="1"/>
    </xf>
    <xf numFmtId="0" fontId="19" fillId="0" borderId="0" xfId="0" applyFont="1" applyFill="1" applyBorder="1" applyAlignment="1" applyProtection="1">
      <alignment horizontal="center" textRotation="90" wrapText="1"/>
      <protection hidden="1"/>
    </xf>
    <xf numFmtId="0" fontId="16" fillId="0" borderId="0" xfId="0" applyFont="1" applyFill="1" applyBorder="1" applyProtection="1">
      <protection hidden="1"/>
    </xf>
    <xf numFmtId="168" fontId="18" fillId="3" borderId="7" xfId="0" applyNumberFormat="1" applyFont="1" applyFill="1" applyBorder="1" applyProtection="1">
      <protection hidden="1"/>
    </xf>
    <xf numFmtId="0" fontId="0" fillId="0" borderId="0" xfId="0" applyFill="1" applyProtection="1">
      <protection hidden="1"/>
    </xf>
    <xf numFmtId="10" fontId="0" fillId="0" borderId="0" xfId="10" applyNumberFormat="1" applyFont="1" applyFill="1" applyProtection="1">
      <protection hidden="1"/>
    </xf>
    <xf numFmtId="44" fontId="20" fillId="0" borderId="3" xfId="9" applyFont="1" applyFill="1" applyBorder="1" applyProtection="1">
      <protection hidden="1"/>
    </xf>
    <xf numFmtId="44" fontId="20" fillId="0" borderId="23" xfId="9" applyFont="1" applyFill="1" applyBorder="1" applyProtection="1">
      <protection hidden="1"/>
    </xf>
    <xf numFmtId="44" fontId="20" fillId="0" borderId="19" xfId="9" applyFont="1" applyFill="1" applyBorder="1" applyProtection="1">
      <protection hidden="1"/>
    </xf>
    <xf numFmtId="44" fontId="20" fillId="4" borderId="21" xfId="9" applyFont="1" applyFill="1" applyBorder="1" applyProtection="1">
      <protection hidden="1"/>
    </xf>
    <xf numFmtId="44" fontId="20" fillId="0" borderId="50" xfId="9" applyFont="1" applyFill="1" applyBorder="1" applyProtection="1">
      <protection hidden="1"/>
    </xf>
    <xf numFmtId="44" fontId="20" fillId="0" borderId="21" xfId="9" applyFont="1" applyFill="1" applyBorder="1" applyProtection="1">
      <protection hidden="1"/>
    </xf>
    <xf numFmtId="44" fontId="20" fillId="0" borderId="25" xfId="9" applyFont="1" applyFill="1" applyBorder="1" applyProtection="1">
      <protection hidden="1"/>
    </xf>
    <xf numFmtId="44" fontId="20" fillId="0" borderId="55" xfId="9" applyFont="1" applyFill="1" applyBorder="1" applyProtection="1">
      <protection hidden="1"/>
    </xf>
    <xf numFmtId="0" fontId="18" fillId="3" borderId="35" xfId="0" applyFont="1" applyFill="1" applyBorder="1" applyProtection="1">
      <protection hidden="1"/>
    </xf>
    <xf numFmtId="0" fontId="20" fillId="3" borderId="12" xfId="0" applyFont="1" applyFill="1" applyBorder="1" applyProtection="1">
      <protection hidden="1"/>
    </xf>
    <xf numFmtId="10" fontId="0" fillId="0" borderId="16" xfId="0" applyNumberFormat="1" applyBorder="1" applyProtection="1">
      <protection hidden="1"/>
    </xf>
    <xf numFmtId="44" fontId="0" fillId="0" borderId="17" xfId="0" applyNumberFormat="1" applyBorder="1" applyProtection="1">
      <protection hidden="1"/>
    </xf>
    <xf numFmtId="165" fontId="0" fillId="0" borderId="30" xfId="1" applyNumberFormat="1" applyFont="1" applyBorder="1" applyProtection="1">
      <protection hidden="1"/>
    </xf>
    <xf numFmtId="10" fontId="0" fillId="0" borderId="24" xfId="0" applyNumberFormat="1" applyBorder="1" applyProtection="1">
      <protection hidden="1"/>
    </xf>
    <xf numFmtId="44" fontId="0" fillId="0" borderId="25" xfId="0" applyNumberFormat="1" applyBorder="1" applyProtection="1">
      <protection hidden="1"/>
    </xf>
    <xf numFmtId="165" fontId="0" fillId="0" borderId="33" xfId="1" applyNumberFormat="1" applyFont="1" applyBorder="1" applyProtection="1">
      <protection hidden="1"/>
    </xf>
    <xf numFmtId="0" fontId="0" fillId="0" borderId="26" xfId="0" applyNumberFormat="1" applyBorder="1" applyProtection="1">
      <protection hidden="1"/>
    </xf>
    <xf numFmtId="44" fontId="0" fillId="0" borderId="27" xfId="0" applyNumberFormat="1" applyBorder="1" applyProtection="1">
      <protection hidden="1"/>
    </xf>
    <xf numFmtId="165" fontId="0" fillId="0" borderId="34" xfId="1" applyNumberFormat="1" applyFont="1" applyBorder="1" applyProtection="1">
      <protection hidden="1"/>
    </xf>
    <xf numFmtId="9" fontId="18" fillId="3" borderId="35" xfId="0" applyNumberFormat="1" applyFont="1" applyFill="1" applyBorder="1" applyAlignment="1" applyProtection="1">
      <alignment horizontal="center"/>
      <protection hidden="1"/>
    </xf>
    <xf numFmtId="44" fontId="18" fillId="3" borderId="1" xfId="9" applyFont="1" applyFill="1" applyBorder="1" applyProtection="1">
      <protection hidden="1"/>
    </xf>
    <xf numFmtId="165" fontId="20" fillId="3" borderId="12" xfId="1" applyNumberFormat="1" applyFont="1" applyFill="1" applyBorder="1" applyProtection="1">
      <protection hidden="1"/>
    </xf>
    <xf numFmtId="10" fontId="26" fillId="0" borderId="52" xfId="11" applyNumberFormat="1" applyFont="1" applyFill="1" applyBorder="1" applyAlignment="1" applyProtection="1">
      <alignment horizontal="right"/>
      <protection hidden="1"/>
    </xf>
    <xf numFmtId="44" fontId="21" fillId="5" borderId="39" xfId="9" applyFont="1" applyFill="1" applyBorder="1" applyProtection="1">
      <protection locked="0" hidden="1"/>
    </xf>
    <xf numFmtId="10" fontId="26" fillId="5" borderId="9" xfId="10" applyNumberFormat="1" applyFont="1" applyFill="1" applyBorder="1" applyAlignment="1" applyProtection="1">
      <alignment horizontal="right"/>
      <protection locked="0" hidden="1"/>
    </xf>
    <xf numFmtId="10" fontId="26" fillId="5" borderId="10" xfId="10" applyNumberFormat="1" applyFont="1" applyFill="1" applyBorder="1" applyAlignment="1" applyProtection="1">
      <alignment horizontal="right"/>
      <protection locked="0" hidden="1"/>
    </xf>
    <xf numFmtId="10" fontId="26" fillId="5" borderId="11" xfId="10" applyNumberFormat="1" applyFont="1" applyFill="1" applyBorder="1" applyAlignment="1" applyProtection="1">
      <alignment horizontal="right"/>
      <protection locked="0" hidden="1"/>
    </xf>
    <xf numFmtId="0" fontId="27" fillId="5" borderId="51" xfId="11" applyFont="1" applyFill="1" applyBorder="1" applyProtection="1">
      <protection locked="0" hidden="1"/>
    </xf>
    <xf numFmtId="0" fontId="27" fillId="5" borderId="45" xfId="11" applyFont="1" applyFill="1" applyBorder="1" applyProtection="1">
      <protection locked="0" hidden="1"/>
    </xf>
    <xf numFmtId="44" fontId="20" fillId="5" borderId="23" xfId="9" applyFont="1" applyFill="1" applyBorder="1" applyProtection="1">
      <protection locked="0" hidden="1"/>
    </xf>
    <xf numFmtId="10" fontId="26" fillId="5" borderId="2" xfId="10" applyNumberFormat="1" applyFont="1" applyFill="1" applyBorder="1" applyAlignment="1" applyProtection="1">
      <alignment horizontal="right"/>
      <protection locked="0" hidden="1"/>
    </xf>
    <xf numFmtId="9" fontId="0" fillId="5" borderId="10" xfId="0" applyNumberFormat="1" applyFill="1" applyBorder="1" applyAlignment="1" applyProtection="1">
      <alignment horizontal="center"/>
      <protection locked="0" hidden="1"/>
    </xf>
    <xf numFmtId="10" fontId="0" fillId="0" borderId="0" xfId="0" applyNumberFormat="1" applyProtection="1">
      <protection hidden="1"/>
    </xf>
    <xf numFmtId="44" fontId="0" fillId="0" borderId="0" xfId="0" applyNumberFormat="1" applyProtection="1">
      <protection hidden="1"/>
    </xf>
    <xf numFmtId="0" fontId="14" fillId="0" borderId="60" xfId="4" applyFont="1" applyBorder="1" applyAlignment="1" applyProtection="1">
      <alignment vertical="center" wrapText="1"/>
      <protection hidden="1"/>
    </xf>
    <xf numFmtId="0" fontId="11" fillId="0" borderId="0" xfId="8" applyFont="1" applyAlignment="1" applyProtection="1">
      <alignment vertical="center" wrapText="1"/>
      <protection hidden="1"/>
    </xf>
    <xf numFmtId="1" fontId="11" fillId="0" borderId="0" xfId="8" applyNumberFormat="1" applyFont="1" applyAlignment="1" applyProtection="1">
      <alignment vertical="center" wrapText="1"/>
      <protection hidden="1"/>
    </xf>
    <xf numFmtId="0" fontId="11" fillId="0" borderId="0" xfId="8" applyFont="1" applyAlignment="1" applyProtection="1">
      <alignment horizontal="center" vertical="center" wrapText="1"/>
      <protection hidden="1"/>
    </xf>
    <xf numFmtId="0" fontId="11" fillId="0" borderId="0" xfId="8" applyFont="1" applyAlignment="1" applyProtection="1">
      <alignment horizontal="left"/>
      <protection hidden="1"/>
    </xf>
    <xf numFmtId="0" fontId="11" fillId="0" borderId="0" xfId="8" applyFont="1" applyAlignment="1" applyProtection="1">
      <alignment horizontal="center"/>
      <protection hidden="1"/>
    </xf>
    <xf numFmtId="1" fontId="11" fillId="0" borderId="0" xfId="8" applyNumberFormat="1" applyFont="1" applyAlignment="1" applyProtection="1">
      <alignment horizontal="center"/>
      <protection hidden="1"/>
    </xf>
    <xf numFmtId="1" fontId="11" fillId="0" borderId="0" xfId="8" applyNumberFormat="1" applyFont="1" applyAlignment="1" applyProtection="1">
      <alignment horizontal="left"/>
      <protection hidden="1"/>
    </xf>
    <xf numFmtId="0" fontId="11" fillId="0" borderId="0" xfId="8" applyFont="1" applyProtection="1">
      <protection hidden="1"/>
    </xf>
    <xf numFmtId="0" fontId="31" fillId="2" borderId="0" xfId="8" applyFont="1" applyFill="1" applyAlignment="1" applyProtection="1">
      <alignment horizontal="centerContinuous" vertical="center" wrapText="1"/>
      <protection hidden="1"/>
    </xf>
    <xf numFmtId="1" fontId="31" fillId="2" borderId="0" xfId="8" applyNumberFormat="1" applyFont="1" applyFill="1" applyAlignment="1" applyProtection="1">
      <alignment horizontal="centerContinuous" vertical="center" wrapText="1"/>
      <protection hidden="1"/>
    </xf>
    <xf numFmtId="0" fontId="13" fillId="0" borderId="0" xfId="8" applyFont="1" applyAlignment="1" applyProtection="1">
      <alignment horizontal="left"/>
      <protection hidden="1"/>
    </xf>
    <xf numFmtId="0" fontId="13" fillId="0" borderId="0" xfId="8" applyFont="1" applyAlignment="1" applyProtection="1">
      <alignment horizontal="center"/>
      <protection hidden="1"/>
    </xf>
    <xf numFmtId="1" fontId="13" fillId="0" borderId="0" xfId="8" applyNumberFormat="1" applyFont="1" applyAlignment="1" applyProtection="1">
      <alignment horizontal="center"/>
      <protection hidden="1"/>
    </xf>
    <xf numFmtId="1" fontId="13" fillId="0" borderId="0" xfId="8" applyNumberFormat="1" applyFont="1" applyAlignment="1" applyProtection="1">
      <alignment horizontal="left"/>
      <protection hidden="1"/>
    </xf>
    <xf numFmtId="0" fontId="13" fillId="0" borderId="0" xfId="8" applyFont="1" applyProtection="1">
      <protection hidden="1"/>
    </xf>
    <xf numFmtId="0" fontId="14" fillId="0" borderId="0" xfId="4" applyFont="1" applyProtection="1">
      <protection hidden="1"/>
    </xf>
    <xf numFmtId="0" fontId="14" fillId="0" borderId="60" xfId="4" applyFont="1" applyBorder="1" applyProtection="1">
      <protection hidden="1"/>
    </xf>
    <xf numFmtId="0" fontId="7" fillId="0" borderId="0" xfId="4" applyProtection="1">
      <protection hidden="1"/>
    </xf>
    <xf numFmtId="0" fontId="11" fillId="0" borderId="0" xfId="8" applyFont="1" applyAlignment="1" applyProtection="1">
      <alignment vertical="center"/>
      <protection hidden="1"/>
    </xf>
    <xf numFmtId="0" fontId="15" fillId="2" borderId="0" xfId="8" applyFont="1" applyFill="1" applyAlignment="1" applyProtection="1">
      <alignment horizontal="left" vertical="center" wrapText="1"/>
      <protection hidden="1"/>
    </xf>
    <xf numFmtId="1" fontId="15" fillId="2" borderId="0" xfId="8" applyNumberFormat="1" applyFont="1" applyFill="1" applyAlignment="1" applyProtection="1">
      <alignment horizontal="left" vertical="center" wrapText="1"/>
      <protection hidden="1"/>
    </xf>
    <xf numFmtId="0" fontId="11" fillId="0" borderId="60" xfId="8" applyFont="1" applyBorder="1" applyAlignment="1" applyProtection="1">
      <alignment vertical="center" wrapText="1"/>
      <protection hidden="1"/>
    </xf>
    <xf numFmtId="1" fontId="11" fillId="0" borderId="60" xfId="8" quotePrefix="1" applyNumberFormat="1" applyFont="1" applyBorder="1" applyAlignment="1" applyProtection="1">
      <alignment vertical="center" wrapText="1"/>
      <protection hidden="1"/>
    </xf>
    <xf numFmtId="0" fontId="11" fillId="0" borderId="60" xfId="8" applyFont="1" applyBorder="1" applyAlignment="1" applyProtection="1">
      <alignment horizontal="left" vertical="center" wrapText="1"/>
      <protection hidden="1"/>
    </xf>
    <xf numFmtId="9" fontId="11" fillId="0" borderId="0" xfId="8" applyNumberFormat="1" applyFont="1" applyAlignment="1" applyProtection="1">
      <alignment horizontal="left"/>
      <protection hidden="1"/>
    </xf>
    <xf numFmtId="1" fontId="11" fillId="0" borderId="60" xfId="8" applyNumberFormat="1" applyFont="1" applyBorder="1" applyAlignment="1" applyProtection="1">
      <alignment vertical="center" wrapText="1"/>
      <protection hidden="1"/>
    </xf>
    <xf numFmtId="9" fontId="11" fillId="0" borderId="0" xfId="8" applyNumberFormat="1" applyFont="1" applyAlignment="1" applyProtection="1">
      <alignment horizontal="center" vertical="center" wrapText="1"/>
      <protection hidden="1"/>
    </xf>
    <xf numFmtId="0" fontId="12" fillId="0" borderId="0" xfId="8" applyFont="1" applyAlignment="1" applyProtection="1">
      <alignment vertical="center" wrapText="1"/>
      <protection hidden="1"/>
    </xf>
    <xf numFmtId="1" fontId="12" fillId="0" borderId="0" xfId="8" applyNumberFormat="1" applyFont="1" applyAlignment="1" applyProtection="1">
      <alignment vertical="center" wrapText="1"/>
      <protection hidden="1"/>
    </xf>
    <xf numFmtId="9" fontId="12" fillId="0" borderId="0" xfId="8" applyNumberFormat="1" applyFont="1" applyAlignment="1" applyProtection="1">
      <alignment horizontal="center" vertical="center" wrapText="1"/>
      <protection hidden="1"/>
    </xf>
    <xf numFmtId="0" fontId="12" fillId="0" borderId="0" xfId="8" applyFont="1" applyAlignment="1" applyProtection="1">
      <alignment horizontal="left"/>
      <protection hidden="1"/>
    </xf>
    <xf numFmtId="0" fontId="12" fillId="0" borderId="0" xfId="8" applyFont="1" applyAlignment="1" applyProtection="1">
      <alignment horizontal="center"/>
      <protection hidden="1"/>
    </xf>
    <xf numFmtId="1" fontId="12" fillId="0" borderId="0" xfId="8" applyNumberFormat="1" applyFont="1" applyAlignment="1" applyProtection="1">
      <alignment horizontal="center"/>
      <protection hidden="1"/>
    </xf>
    <xf numFmtId="1" fontId="12" fillId="0" borderId="0" xfId="8" applyNumberFormat="1" applyFont="1" applyAlignment="1" applyProtection="1">
      <alignment horizontal="left"/>
      <protection hidden="1"/>
    </xf>
    <xf numFmtId="0" fontId="12" fillId="0" borderId="0" xfId="8" applyFont="1" applyProtection="1">
      <protection hidden="1"/>
    </xf>
    <xf numFmtId="1" fontId="11" fillId="0" borderId="0" xfId="8" applyNumberFormat="1" applyFont="1" applyAlignment="1" applyProtection="1">
      <alignment vertical="center"/>
      <protection hidden="1"/>
    </xf>
    <xf numFmtId="0" fontId="11" fillId="0" borderId="61" xfId="8" applyFont="1" applyBorder="1" applyAlignment="1" applyProtection="1">
      <alignment vertical="center" wrapText="1"/>
      <protection hidden="1"/>
    </xf>
    <xf numFmtId="1" fontId="11" fillId="0" borderId="61" xfId="8" quotePrefix="1" applyNumberFormat="1" applyFont="1" applyBorder="1" applyAlignment="1" applyProtection="1">
      <alignment vertical="center" wrapText="1"/>
      <protection hidden="1"/>
    </xf>
    <xf numFmtId="0" fontId="11" fillId="0" borderId="61" xfId="8" applyFont="1" applyBorder="1" applyAlignment="1" applyProtection="1">
      <alignment horizontal="left" vertical="center" wrapText="1"/>
      <protection hidden="1"/>
    </xf>
    <xf numFmtId="1" fontId="11" fillId="0" borderId="61" xfId="8" applyNumberFormat="1" applyFont="1" applyBorder="1" applyAlignment="1" applyProtection="1">
      <alignment vertical="center" wrapText="1"/>
      <protection hidden="1"/>
    </xf>
    <xf numFmtId="0" fontId="12" fillId="0" borderId="0" xfId="8" applyFont="1" applyAlignment="1" applyProtection="1">
      <alignment horizontal="center" vertical="center" wrapText="1"/>
      <protection hidden="1"/>
    </xf>
    <xf numFmtId="0" fontId="0" fillId="0" borderId="17" xfId="0" applyFill="1" applyBorder="1" applyProtection="1">
      <protection hidden="1"/>
    </xf>
    <xf numFmtId="168" fontId="0" fillId="0" borderId="16" xfId="0" applyNumberFormat="1" applyFill="1" applyBorder="1" applyProtection="1">
      <protection hidden="1"/>
    </xf>
    <xf numFmtId="168" fontId="0" fillId="0" borderId="28" xfId="0" applyNumberFormat="1" applyFill="1" applyBorder="1" applyProtection="1">
      <protection hidden="1"/>
    </xf>
    <xf numFmtId="168" fontId="0" fillId="0" borderId="17" xfId="0" applyNumberFormat="1" applyFill="1" applyBorder="1" applyProtection="1">
      <protection hidden="1"/>
    </xf>
    <xf numFmtId="0" fontId="0" fillId="0" borderId="19" xfId="0" applyFill="1" applyBorder="1" applyProtection="1">
      <protection hidden="1"/>
    </xf>
    <xf numFmtId="168" fontId="0" fillId="0" borderId="18" xfId="0" applyNumberFormat="1" applyFill="1" applyBorder="1" applyProtection="1">
      <protection hidden="1"/>
    </xf>
    <xf numFmtId="168" fontId="0" fillId="0" borderId="11" xfId="0" applyNumberFormat="1" applyFill="1" applyBorder="1" applyProtection="1">
      <protection hidden="1"/>
    </xf>
    <xf numFmtId="168" fontId="0" fillId="0" borderId="19" xfId="0" applyNumberFormat="1" applyFill="1" applyBorder="1" applyProtection="1">
      <protection hidden="1"/>
    </xf>
    <xf numFmtId="0" fontId="0" fillId="0" borderId="21" xfId="0" applyFill="1" applyBorder="1" applyProtection="1">
      <protection hidden="1"/>
    </xf>
    <xf numFmtId="168" fontId="0" fillId="0" borderId="20" xfId="0" applyNumberFormat="1" applyFill="1" applyBorder="1" applyProtection="1">
      <protection hidden="1"/>
    </xf>
    <xf numFmtId="168" fontId="0" fillId="0" borderId="2" xfId="0" applyNumberFormat="1" applyFill="1" applyBorder="1" applyProtection="1">
      <protection hidden="1"/>
    </xf>
    <xf numFmtId="168" fontId="0" fillId="0" borderId="21" xfId="0" applyNumberFormat="1" applyFill="1" applyBorder="1" applyProtection="1">
      <protection hidden="1"/>
    </xf>
    <xf numFmtId="0" fontId="0" fillId="0" borderId="23" xfId="0" applyFill="1" applyBorder="1" applyProtection="1">
      <protection hidden="1"/>
    </xf>
    <xf numFmtId="168" fontId="0" fillId="0" borderId="22" xfId="0" applyNumberFormat="1" applyFill="1" applyBorder="1" applyProtection="1">
      <protection hidden="1"/>
    </xf>
    <xf numFmtId="168" fontId="0" fillId="0" borderId="9" xfId="0" applyNumberFormat="1" applyFill="1" applyBorder="1" applyProtection="1">
      <protection hidden="1"/>
    </xf>
    <xf numFmtId="168" fontId="0" fillId="0" borderId="23" xfId="0" applyNumberFormat="1" applyFill="1" applyBorder="1" applyProtection="1">
      <protection hidden="1"/>
    </xf>
    <xf numFmtId="0" fontId="0" fillId="0" borderId="27" xfId="0" applyFill="1" applyBorder="1" applyProtection="1">
      <protection hidden="1"/>
    </xf>
    <xf numFmtId="168" fontId="0" fillId="0" borderId="26" xfId="0" applyNumberFormat="1" applyFill="1" applyBorder="1" applyProtection="1">
      <protection hidden="1"/>
    </xf>
    <xf numFmtId="168" fontId="0" fillId="0" borderId="29" xfId="0" applyNumberFormat="1" applyFill="1" applyBorder="1" applyProtection="1">
      <protection hidden="1"/>
    </xf>
    <xf numFmtId="168" fontId="0" fillId="0" borderId="27" xfId="0" applyNumberFormat="1" applyFill="1" applyBorder="1" applyProtection="1">
      <protection hidden="1"/>
    </xf>
    <xf numFmtId="0" fontId="0" fillId="0" borderId="20" xfId="0" applyFont="1" applyFill="1" applyBorder="1" applyProtection="1">
      <protection hidden="1"/>
    </xf>
    <xf numFmtId="0" fontId="0" fillId="0" borderId="22" xfId="0" applyFont="1" applyFill="1" applyBorder="1" applyProtection="1">
      <protection hidden="1"/>
    </xf>
    <xf numFmtId="168" fontId="18" fillId="3" borderId="32" xfId="0" applyNumberFormat="1" applyFont="1" applyFill="1" applyBorder="1" applyAlignment="1" applyProtection="1">
      <alignment horizontal="right" vertical="center"/>
      <protection hidden="1"/>
    </xf>
    <xf numFmtId="0" fontId="0" fillId="0" borderId="62" xfId="0" applyFont="1" applyFill="1" applyBorder="1" applyProtection="1">
      <protection hidden="1"/>
    </xf>
    <xf numFmtId="0" fontId="0" fillId="0" borderId="3" xfId="0" applyFill="1" applyBorder="1" applyProtection="1">
      <protection hidden="1"/>
    </xf>
    <xf numFmtId="168" fontId="0" fillId="0" borderId="62" xfId="0" applyNumberFormat="1" applyFill="1" applyBorder="1" applyProtection="1">
      <protection hidden="1"/>
    </xf>
    <xf numFmtId="168" fontId="0" fillId="0" borderId="42" xfId="0" applyNumberFormat="1" applyFill="1" applyBorder="1" applyProtection="1">
      <protection hidden="1"/>
    </xf>
    <xf numFmtId="168" fontId="0" fillId="0" borderId="3" xfId="0" applyNumberFormat="1" applyFill="1" applyBorder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Font="1" applyFill="1" applyBorder="1" applyProtection="1">
      <protection hidden="1"/>
    </xf>
    <xf numFmtId="168" fontId="18" fillId="3" borderId="32" xfId="0" applyNumberFormat="1" applyFont="1" applyFill="1" applyBorder="1" applyAlignment="1" applyProtection="1">
      <alignment vertical="center"/>
      <protection hidden="1"/>
    </xf>
    <xf numFmtId="168" fontId="18" fillId="3" borderId="31" xfId="0" applyNumberFormat="1" applyFont="1" applyFill="1" applyBorder="1" applyAlignment="1" applyProtection="1">
      <protection hidden="1"/>
    </xf>
    <xf numFmtId="170" fontId="18" fillId="3" borderId="31" xfId="0" applyNumberFormat="1" applyFont="1" applyFill="1" applyBorder="1" applyAlignment="1" applyProtection="1">
      <alignment horizontal="right" vertical="distributed"/>
      <protection hidden="1"/>
    </xf>
    <xf numFmtId="0" fontId="0" fillId="6" borderId="20" xfId="0" applyFont="1" applyFill="1" applyBorder="1" applyProtection="1">
      <protection hidden="1"/>
    </xf>
    <xf numFmtId="0" fontId="0" fillId="6" borderId="21" xfId="0" applyFill="1" applyBorder="1" applyProtection="1">
      <protection hidden="1"/>
    </xf>
    <xf numFmtId="168" fontId="0" fillId="6" borderId="20" xfId="0" applyNumberFormat="1" applyFill="1" applyBorder="1" applyProtection="1">
      <protection hidden="1"/>
    </xf>
    <xf numFmtId="168" fontId="0" fillId="6" borderId="2" xfId="0" applyNumberFormat="1" applyFill="1" applyBorder="1" applyProtection="1">
      <protection hidden="1"/>
    </xf>
    <xf numFmtId="168" fontId="0" fillId="6" borderId="21" xfId="0" applyNumberFormat="1" applyFill="1" applyBorder="1" applyProtection="1">
      <protection hidden="1"/>
    </xf>
    <xf numFmtId="0" fontId="0" fillId="6" borderId="22" xfId="0" applyFont="1" applyFill="1" applyBorder="1" applyProtection="1">
      <protection hidden="1"/>
    </xf>
    <xf numFmtId="0" fontId="0" fillId="6" borderId="23" xfId="0" applyFill="1" applyBorder="1" applyProtection="1">
      <protection hidden="1"/>
    </xf>
    <xf numFmtId="168" fontId="0" fillId="6" borderId="22" xfId="0" applyNumberFormat="1" applyFill="1" applyBorder="1" applyProtection="1">
      <protection hidden="1"/>
    </xf>
    <xf numFmtId="168" fontId="0" fillId="6" borderId="9" xfId="0" applyNumberFormat="1" applyFill="1" applyBorder="1" applyProtection="1">
      <protection hidden="1"/>
    </xf>
    <xf numFmtId="168" fontId="0" fillId="6" borderId="23" xfId="0" applyNumberFormat="1" applyFill="1" applyBorder="1" applyProtection="1">
      <protection hidden="1"/>
    </xf>
    <xf numFmtId="0" fontId="0" fillId="6" borderId="19" xfId="0" applyFill="1" applyBorder="1" applyProtection="1">
      <protection hidden="1"/>
    </xf>
    <xf numFmtId="168" fontId="0" fillId="6" borderId="18" xfId="0" applyNumberFormat="1" applyFill="1" applyBorder="1" applyProtection="1">
      <protection hidden="1"/>
    </xf>
    <xf numFmtId="168" fontId="0" fillId="6" borderId="11" xfId="0" applyNumberFormat="1" applyFill="1" applyBorder="1" applyProtection="1">
      <protection hidden="1"/>
    </xf>
    <xf numFmtId="168" fontId="0" fillId="6" borderId="19" xfId="0" applyNumberFormat="1" applyFill="1" applyBorder="1" applyProtection="1">
      <protection hidden="1"/>
    </xf>
    <xf numFmtId="0" fontId="0" fillId="0" borderId="67" xfId="0" applyFont="1" applyFill="1" applyBorder="1" applyAlignment="1" applyProtection="1">
      <alignment horizontal="left" vertical="center"/>
      <protection hidden="1"/>
    </xf>
    <xf numFmtId="0" fontId="0" fillId="6" borderId="62" xfId="0" applyFont="1" applyFill="1" applyBorder="1" applyAlignment="1" applyProtection="1">
      <alignment horizontal="left" vertical="center"/>
      <protection hidden="1"/>
    </xf>
    <xf numFmtId="0" fontId="0" fillId="0" borderId="62" xfId="0" applyFont="1" applyFill="1" applyBorder="1" applyAlignment="1" applyProtection="1">
      <alignment horizontal="left" vertical="center"/>
      <protection hidden="1"/>
    </xf>
    <xf numFmtId="0" fontId="17" fillId="3" borderId="12" xfId="0" applyFont="1" applyFill="1" applyBorder="1" applyAlignment="1" applyProtection="1">
      <alignment horizontal="center" textRotation="90"/>
      <protection hidden="1"/>
    </xf>
    <xf numFmtId="168" fontId="18" fillId="3" borderId="12" xfId="0" applyNumberFormat="1" applyFont="1" applyFill="1" applyBorder="1" applyAlignment="1" applyProtection="1">
      <alignment horizontal="right"/>
      <protection hidden="1"/>
    </xf>
    <xf numFmtId="0" fontId="0" fillId="0" borderId="0" xfId="0" applyFont="1" applyProtection="1">
      <protection hidden="1"/>
    </xf>
    <xf numFmtId="9" fontId="0" fillId="7" borderId="10" xfId="0" applyNumberFormat="1" applyFill="1" applyBorder="1" applyAlignment="1" applyProtection="1">
      <alignment horizontal="center"/>
      <protection locked="0" hidden="1"/>
    </xf>
    <xf numFmtId="9" fontId="0" fillId="7" borderId="29" xfId="0" applyNumberFormat="1" applyFill="1" applyBorder="1" applyAlignment="1" applyProtection="1">
      <alignment horizontal="center"/>
      <protection hidden="1"/>
    </xf>
    <xf numFmtId="9" fontId="0" fillId="8" borderId="28" xfId="0" applyNumberFormat="1" applyFill="1" applyBorder="1" applyAlignment="1" applyProtection="1">
      <alignment horizontal="center"/>
      <protection locked="0" hidden="1"/>
    </xf>
    <xf numFmtId="0" fontId="17" fillId="3" borderId="64" xfId="0" applyFont="1" applyFill="1" applyBorder="1" applyAlignment="1" applyProtection="1">
      <alignment horizontal="center" textRotation="90" wrapText="1"/>
      <protection hidden="1"/>
    </xf>
    <xf numFmtId="0" fontId="0" fillId="0" borderId="0" xfId="0" applyAlignment="1" applyProtection="1">
      <alignment horizontal="center"/>
      <protection hidden="1"/>
    </xf>
    <xf numFmtId="0" fontId="21" fillId="3" borderId="87" xfId="0" applyFont="1" applyFill="1" applyBorder="1" applyAlignment="1" applyProtection="1">
      <alignment horizontal="center" textRotation="90" wrapText="1"/>
      <protection hidden="1"/>
    </xf>
    <xf numFmtId="0" fontId="21" fillId="3" borderId="88" xfId="0" applyFont="1" applyFill="1" applyBorder="1" applyAlignment="1" applyProtection="1">
      <alignment horizontal="center" textRotation="90" wrapText="1"/>
      <protection hidden="1"/>
    </xf>
    <xf numFmtId="0" fontId="21" fillId="3" borderId="89" xfId="0" applyFont="1" applyFill="1" applyBorder="1" applyAlignment="1" applyProtection="1">
      <alignment horizontal="center" textRotation="90" wrapText="1"/>
      <protection hidden="1"/>
    </xf>
    <xf numFmtId="0" fontId="21" fillId="3" borderId="58" xfId="0" applyFont="1" applyFill="1" applyBorder="1" applyAlignment="1" applyProtection="1">
      <alignment horizontal="center" textRotation="90" wrapText="1"/>
      <protection hidden="1"/>
    </xf>
    <xf numFmtId="165" fontId="0" fillId="0" borderId="16" xfId="1" applyFont="1" applyFill="1" applyBorder="1" applyProtection="1">
      <protection hidden="1"/>
    </xf>
    <xf numFmtId="165" fontId="0" fillId="0" borderId="28" xfId="1" applyFont="1" applyFill="1" applyBorder="1" applyProtection="1">
      <protection hidden="1"/>
    </xf>
    <xf numFmtId="165" fontId="0" fillId="0" borderId="83" xfId="1" applyFont="1" applyFill="1" applyBorder="1" applyProtection="1">
      <protection hidden="1"/>
    </xf>
    <xf numFmtId="165" fontId="0" fillId="6" borderId="20" xfId="1" applyFont="1" applyFill="1" applyBorder="1" applyProtection="1">
      <protection hidden="1"/>
    </xf>
    <xf numFmtId="165" fontId="0" fillId="6" borderId="2" xfId="1" applyFont="1" applyFill="1" applyBorder="1" applyProtection="1">
      <protection hidden="1"/>
    </xf>
    <xf numFmtId="165" fontId="0" fillId="6" borderId="90" xfId="1" applyFont="1" applyFill="1" applyBorder="1" applyProtection="1">
      <protection hidden="1"/>
    </xf>
    <xf numFmtId="165" fontId="0" fillId="0" borderId="20" xfId="1" applyFont="1" applyFill="1" applyBorder="1" applyProtection="1">
      <protection hidden="1"/>
    </xf>
    <xf numFmtId="165" fontId="0" fillId="0" borderId="2" xfId="1" applyFont="1" applyFill="1" applyBorder="1" applyProtection="1">
      <protection hidden="1"/>
    </xf>
    <xf numFmtId="165" fontId="0" fillId="0" borderId="90" xfId="1" applyFont="1" applyFill="1" applyBorder="1" applyProtection="1">
      <protection hidden="1"/>
    </xf>
    <xf numFmtId="165" fontId="0" fillId="0" borderId="62" xfId="1" applyFont="1" applyFill="1" applyBorder="1" applyProtection="1">
      <protection hidden="1"/>
    </xf>
    <xf numFmtId="165" fontId="0" fillId="0" borderId="42" xfId="1" applyFont="1" applyFill="1" applyBorder="1" applyProtection="1">
      <protection hidden="1"/>
    </xf>
    <xf numFmtId="165" fontId="0" fillId="0" borderId="91" xfId="1" applyFont="1" applyFill="1" applyBorder="1" applyProtection="1">
      <protection hidden="1"/>
    </xf>
    <xf numFmtId="165" fontId="0" fillId="6" borderId="22" xfId="1" applyFont="1" applyFill="1" applyBorder="1" applyProtection="1">
      <protection hidden="1"/>
    </xf>
    <xf numFmtId="165" fontId="0" fillId="6" borderId="9" xfId="1" applyFont="1" applyFill="1" applyBorder="1" applyProtection="1">
      <protection hidden="1"/>
    </xf>
    <xf numFmtId="165" fontId="0" fillId="6" borderId="92" xfId="1" applyFont="1" applyFill="1" applyBorder="1" applyProtection="1">
      <protection hidden="1"/>
    </xf>
    <xf numFmtId="165" fontId="0" fillId="0" borderId="22" xfId="1" applyFont="1" applyFill="1" applyBorder="1" applyProtection="1">
      <protection hidden="1"/>
    </xf>
    <xf numFmtId="165" fontId="0" fillId="0" borderId="9" xfId="1" applyFont="1" applyFill="1" applyBorder="1" applyProtection="1">
      <protection hidden="1"/>
    </xf>
    <xf numFmtId="165" fontId="0" fillId="0" borderId="92" xfId="1" applyFont="1" applyFill="1" applyBorder="1" applyProtection="1">
      <protection hidden="1"/>
    </xf>
    <xf numFmtId="44" fontId="0" fillId="0" borderId="82" xfId="9" applyFont="1" applyFill="1" applyBorder="1" applyProtection="1">
      <protection hidden="1"/>
    </xf>
    <xf numFmtId="44" fontId="0" fillId="0" borderId="28" xfId="9" applyFont="1" applyFill="1" applyBorder="1" applyProtection="1">
      <protection hidden="1"/>
    </xf>
    <xf numFmtId="44" fontId="0" fillId="6" borderId="93" xfId="9" applyFont="1" applyFill="1" applyBorder="1" applyProtection="1">
      <protection hidden="1"/>
    </xf>
    <xf numFmtId="44" fontId="0" fillId="6" borderId="2" xfId="9" applyFont="1" applyFill="1" applyBorder="1" applyProtection="1">
      <protection hidden="1"/>
    </xf>
    <xf numFmtId="44" fontId="0" fillId="0" borderId="93" xfId="9" applyFont="1" applyFill="1" applyBorder="1" applyProtection="1">
      <protection hidden="1"/>
    </xf>
    <xf numFmtId="44" fontId="0" fillId="0" borderId="2" xfId="9" applyFont="1" applyFill="1" applyBorder="1" applyProtection="1">
      <protection hidden="1"/>
    </xf>
    <xf numFmtId="44" fontId="0" fillId="0" borderId="94" xfId="9" applyFont="1" applyFill="1" applyBorder="1" applyProtection="1">
      <protection hidden="1"/>
    </xf>
    <xf numFmtId="44" fontId="0" fillId="0" borderId="42" xfId="9" applyFont="1" applyFill="1" applyBorder="1" applyProtection="1">
      <protection hidden="1"/>
    </xf>
    <xf numFmtId="44" fontId="0" fillId="6" borderId="95" xfId="9" applyFont="1" applyFill="1" applyBorder="1" applyProtection="1">
      <protection hidden="1"/>
    </xf>
    <xf numFmtId="44" fontId="0" fillId="6" borderId="9" xfId="9" applyFont="1" applyFill="1" applyBorder="1" applyProtection="1">
      <protection hidden="1"/>
    </xf>
    <xf numFmtId="44" fontId="0" fillId="0" borderId="95" xfId="9" applyFont="1" applyFill="1" applyBorder="1" applyProtection="1">
      <protection hidden="1"/>
    </xf>
    <xf numFmtId="44" fontId="0" fillId="0" borderId="9" xfId="9" applyFont="1" applyFill="1" applyBorder="1" applyProtection="1">
      <protection hidden="1"/>
    </xf>
    <xf numFmtId="44" fontId="18" fillId="3" borderId="64" xfId="9" applyFont="1" applyFill="1" applyBorder="1" applyAlignment="1" applyProtection="1">
      <alignment vertical="center"/>
      <protection hidden="1"/>
    </xf>
    <xf numFmtId="44" fontId="18" fillId="3" borderId="31" xfId="9" applyFont="1" applyFill="1" applyBorder="1" applyAlignment="1" applyProtection="1">
      <alignment horizontal="right"/>
      <protection hidden="1"/>
    </xf>
    <xf numFmtId="44" fontId="18" fillId="3" borderId="63" xfId="9" applyFont="1" applyFill="1" applyBorder="1" applyAlignment="1" applyProtection="1">
      <alignment vertical="center"/>
      <protection hidden="1"/>
    </xf>
    <xf numFmtId="44" fontId="18" fillId="3" borderId="31" xfId="9" applyFont="1" applyFill="1" applyBorder="1" applyAlignment="1" applyProtection="1">
      <alignment vertical="center"/>
      <protection hidden="1"/>
    </xf>
    <xf numFmtId="44" fontId="18" fillId="3" borderId="84" xfId="9" applyFont="1" applyFill="1" applyBorder="1" applyAlignment="1" applyProtection="1">
      <alignment vertical="center"/>
      <protection hidden="1"/>
    </xf>
    <xf numFmtId="0" fontId="21" fillId="3" borderId="8" xfId="0" applyFont="1" applyFill="1" applyBorder="1" applyAlignment="1" applyProtection="1">
      <alignment vertical="center"/>
      <protection hidden="1"/>
    </xf>
    <xf numFmtId="168" fontId="21" fillId="3" borderId="13" xfId="0" applyNumberFormat="1" applyFont="1" applyFill="1" applyBorder="1" applyAlignment="1" applyProtection="1">
      <alignment vertical="center"/>
      <protection hidden="1"/>
    </xf>
    <xf numFmtId="168" fontId="21" fillId="3" borderId="14" xfId="0" applyNumberFormat="1" applyFont="1" applyFill="1" applyBorder="1" applyAlignment="1" applyProtection="1">
      <alignment vertical="center"/>
      <protection hidden="1"/>
    </xf>
    <xf numFmtId="168" fontId="21" fillId="3" borderId="7" xfId="0" applyNumberFormat="1" applyFont="1" applyFill="1" applyBorder="1" applyAlignment="1" applyProtection="1">
      <alignment vertical="center"/>
      <protection hidden="1"/>
    </xf>
    <xf numFmtId="44" fontId="21" fillId="3" borderId="80" xfId="9" applyFont="1" applyFill="1" applyBorder="1" applyAlignment="1" applyProtection="1">
      <alignment vertical="center"/>
      <protection hidden="1"/>
    </xf>
    <xf numFmtId="44" fontId="21" fillId="3" borderId="14" xfId="9" applyFont="1" applyFill="1" applyBorder="1" applyAlignment="1" applyProtection="1">
      <alignment vertical="center"/>
      <protection hidden="1"/>
    </xf>
    <xf numFmtId="44" fontId="21" fillId="3" borderId="15" xfId="9" applyFont="1" applyFill="1" applyBorder="1" applyAlignment="1" applyProtection="1">
      <alignment vertical="center"/>
      <protection hidden="1"/>
    </xf>
    <xf numFmtId="168" fontId="21" fillId="3" borderId="80" xfId="0" applyNumberFormat="1" applyFont="1" applyFill="1" applyBorder="1" applyAlignment="1" applyProtection="1">
      <alignment vertical="center"/>
      <protection hidden="1"/>
    </xf>
    <xf numFmtId="44" fontId="21" fillId="3" borderId="66" xfId="9" applyFont="1" applyFill="1" applyBorder="1" applyAlignment="1" applyProtection="1">
      <alignment vertical="center"/>
      <protection hidden="1"/>
    </xf>
    <xf numFmtId="0" fontId="32" fillId="0" borderId="0" xfId="0" applyFont="1" applyAlignment="1" applyProtection="1">
      <alignment vertical="center"/>
      <protection hidden="1"/>
    </xf>
    <xf numFmtId="0" fontId="0" fillId="0" borderId="96" xfId="0" applyFont="1" applyFill="1" applyBorder="1" applyAlignment="1" applyProtection="1">
      <alignment horizontal="left" vertical="center"/>
      <protection hidden="1"/>
    </xf>
    <xf numFmtId="165" fontId="0" fillId="0" borderId="96" xfId="1" applyFont="1" applyFill="1" applyBorder="1" applyProtection="1">
      <protection hidden="1"/>
    </xf>
    <xf numFmtId="165" fontId="0" fillId="0" borderId="97" xfId="1" applyFont="1" applyFill="1" applyBorder="1" applyProtection="1">
      <protection hidden="1"/>
    </xf>
    <xf numFmtId="165" fontId="0" fillId="0" borderId="98" xfId="1" applyFont="1" applyFill="1" applyBorder="1" applyProtection="1">
      <protection hidden="1"/>
    </xf>
    <xf numFmtId="44" fontId="0" fillId="0" borderId="100" xfId="9" applyFont="1" applyFill="1" applyBorder="1" applyProtection="1">
      <protection hidden="1"/>
    </xf>
    <xf numFmtId="44" fontId="0" fillId="0" borderId="97" xfId="9" applyFont="1" applyFill="1" applyBorder="1" applyProtection="1">
      <protection hidden="1"/>
    </xf>
    <xf numFmtId="44" fontId="18" fillId="3" borderId="99" xfId="9" applyFont="1" applyFill="1" applyBorder="1" applyAlignment="1" applyProtection="1">
      <alignment vertical="center"/>
      <protection hidden="1"/>
    </xf>
    <xf numFmtId="164" fontId="0" fillId="0" borderId="0" xfId="0" applyNumberFormat="1" applyProtection="1">
      <protection hidden="1"/>
    </xf>
    <xf numFmtId="172" fontId="0" fillId="0" borderId="30" xfId="0" applyNumberFormat="1" applyFill="1" applyBorder="1" applyAlignment="1" applyProtection="1">
      <alignment horizontal="center"/>
      <protection hidden="1"/>
    </xf>
    <xf numFmtId="0" fontId="0" fillId="0" borderId="99" xfId="0" applyFill="1" applyBorder="1" applyAlignment="1" applyProtection="1">
      <alignment horizontal="center"/>
      <protection hidden="1"/>
    </xf>
    <xf numFmtId="0" fontId="0" fillId="6" borderId="31" xfId="0" applyFill="1" applyBorder="1" applyAlignment="1" applyProtection="1">
      <alignment horizontal="center"/>
      <protection hidden="1"/>
    </xf>
    <xf numFmtId="0" fontId="0" fillId="0" borderId="31" xfId="0" applyFill="1" applyBorder="1" applyAlignment="1" applyProtection="1">
      <alignment horizontal="center"/>
      <protection hidden="1"/>
    </xf>
    <xf numFmtId="0" fontId="0" fillId="0" borderId="63" xfId="0" applyFill="1" applyBorder="1" applyAlignment="1" applyProtection="1">
      <alignment horizontal="center"/>
      <protection hidden="1"/>
    </xf>
    <xf numFmtId="0" fontId="0" fillId="6" borderId="32" xfId="0" applyFill="1" applyBorder="1" applyAlignment="1" applyProtection="1">
      <alignment horizontal="center"/>
      <protection hidden="1"/>
    </xf>
    <xf numFmtId="0" fontId="0" fillId="0" borderId="32" xfId="0" applyFill="1" applyBorder="1" applyAlignment="1" applyProtection="1">
      <alignment horizontal="center"/>
      <protection hidden="1"/>
    </xf>
    <xf numFmtId="168" fontId="21" fillId="3" borderId="12" xfId="0" applyNumberFormat="1" applyFont="1" applyFill="1" applyBorder="1" applyAlignment="1" applyProtection="1">
      <alignment horizontal="center"/>
      <protection hidden="1"/>
    </xf>
    <xf numFmtId="0" fontId="38" fillId="0" borderId="102" xfId="19" applyFont="1" applyBorder="1"/>
    <xf numFmtId="0" fontId="7" fillId="0" borderId="102" xfId="0" applyFont="1" applyBorder="1"/>
    <xf numFmtId="0" fontId="39" fillId="3" borderId="103" xfId="19" applyFont="1" applyFill="1" applyBorder="1" applyAlignment="1">
      <alignment wrapText="1"/>
    </xf>
    <xf numFmtId="0" fontId="39" fillId="3" borderId="104" xfId="19" applyFont="1" applyFill="1" applyBorder="1" applyAlignment="1">
      <alignment wrapText="1"/>
    </xf>
    <xf numFmtId="0" fontId="39" fillId="3" borderId="105" xfId="19" applyFont="1" applyFill="1" applyBorder="1" applyAlignment="1">
      <alignment wrapText="1"/>
    </xf>
    <xf numFmtId="49" fontId="38" fillId="0" borderId="106" xfId="19" applyNumberFormat="1" applyFont="1" applyBorder="1"/>
    <xf numFmtId="0" fontId="38" fillId="0" borderId="107" xfId="19" applyFont="1" applyBorder="1"/>
    <xf numFmtId="0" fontId="38" fillId="0" borderId="108" xfId="19" applyFont="1" applyBorder="1"/>
    <xf numFmtId="49" fontId="38" fillId="0" borderId="109" xfId="19" applyNumberFormat="1" applyFont="1" applyBorder="1"/>
    <xf numFmtId="0" fontId="38" fillId="0" borderId="110" xfId="19" applyFont="1" applyBorder="1"/>
    <xf numFmtId="0" fontId="38" fillId="0" borderId="109" xfId="19" applyFont="1" applyBorder="1"/>
    <xf numFmtId="49" fontId="38" fillId="0" borderId="111" xfId="19" applyNumberFormat="1" applyFont="1" applyFill="1" applyBorder="1"/>
    <xf numFmtId="0" fontId="38" fillId="0" borderId="112" xfId="19" applyFont="1" applyFill="1" applyBorder="1"/>
    <xf numFmtId="0" fontId="7" fillId="0" borderId="112" xfId="0" applyFont="1" applyFill="1" applyBorder="1"/>
    <xf numFmtId="0" fontId="38" fillId="0" borderId="113" xfId="19" applyFont="1" applyFill="1" applyBorder="1"/>
    <xf numFmtId="0" fontId="38" fillId="0" borderId="0" xfId="19" applyFont="1" applyFill="1" applyBorder="1"/>
    <xf numFmtId="49" fontId="38" fillId="10" borderId="109" xfId="19" applyNumberFormat="1" applyFont="1" applyFill="1" applyBorder="1"/>
    <xf numFmtId="0" fontId="38" fillId="10" borderId="102" xfId="19" applyFont="1" applyFill="1" applyBorder="1"/>
    <xf numFmtId="0" fontId="7" fillId="10" borderId="102" xfId="0" applyFont="1" applyFill="1" applyBorder="1"/>
    <xf numFmtId="0" fontId="38" fillId="10" borderId="110" xfId="19" applyFont="1" applyFill="1" applyBorder="1"/>
    <xf numFmtId="49" fontId="38" fillId="10" borderId="0" xfId="19" applyNumberFormat="1" applyFont="1" applyFill="1" applyBorder="1"/>
    <xf numFmtId="44" fontId="0" fillId="0" borderId="17" xfId="9" applyFont="1" applyFill="1" applyBorder="1" applyProtection="1">
      <protection locked="0"/>
    </xf>
    <xf numFmtId="0" fontId="0" fillId="0" borderId="82" xfId="0" applyFill="1" applyBorder="1" applyProtection="1">
      <protection locked="0"/>
    </xf>
    <xf numFmtId="44" fontId="0" fillId="0" borderId="101" xfId="9" applyFont="1" applyFill="1" applyBorder="1" applyProtection="1">
      <protection locked="0"/>
    </xf>
    <xf numFmtId="0" fontId="0" fillId="0" borderId="100" xfId="0" applyFill="1" applyBorder="1" applyProtection="1">
      <protection locked="0"/>
    </xf>
    <xf numFmtId="44" fontId="0" fillId="6" borderId="21" xfId="9" applyFont="1" applyFill="1" applyBorder="1" applyProtection="1">
      <protection locked="0"/>
    </xf>
    <xf numFmtId="0" fontId="0" fillId="6" borderId="93" xfId="0" applyFill="1" applyBorder="1" applyProtection="1">
      <protection locked="0"/>
    </xf>
    <xf numFmtId="44" fontId="0" fillId="0" borderId="21" xfId="9" applyFont="1" applyFill="1" applyBorder="1" applyProtection="1">
      <protection locked="0"/>
    </xf>
    <xf numFmtId="0" fontId="0" fillId="0" borderId="93" xfId="0" applyFill="1" applyBorder="1" applyProtection="1">
      <protection locked="0"/>
    </xf>
    <xf numFmtId="44" fontId="0" fillId="0" borderId="3" xfId="9" applyFont="1" applyFill="1" applyBorder="1" applyProtection="1">
      <protection locked="0"/>
    </xf>
    <xf numFmtId="0" fontId="0" fillId="0" borderId="94" xfId="0" applyFill="1" applyBorder="1" applyProtection="1">
      <protection locked="0"/>
    </xf>
    <xf numFmtId="44" fontId="0" fillId="6" borderId="23" xfId="9" applyFont="1" applyFill="1" applyBorder="1" applyProtection="1">
      <protection locked="0"/>
    </xf>
    <xf numFmtId="0" fontId="0" fillId="6" borderId="95" xfId="0" applyFill="1" applyBorder="1" applyProtection="1">
      <protection locked="0"/>
    </xf>
    <xf numFmtId="44" fontId="0" fillId="0" borderId="23" xfId="9" applyFont="1" applyFill="1" applyBorder="1" applyProtection="1">
      <protection locked="0"/>
    </xf>
    <xf numFmtId="0" fontId="0" fillId="0" borderId="95" xfId="0" applyFill="1" applyBorder="1" applyProtection="1">
      <protection locked="0"/>
    </xf>
    <xf numFmtId="0" fontId="32" fillId="0" borderId="0" xfId="13" applyProtection="1">
      <protection hidden="1"/>
    </xf>
    <xf numFmtId="0" fontId="35" fillId="3" borderId="67" xfId="13" applyFont="1" applyFill="1" applyBorder="1" applyAlignment="1" applyProtection="1">
      <alignment horizontal="center" vertical="center" wrapText="1"/>
      <protection hidden="1"/>
    </xf>
    <xf numFmtId="44" fontId="35" fillId="3" borderId="4" xfId="16" applyFont="1" applyFill="1" applyBorder="1" applyAlignment="1" applyProtection="1">
      <alignment horizontal="center" vertical="center" wrapText="1"/>
      <protection hidden="1"/>
    </xf>
    <xf numFmtId="0" fontId="35" fillId="3" borderId="70" xfId="13" applyFont="1" applyFill="1" applyBorder="1" applyProtection="1">
      <protection hidden="1"/>
    </xf>
    <xf numFmtId="44" fontId="36" fillId="3" borderId="71" xfId="16" applyFont="1" applyFill="1" applyBorder="1" applyAlignment="1" applyProtection="1">
      <protection hidden="1"/>
    </xf>
    <xf numFmtId="0" fontId="33" fillId="0" borderId="72" xfId="13" applyFont="1" applyBorder="1" applyProtection="1">
      <protection hidden="1"/>
    </xf>
    <xf numFmtId="0" fontId="33" fillId="0" borderId="74" xfId="13" applyFont="1" applyBorder="1" applyProtection="1">
      <protection hidden="1"/>
    </xf>
    <xf numFmtId="0" fontId="33" fillId="0" borderId="76" xfId="13" applyFont="1" applyBorder="1" applyProtection="1">
      <protection hidden="1"/>
    </xf>
    <xf numFmtId="0" fontId="33" fillId="9" borderId="72" xfId="13" applyFont="1" applyFill="1" applyBorder="1" applyProtection="1">
      <protection hidden="1"/>
    </xf>
    <xf numFmtId="0" fontId="33" fillId="9" borderId="74" xfId="13" applyFont="1" applyFill="1" applyBorder="1" applyProtection="1">
      <protection hidden="1"/>
    </xf>
    <xf numFmtId="0" fontId="33" fillId="9" borderId="76" xfId="13" applyFont="1" applyFill="1" applyBorder="1" applyProtection="1">
      <protection hidden="1"/>
    </xf>
    <xf numFmtId="0" fontId="33" fillId="9" borderId="76" xfId="13" applyFont="1" applyFill="1" applyBorder="1" applyAlignment="1" applyProtection="1">
      <alignment wrapText="1"/>
      <protection hidden="1"/>
    </xf>
    <xf numFmtId="0" fontId="33" fillId="0" borderId="85" xfId="13" applyFont="1" applyBorder="1" applyProtection="1">
      <protection hidden="1"/>
    </xf>
    <xf numFmtId="0" fontId="33" fillId="0" borderId="78" xfId="13" applyFont="1" applyBorder="1" applyProtection="1">
      <protection hidden="1"/>
    </xf>
    <xf numFmtId="0" fontId="22" fillId="3" borderId="8" xfId="0" applyFont="1" applyFill="1" applyBorder="1" applyAlignment="1" applyProtection="1">
      <alignment horizontal="centerContinuous" vertical="center" wrapText="1"/>
      <protection hidden="1"/>
    </xf>
    <xf numFmtId="0" fontId="4" fillId="0" borderId="0" xfId="2" applyFont="1" applyAlignment="1" applyProtection="1">
      <protection hidden="1"/>
    </xf>
    <xf numFmtId="1" fontId="4" fillId="0" borderId="0" xfId="1" applyNumberFormat="1" applyFont="1" applyFill="1" applyBorder="1" applyAlignment="1" applyProtection="1">
      <alignment horizontal="center"/>
      <protection hidden="1"/>
    </xf>
    <xf numFmtId="0" fontId="4" fillId="0" borderId="0" xfId="2" applyFont="1" applyAlignment="1" applyProtection="1">
      <alignment horizontal="left"/>
      <protection hidden="1"/>
    </xf>
    <xf numFmtId="0" fontId="4" fillId="0" borderId="0" xfId="2" applyFont="1" applyAlignment="1" applyProtection="1">
      <alignment horizontal="center"/>
      <protection hidden="1"/>
    </xf>
    <xf numFmtId="2" fontId="4" fillId="0" borderId="0" xfId="1" applyNumberFormat="1" applyFont="1" applyFill="1" applyBorder="1" applyAlignment="1" applyProtection="1">
      <alignment horizontal="center"/>
      <protection hidden="1"/>
    </xf>
    <xf numFmtId="0" fontId="5" fillId="0" borderId="0" xfId="2" applyFont="1" applyAlignment="1" applyProtection="1">
      <protection hidden="1"/>
    </xf>
    <xf numFmtId="1" fontId="5" fillId="0" borderId="0" xfId="3" applyNumberFormat="1" applyFont="1" applyFill="1" applyBorder="1" applyAlignment="1" applyProtection="1">
      <alignment horizontal="center"/>
      <protection hidden="1"/>
    </xf>
    <xf numFmtId="0" fontId="5" fillId="0" borderId="0" xfId="2" applyFont="1" applyAlignment="1" applyProtection="1">
      <alignment horizontal="left"/>
      <protection hidden="1"/>
    </xf>
    <xf numFmtId="0" fontId="6" fillId="0" borderId="0" xfId="2" applyFont="1" applyAlignment="1" applyProtection="1">
      <alignment horizontal="center"/>
      <protection hidden="1"/>
    </xf>
    <xf numFmtId="2" fontId="5" fillId="0" borderId="0" xfId="3" applyNumberFormat="1" applyFont="1" applyFill="1" applyBorder="1" applyAlignment="1" applyProtection="1">
      <alignment horizontal="right"/>
      <protection hidden="1"/>
    </xf>
    <xf numFmtId="0" fontId="5" fillId="0" borderId="0" xfId="2" applyFont="1" applyFill="1" applyAlignment="1" applyProtection="1">
      <protection hidden="1"/>
    </xf>
    <xf numFmtId="0" fontId="5" fillId="0" borderId="0" xfId="2" applyFont="1" applyFill="1" applyAlignment="1" applyProtection="1">
      <alignment horizontal="left"/>
      <protection hidden="1"/>
    </xf>
    <xf numFmtId="0" fontId="6" fillId="0" borderId="0" xfId="2" applyFont="1" applyFill="1" applyAlignment="1" applyProtection="1">
      <alignment horizontal="center"/>
      <protection hidden="1"/>
    </xf>
    <xf numFmtId="1" fontId="5" fillId="0" borderId="0" xfId="1" applyNumberFormat="1" applyFont="1" applyFill="1" applyBorder="1" applyAlignment="1" applyProtection="1">
      <alignment horizontal="center"/>
      <protection hidden="1"/>
    </xf>
    <xf numFmtId="0" fontId="5" fillId="0" borderId="0" xfId="2" applyFont="1" applyFill="1" applyAlignment="1" applyProtection="1">
      <alignment horizontal="center"/>
      <protection hidden="1"/>
    </xf>
    <xf numFmtId="2" fontId="5" fillId="0" borderId="0" xfId="1" applyNumberFormat="1" applyFont="1" applyFill="1" applyBorder="1" applyAlignment="1" applyProtection="1">
      <alignment horizontal="right"/>
      <protection hidden="1"/>
    </xf>
    <xf numFmtId="0" fontId="5" fillId="0" borderId="0" xfId="2" applyFont="1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hidden="1"/>
    </xf>
    <xf numFmtId="44" fontId="36" fillId="3" borderId="71" xfId="16" applyFont="1" applyFill="1" applyBorder="1" applyAlignment="1" applyProtection="1">
      <protection locked="0"/>
    </xf>
    <xf numFmtId="44" fontId="33" fillId="0" borderId="73" xfId="16" applyFont="1" applyFill="1" applyBorder="1" applyAlignment="1" applyProtection="1">
      <protection locked="0"/>
    </xf>
    <xf numFmtId="44" fontId="33" fillId="0" borderId="75" xfId="16" applyFont="1" applyFill="1" applyBorder="1" applyAlignment="1" applyProtection="1">
      <protection locked="0"/>
    </xf>
    <xf numFmtId="44" fontId="33" fillId="0" borderId="77" xfId="16" applyFont="1" applyFill="1" applyBorder="1" applyAlignment="1" applyProtection="1">
      <protection locked="0"/>
    </xf>
    <xf numFmtId="44" fontId="33" fillId="0" borderId="79" xfId="16" applyFont="1" applyFill="1" applyBorder="1" applyAlignment="1" applyProtection="1">
      <protection locked="0"/>
    </xf>
    <xf numFmtId="44" fontId="33" fillId="0" borderId="86" xfId="16" applyFont="1" applyFill="1" applyBorder="1" applyAlignment="1" applyProtection="1">
      <protection locked="0"/>
    </xf>
    <xf numFmtId="0" fontId="40" fillId="0" borderId="0" xfId="0" applyFont="1" applyAlignment="1" applyProtection="1">
      <alignment horizontal="left"/>
      <protection hidden="1"/>
    </xf>
    <xf numFmtId="44" fontId="18" fillId="3" borderId="1" xfId="0" applyNumberFormat="1" applyFont="1" applyFill="1" applyBorder="1" applyProtection="1">
      <protection hidden="1"/>
    </xf>
    <xf numFmtId="0" fontId="1" fillId="0" borderId="0" xfId="0" applyFont="1"/>
    <xf numFmtId="0" fontId="17" fillId="3" borderId="8" xfId="0" applyFont="1" applyFill="1" applyBorder="1" applyAlignment="1">
      <alignment horizontal="centerContinuous"/>
    </xf>
    <xf numFmtId="0" fontId="17" fillId="3" borderId="35" xfId="0" applyFont="1" applyFill="1" applyBorder="1" applyAlignment="1">
      <alignment horizontal="centerContinuous"/>
    </xf>
    <xf numFmtId="0" fontId="17" fillId="3" borderId="1" xfId="0" applyFont="1" applyFill="1" applyBorder="1" applyAlignment="1">
      <alignment horizontal="centerContinuous"/>
    </xf>
    <xf numFmtId="0" fontId="0" fillId="0" borderId="16" xfId="0" applyFill="1" applyBorder="1" applyAlignment="1" applyProtection="1">
      <alignment horizontal="center" vertical="center"/>
      <protection locked="0" hidden="1"/>
    </xf>
    <xf numFmtId="0" fontId="0" fillId="0" borderId="28" xfId="0" applyFill="1" applyBorder="1" applyAlignment="1" applyProtection="1">
      <alignment horizontal="center" vertical="center"/>
      <protection locked="0" hidden="1"/>
    </xf>
    <xf numFmtId="0" fontId="0" fillId="0" borderId="18" xfId="0" applyFill="1" applyBorder="1" applyAlignment="1" applyProtection="1">
      <alignment horizontal="center" vertical="center"/>
      <protection locked="0" hidden="1"/>
    </xf>
    <xf numFmtId="0" fontId="0" fillId="0" borderId="11" xfId="0" applyFill="1" applyBorder="1" applyAlignment="1" applyProtection="1">
      <alignment horizontal="center" vertical="center"/>
      <protection locked="0" hidden="1"/>
    </xf>
    <xf numFmtId="0" fontId="0" fillId="6" borderId="20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21" xfId="0" applyFill="1" applyBorder="1" applyAlignment="1" applyProtection="1">
      <alignment horizontal="center" vertical="center"/>
      <protection locked="0" hidden="1"/>
    </xf>
    <xf numFmtId="0" fontId="0" fillId="0" borderId="20" xfId="0" applyFill="1" applyBorder="1" applyAlignment="1" applyProtection="1">
      <alignment horizontal="center" vertical="center"/>
      <protection locked="0" hidden="1"/>
    </xf>
    <xf numFmtId="0" fontId="0" fillId="0" borderId="2" xfId="0" applyFill="1" applyBorder="1" applyAlignment="1" applyProtection="1">
      <alignment horizontal="center" vertical="center"/>
      <protection locked="0" hidden="1"/>
    </xf>
    <xf numFmtId="0" fontId="0" fillId="0" borderId="21" xfId="0" applyFill="1" applyBorder="1" applyAlignment="1" applyProtection="1">
      <alignment horizontal="center" vertical="center"/>
      <protection locked="0" hidden="1"/>
    </xf>
    <xf numFmtId="0" fontId="0" fillId="0" borderId="62" xfId="0" applyFill="1" applyBorder="1" applyAlignment="1" applyProtection="1">
      <alignment horizontal="center" vertical="center"/>
      <protection locked="0" hidden="1"/>
    </xf>
    <xf numFmtId="0" fontId="0" fillId="0" borderId="42" xfId="0" applyFill="1" applyBorder="1" applyAlignment="1" applyProtection="1">
      <alignment horizontal="center" vertical="center"/>
      <protection locked="0" hidden="1"/>
    </xf>
    <xf numFmtId="0" fontId="0" fillId="0" borderId="3" xfId="0" applyFill="1" applyBorder="1" applyAlignment="1" applyProtection="1">
      <alignment horizontal="center" vertical="center"/>
      <protection locked="0" hidden="1"/>
    </xf>
    <xf numFmtId="0" fontId="0" fillId="6" borderId="22" xfId="0" applyFill="1" applyBorder="1" applyAlignment="1" applyProtection="1">
      <alignment horizontal="center" vertical="center"/>
      <protection locked="0" hidden="1"/>
    </xf>
    <xf numFmtId="0" fontId="0" fillId="6" borderId="9" xfId="0" applyFill="1" applyBorder="1" applyAlignment="1" applyProtection="1">
      <alignment horizontal="center" vertical="center"/>
      <protection locked="0" hidden="1"/>
    </xf>
    <xf numFmtId="0" fontId="0" fillId="6" borderId="18" xfId="0" applyFill="1" applyBorder="1" applyAlignment="1" applyProtection="1">
      <alignment horizontal="center" vertical="center"/>
      <protection locked="0" hidden="1"/>
    </xf>
    <xf numFmtId="0" fontId="0" fillId="6" borderId="11" xfId="0" applyFill="1" applyBorder="1" applyAlignment="1" applyProtection="1">
      <alignment horizontal="center" vertical="center"/>
      <protection locked="0" hidden="1"/>
    </xf>
    <xf numFmtId="0" fontId="0" fillId="0" borderId="22" xfId="0" applyFill="1" applyBorder="1" applyAlignment="1" applyProtection="1">
      <alignment horizontal="center" vertical="center"/>
      <protection locked="0" hidden="1"/>
    </xf>
    <xf numFmtId="0" fontId="0" fillId="0" borderId="9" xfId="0" applyFill="1" applyBorder="1" applyAlignment="1" applyProtection="1">
      <alignment horizontal="center" vertical="center"/>
      <protection locked="0" hidden="1"/>
    </xf>
    <xf numFmtId="0" fontId="0" fillId="0" borderId="23" xfId="0" applyFill="1" applyBorder="1" applyAlignment="1" applyProtection="1">
      <alignment horizontal="center" vertical="center"/>
      <protection locked="0" hidden="1"/>
    </xf>
    <xf numFmtId="0" fontId="0" fillId="6" borderId="23" xfId="0" applyFill="1" applyBorder="1" applyAlignment="1" applyProtection="1">
      <alignment horizontal="center" vertical="center"/>
      <protection locked="0" hidden="1"/>
    </xf>
    <xf numFmtId="0" fontId="0" fillId="0" borderId="26" xfId="0" applyFill="1" applyBorder="1" applyAlignment="1" applyProtection="1">
      <alignment horizontal="center" vertical="center"/>
      <protection locked="0" hidden="1"/>
    </xf>
    <xf numFmtId="0" fontId="0" fillId="0" borderId="29" xfId="0" applyFill="1" applyBorder="1" applyAlignment="1" applyProtection="1">
      <alignment horizontal="center" vertical="center"/>
      <protection locked="0" hidden="1"/>
    </xf>
    <xf numFmtId="44" fontId="0" fillId="0" borderId="16" xfId="9" applyFont="1" applyFill="1" applyBorder="1" applyProtection="1">
      <protection hidden="1"/>
    </xf>
    <xf numFmtId="44" fontId="0" fillId="0" borderId="18" xfId="9" applyFont="1" applyFill="1" applyBorder="1" applyProtection="1">
      <protection hidden="1"/>
    </xf>
    <xf numFmtId="44" fontId="0" fillId="0" borderId="11" xfId="9" applyFont="1" applyFill="1" applyBorder="1" applyProtection="1">
      <protection hidden="1"/>
    </xf>
    <xf numFmtId="44" fontId="0" fillId="6" borderId="20" xfId="9" applyFont="1" applyFill="1" applyBorder="1" applyProtection="1">
      <protection hidden="1"/>
    </xf>
    <xf numFmtId="44" fontId="0" fillId="0" borderId="20" xfId="9" applyFont="1" applyFill="1" applyBorder="1" applyProtection="1">
      <protection hidden="1"/>
    </xf>
    <xf numFmtId="44" fontId="0" fillId="0" borderId="62" xfId="9" applyFont="1" applyFill="1" applyBorder="1" applyProtection="1">
      <protection hidden="1"/>
    </xf>
    <xf numFmtId="44" fontId="0" fillId="6" borderId="22" xfId="9" applyFont="1" applyFill="1" applyBorder="1" applyProtection="1">
      <protection hidden="1"/>
    </xf>
    <xf numFmtId="44" fontId="0" fillId="6" borderId="18" xfId="9" applyFont="1" applyFill="1" applyBorder="1" applyProtection="1">
      <protection hidden="1"/>
    </xf>
    <xf numFmtId="44" fontId="0" fillId="6" borderId="11" xfId="9" applyFont="1" applyFill="1" applyBorder="1" applyProtection="1">
      <protection hidden="1"/>
    </xf>
    <xf numFmtId="44" fontId="0" fillId="0" borderId="22" xfId="9" applyFont="1" applyFill="1" applyBorder="1" applyProtection="1">
      <protection hidden="1"/>
    </xf>
    <xf numFmtId="44" fontId="0" fillId="0" borderId="26" xfId="9" applyFont="1" applyFill="1" applyBorder="1" applyProtection="1">
      <protection hidden="1"/>
    </xf>
    <xf numFmtId="44" fontId="0" fillId="0" borderId="29" xfId="9" applyFont="1" applyFill="1" applyBorder="1" applyProtection="1">
      <protection hidden="1"/>
    </xf>
    <xf numFmtId="44" fontId="17" fillId="3" borderId="13" xfId="9" applyFont="1" applyFill="1" applyBorder="1" applyAlignment="1" applyProtection="1">
      <alignment vertical="center"/>
      <protection hidden="1"/>
    </xf>
    <xf numFmtId="44" fontId="17" fillId="3" borderId="14" xfId="9" applyFont="1" applyFill="1" applyBorder="1" applyAlignment="1" applyProtection="1">
      <alignment vertical="center"/>
      <protection hidden="1"/>
    </xf>
    <xf numFmtId="44" fontId="17" fillId="3" borderId="7" xfId="9" applyFont="1" applyFill="1" applyBorder="1" applyAlignment="1" applyProtection="1">
      <alignment vertical="center"/>
      <protection hidden="1"/>
    </xf>
    <xf numFmtId="44" fontId="17" fillId="3" borderId="15" xfId="9" applyFont="1" applyFill="1" applyBorder="1" applyAlignment="1" applyProtection="1">
      <alignment vertical="center"/>
      <protection hidden="1"/>
    </xf>
    <xf numFmtId="44" fontId="17" fillId="3" borderId="66" xfId="9" applyFont="1" applyFill="1" applyBorder="1" applyAlignment="1" applyProtection="1">
      <alignment vertical="center"/>
      <protection hidden="1"/>
    </xf>
    <xf numFmtId="170" fontId="18" fillId="3" borderId="64" xfId="0" applyNumberFormat="1" applyFont="1" applyFill="1" applyBorder="1" applyAlignment="1" applyProtection="1">
      <alignment horizontal="right" vertical="distributed"/>
      <protection hidden="1"/>
    </xf>
    <xf numFmtId="170" fontId="18" fillId="3" borderId="65" xfId="0" applyNumberFormat="1" applyFont="1" applyFill="1" applyBorder="1" applyAlignment="1" applyProtection="1">
      <alignment horizontal="right" vertical="distributed"/>
      <protection hidden="1"/>
    </xf>
    <xf numFmtId="170" fontId="18" fillId="3" borderId="63" xfId="0" applyNumberFormat="1" applyFont="1" applyFill="1" applyBorder="1" applyAlignment="1" applyProtection="1">
      <alignment horizontal="right" vertical="distributed"/>
      <protection hidden="1"/>
    </xf>
    <xf numFmtId="170" fontId="18" fillId="3" borderId="66" xfId="0" applyNumberFormat="1" applyFont="1" applyFill="1" applyBorder="1" applyAlignment="1" applyProtection="1">
      <alignment horizontal="right" vertical="distributed"/>
      <protection hidden="1"/>
    </xf>
    <xf numFmtId="170" fontId="18" fillId="3" borderId="31" xfId="0" applyNumberFormat="1" applyFont="1" applyFill="1" applyBorder="1" applyAlignment="1" applyProtection="1">
      <alignment horizontal="right" vertical="distributed"/>
      <protection hidden="1"/>
    </xf>
    <xf numFmtId="0" fontId="0" fillId="0" borderId="67" xfId="0" applyFont="1" applyFill="1" applyBorder="1" applyAlignment="1" applyProtection="1">
      <alignment horizontal="left" vertical="center"/>
      <protection hidden="1"/>
    </xf>
    <xf numFmtId="0" fontId="0" fillId="0" borderId="68" xfId="0" applyFont="1" applyFill="1" applyBorder="1" applyAlignment="1" applyProtection="1">
      <alignment horizontal="left" vertical="center"/>
      <protection hidden="1"/>
    </xf>
    <xf numFmtId="0" fontId="0" fillId="0" borderId="62" xfId="0" applyFont="1" applyFill="1" applyBorder="1" applyAlignment="1" applyProtection="1">
      <alignment horizontal="left" vertical="center"/>
      <protection hidden="1"/>
    </xf>
    <xf numFmtId="0" fontId="0" fillId="0" borderId="69" xfId="0" applyFont="1" applyFill="1" applyBorder="1" applyAlignment="1" applyProtection="1">
      <alignment horizontal="left" vertical="center"/>
      <protection hidden="1"/>
    </xf>
    <xf numFmtId="0" fontId="0" fillId="6" borderId="62" xfId="0" applyFont="1" applyFill="1" applyBorder="1" applyAlignment="1" applyProtection="1">
      <alignment horizontal="left" vertical="center"/>
      <protection hidden="1"/>
    </xf>
    <xf numFmtId="0" fontId="0" fillId="6" borderId="68" xfId="0" applyFont="1" applyFill="1" applyBorder="1" applyAlignment="1" applyProtection="1">
      <alignment horizontal="left" vertical="center"/>
      <protection hidden="1"/>
    </xf>
    <xf numFmtId="168" fontId="18" fillId="3" borderId="63" xfId="0" applyNumberFormat="1" applyFont="1" applyFill="1" applyBorder="1" applyAlignment="1" applyProtection="1">
      <alignment horizontal="right" vertical="center"/>
      <protection hidden="1"/>
    </xf>
    <xf numFmtId="0" fontId="0" fillId="0" borderId="65" xfId="0" applyBorder="1" applyAlignment="1"/>
    <xf numFmtId="0" fontId="0" fillId="0" borderId="4" xfId="0" applyFill="1" applyBorder="1" applyAlignment="1" applyProtection="1">
      <alignment horizontal="center" vertical="center"/>
      <protection locked="0" hidden="1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3" xfId="0" applyFill="1" applyBorder="1" applyAlignment="1" applyProtection="1">
      <alignment horizontal="center" vertical="center"/>
      <protection locked="0" hidden="1"/>
    </xf>
    <xf numFmtId="0" fontId="0" fillId="6" borderId="3" xfId="0" applyFill="1" applyBorder="1" applyAlignment="1" applyProtection="1">
      <alignment horizontal="center" vertical="center"/>
      <protection locked="0" hidden="1"/>
    </xf>
    <xf numFmtId="168" fontId="18" fillId="3" borderId="64" xfId="0" applyNumberFormat="1" applyFont="1" applyFill="1" applyBorder="1" applyAlignment="1" applyProtection="1">
      <alignment horizontal="right" vertical="center"/>
      <protection hidden="1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6" xfId="0" applyBorder="1" applyAlignment="1"/>
    <xf numFmtId="0" fontId="21" fillId="3" borderId="8" xfId="0" applyFont="1" applyFill="1" applyBorder="1" applyAlignment="1" applyProtection="1">
      <alignment horizontal="left" vertical="center" wrapText="1"/>
      <protection hidden="1"/>
    </xf>
    <xf numFmtId="0" fontId="21" fillId="3" borderId="35" xfId="0" applyFont="1" applyFill="1" applyBorder="1" applyAlignment="1" applyProtection="1">
      <alignment horizontal="left" vertical="center" wrapText="1"/>
      <protection hidden="1"/>
    </xf>
    <xf numFmtId="10" fontId="21" fillId="3" borderId="8" xfId="10" applyNumberFormat="1" applyFont="1" applyFill="1" applyBorder="1" applyAlignment="1" applyProtection="1">
      <alignment horizontal="center" vertical="center" wrapText="1"/>
      <protection hidden="1"/>
    </xf>
    <xf numFmtId="10" fontId="21" fillId="3" borderId="1" xfId="10" applyNumberFormat="1" applyFont="1" applyFill="1" applyBorder="1" applyAlignment="1" applyProtection="1">
      <alignment horizontal="center" vertical="center" wrapText="1"/>
      <protection hidden="1"/>
    </xf>
    <xf numFmtId="10" fontId="21" fillId="5" borderId="8" xfId="10" applyNumberFormat="1" applyFont="1" applyFill="1" applyBorder="1" applyAlignment="1" applyProtection="1">
      <alignment horizontal="center" vertical="center" wrapText="1"/>
      <protection locked="0" hidden="1"/>
    </xf>
    <xf numFmtId="10" fontId="21" fillId="5" borderId="1" xfId="10" applyNumberFormat="1" applyFont="1" applyFill="1" applyBorder="1" applyAlignment="1" applyProtection="1">
      <alignment horizontal="center" vertical="center" wrapText="1"/>
      <protection locked="0" hidden="1"/>
    </xf>
    <xf numFmtId="10" fontId="0" fillId="0" borderId="35" xfId="10" applyNumberFormat="1" applyFont="1" applyFill="1" applyBorder="1" applyAlignment="1" applyProtection="1">
      <alignment horizontal="center"/>
      <protection hidden="1"/>
    </xf>
    <xf numFmtId="44" fontId="21" fillId="3" borderId="58" xfId="9" applyFont="1" applyFill="1" applyBorder="1" applyAlignment="1" applyProtection="1">
      <alignment horizontal="center"/>
      <protection hidden="1"/>
    </xf>
    <xf numFmtId="44" fontId="21" fillId="3" borderId="59" xfId="9" applyFont="1" applyFill="1" applyBorder="1" applyAlignment="1" applyProtection="1">
      <alignment horizontal="center"/>
      <protection hidden="1"/>
    </xf>
    <xf numFmtId="44" fontId="21" fillId="3" borderId="56" xfId="9" applyFont="1" applyFill="1" applyBorder="1" applyAlignment="1" applyProtection="1">
      <alignment horizontal="center"/>
      <protection hidden="1"/>
    </xf>
    <xf numFmtId="44" fontId="18" fillId="3" borderId="63" xfId="9" applyFont="1" applyFill="1" applyBorder="1" applyAlignment="1" applyProtection="1">
      <alignment vertical="center"/>
      <protection hidden="1"/>
    </xf>
    <xf numFmtId="44" fontId="0" fillId="0" borderId="65" xfId="9" applyFont="1" applyBorder="1" applyAlignment="1"/>
    <xf numFmtId="44" fontId="18" fillId="3" borderId="64" xfId="9" applyFont="1" applyFill="1" applyBorder="1" applyAlignment="1" applyProtection="1">
      <alignment vertical="center"/>
      <protection hidden="1"/>
    </xf>
    <xf numFmtId="44" fontId="0" fillId="6" borderId="3" xfId="9" applyFont="1" applyFill="1" applyBorder="1" applyAlignment="1" applyProtection="1">
      <protection hidden="1"/>
    </xf>
    <xf numFmtId="44" fontId="0" fillId="0" borderId="6" xfId="9" applyFont="1" applyBorder="1" applyAlignment="1"/>
    <xf numFmtId="44" fontId="0" fillId="0" borderId="3" xfId="9" applyFont="1" applyFill="1" applyBorder="1" applyAlignment="1" applyProtection="1">
      <protection hidden="1"/>
    </xf>
    <xf numFmtId="44" fontId="0" fillId="0" borderId="4" xfId="9" applyFont="1" applyFill="1" applyBorder="1" applyAlignment="1" applyProtection="1">
      <protection hidden="1"/>
    </xf>
    <xf numFmtId="44" fontId="0" fillId="0" borderId="66" xfId="9" applyFont="1" applyBorder="1" applyAlignment="1"/>
    <xf numFmtId="44" fontId="0" fillId="0" borderId="5" xfId="9" applyFont="1" applyBorder="1" applyAlignment="1"/>
    <xf numFmtId="0" fontId="21" fillId="3" borderId="8" xfId="13" applyFont="1" applyFill="1" applyBorder="1" applyAlignment="1" applyProtection="1">
      <alignment horizontal="center"/>
      <protection hidden="1"/>
    </xf>
    <xf numFmtId="0" fontId="21" fillId="3" borderId="35" xfId="13" applyFont="1" applyFill="1" applyBorder="1" applyAlignment="1" applyProtection="1">
      <alignment horizontal="center"/>
      <protection hidden="1"/>
    </xf>
    <xf numFmtId="0" fontId="21" fillId="3" borderId="1" xfId="13" applyFont="1" applyFill="1" applyBorder="1" applyAlignment="1" applyProtection="1">
      <alignment horizontal="center"/>
      <protection hidden="1"/>
    </xf>
    <xf numFmtId="0" fontId="37" fillId="3" borderId="64" xfId="0" applyFont="1" applyFill="1" applyBorder="1" applyAlignment="1" applyProtection="1">
      <alignment horizontal="center" vertical="center"/>
      <protection hidden="1"/>
    </xf>
    <xf numFmtId="0" fontId="37" fillId="3" borderId="66" xfId="0" applyFont="1" applyFill="1" applyBorder="1" applyAlignment="1" applyProtection="1">
      <alignment horizontal="center" vertical="center"/>
      <protection hidden="1"/>
    </xf>
    <xf numFmtId="0" fontId="18" fillId="3" borderId="36" xfId="0" applyFont="1" applyFill="1" applyBorder="1" applyAlignment="1" applyProtection="1">
      <alignment horizontal="center"/>
      <protection hidden="1"/>
    </xf>
    <xf numFmtId="0" fontId="18" fillId="3" borderId="37" xfId="0" applyFont="1" applyFill="1" applyBorder="1" applyAlignment="1" applyProtection="1">
      <alignment horizontal="center"/>
      <protection hidden="1"/>
    </xf>
    <xf numFmtId="0" fontId="18" fillId="3" borderId="81" xfId="0" applyFont="1" applyFill="1" applyBorder="1" applyAlignment="1" applyProtection="1">
      <alignment horizontal="center"/>
      <protection hidden="1"/>
    </xf>
    <xf numFmtId="0" fontId="21" fillId="3" borderId="64" xfId="0" applyFont="1" applyFill="1" applyBorder="1" applyAlignment="1" applyProtection="1">
      <alignment horizontal="center" textRotation="90" wrapText="1"/>
      <protection hidden="1"/>
    </xf>
    <xf numFmtId="0" fontId="21" fillId="3" borderId="66" xfId="0" applyFont="1" applyFill="1" applyBorder="1" applyAlignment="1" applyProtection="1">
      <alignment horizontal="center" textRotation="90" wrapText="1"/>
      <protection hidden="1"/>
    </xf>
    <xf numFmtId="0" fontId="14" fillId="0" borderId="0" xfId="4" applyFont="1" applyAlignment="1" applyProtection="1">
      <alignment vertical="top" wrapText="1"/>
      <protection hidden="1"/>
    </xf>
    <xf numFmtId="0" fontId="0" fillId="0" borderId="0" xfId="0" applyAlignment="1" applyProtection="1">
      <alignment vertical="top" wrapText="1"/>
      <protection hidden="1"/>
    </xf>
    <xf numFmtId="0" fontId="14" fillId="0" borderId="0" xfId="4" applyFont="1" applyAlignment="1" applyProtection="1">
      <alignment horizontal="left" vertical="top" wrapText="1"/>
      <protection hidden="1"/>
    </xf>
    <xf numFmtId="173" fontId="0" fillId="0" borderId="0" xfId="0" applyNumberFormat="1" applyFont="1" applyFill="1" applyBorder="1" applyAlignment="1" applyProtection="1">
      <alignment horizontal="centerContinuous"/>
      <protection hidden="1"/>
    </xf>
    <xf numFmtId="173" fontId="0" fillId="0" borderId="0" xfId="0" applyNumberFormat="1" applyFont="1" applyFill="1" applyBorder="1" applyProtection="1">
      <protection hidden="1"/>
    </xf>
    <xf numFmtId="173" fontId="41" fillId="0" borderId="0" xfId="0" applyNumberFormat="1" applyFont="1" applyFill="1" applyBorder="1" applyAlignment="1" applyProtection="1">
      <alignment horizontal="center" textRotation="90" wrapText="1"/>
      <protection hidden="1"/>
    </xf>
    <xf numFmtId="173" fontId="0" fillId="0" borderId="0" xfId="0" applyNumberFormat="1" applyFont="1" applyFill="1" applyBorder="1" applyAlignment="1" applyProtection="1">
      <alignment vertical="center"/>
      <protection hidden="1"/>
    </xf>
    <xf numFmtId="173" fontId="0" fillId="0" borderId="0" xfId="1" applyNumberFormat="1" applyFont="1" applyFill="1" applyBorder="1" applyProtection="1">
      <protection hidden="1"/>
    </xf>
    <xf numFmtId="173" fontId="0" fillId="0" borderId="0" xfId="1" applyNumberFormat="1" applyFont="1" applyFill="1" applyBorder="1" applyAlignment="1" applyProtection="1">
      <alignment vertical="center"/>
      <protection hidden="1"/>
    </xf>
    <xf numFmtId="173" fontId="0" fillId="0" borderId="0" xfId="0" applyNumberFormat="1" applyFont="1" applyFill="1" applyBorder="1" applyAlignment="1" applyProtection="1">
      <alignment horizontal="right" vertical="center"/>
      <protection hidden="1"/>
    </xf>
    <xf numFmtId="173" fontId="0" fillId="0" borderId="0" xfId="1" applyNumberFormat="1" applyFont="1" applyFill="1" applyBorder="1" applyAlignment="1" applyProtection="1">
      <alignment horizontal="right" vertical="center"/>
      <protection hidden="1"/>
    </xf>
  </cellXfs>
  <cellStyles count="20">
    <cellStyle name="Comma_Uurtarieven 2000 LEVERANCIER" xfId="12" xr:uid="{49CE9C0F-5128-1742-A808-7AAC6AA9024A}"/>
    <cellStyle name="Euro" xfId="6" xr:uid="{7DDB9869-C8FC-4637-973B-DC591597867C}"/>
    <cellStyle name="Euro 2" xfId="18" xr:uid="{FBC91416-5150-4F1C-B66C-557696126287}"/>
    <cellStyle name="Komma" xfId="1" builtinId="3"/>
    <cellStyle name="Komma 2" xfId="3" xr:uid="{769104A4-7BCA-4A3C-BCB4-198F33379764}"/>
    <cellStyle name="Komma 3" xfId="7" xr:uid="{8F017807-43ED-4BC2-AA76-FB4ACD2DBFA7}"/>
    <cellStyle name="Komma 4" xfId="14" xr:uid="{894E45D6-EBFE-4267-B630-8CF4E263829D}"/>
    <cellStyle name="Normaal 2" xfId="8" xr:uid="{0B7FA20E-9E47-4639-8AEF-28FC7BA9699A}"/>
    <cellStyle name="Normal_Uurtarieven 2000 LEVERANCIER" xfId="11" xr:uid="{5E37CF36-B8DD-8346-A2CF-652F9AF07F8F}"/>
    <cellStyle name="Procent" xfId="10" builtinId="5"/>
    <cellStyle name="Procent 2" xfId="17" xr:uid="{2516F595-A67D-4174-9EF9-3130615B7B78}"/>
    <cellStyle name="Standaard" xfId="0" builtinId="0"/>
    <cellStyle name="Standaard 2" xfId="4" xr:uid="{1F632756-B39E-4411-975C-F9DF3C443E2E}"/>
    <cellStyle name="Standaard 3" xfId="5" xr:uid="{C21571AF-D5C8-46AD-8891-48CBC484DD48}"/>
    <cellStyle name="Standaard 3 2" xfId="15" xr:uid="{B6A2F22C-D858-4CB7-B836-C02E0A36C627}"/>
    <cellStyle name="Standaard 4" xfId="13" xr:uid="{0D5D9671-03D0-46E9-8C18-832A9FD3DD9A}"/>
    <cellStyle name="Standaard_Locatieoverzicht" xfId="19" xr:uid="{3CC1E77E-07DD-4F7D-BA13-9E8558D6CB56}"/>
    <cellStyle name="Standaard_Map1" xfId="2" xr:uid="{683354DC-44EB-4929-8D63-934C341E559B}"/>
    <cellStyle name="Valuta" xfId="9" builtinId="4"/>
    <cellStyle name="Valuta 2" xfId="16" xr:uid="{FABF9F6E-40B9-4455-BFF8-C4F417B28A2E}"/>
  </cellStyles>
  <dxfs count="42">
    <dxf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rgb="FFE2EFDA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ill>
        <patternFill>
          <bgColor rgb="FFE3B43A"/>
        </patternFill>
      </fill>
    </dxf>
    <dxf>
      <fill>
        <patternFill>
          <bgColor rgb="FFE3B43A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left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left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left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general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left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left" vertical="bottom" textRotation="0" wrapText="0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left" vertical="bottom" textRotation="0" wrapText="0" indent="0" justifyLastLine="0" shrinkToFit="0" readingOrder="0"/>
      <protection locked="1" hidden="1"/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</dxfs>
  <tableStyles count="0" defaultTableStyle="TableStyleMedium2" defaultPivotStyle="PivotStyleLight16"/>
  <colors>
    <mruColors>
      <color rgb="FFE3B43A"/>
      <color rgb="FF0901B4"/>
      <color rgb="FFE2EFDA"/>
      <color rgb="FFF9EF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482600</xdr:colOff>
      <xdr:row>29</xdr:row>
      <xdr:rowOff>12700</xdr:rowOff>
    </xdr:from>
    <xdr:to>
      <xdr:col>11</xdr:col>
      <xdr:colOff>12700</xdr:colOff>
      <xdr:row>38</xdr:row>
      <xdr:rowOff>101600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B346170-53AF-5243-94BF-C120E7779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35600" y="5943600"/>
          <a:ext cx="3657600" cy="1917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11546</xdr:colOff>
      <xdr:row>12</xdr:row>
      <xdr:rowOff>0</xdr:rowOff>
    </xdr:from>
    <xdr:to>
      <xdr:col>9</xdr:col>
      <xdr:colOff>1093066</xdr:colOff>
      <xdr:row>28</xdr:row>
      <xdr:rowOff>23091</xdr:rowOff>
    </xdr:to>
    <xdr:grpSp>
      <xdr:nvGrpSpPr>
        <xdr:cNvPr id="4" name="Groep 3">
          <a:extLst>
            <a:ext uri="{FF2B5EF4-FFF2-40B4-BE49-F238E27FC236}">
              <a16:creationId xmlns:a16="http://schemas.microsoft.com/office/drawing/2014/main" id="{2E6ED06D-BCCC-7948-A09E-5BDD0FEEF617}"/>
            </a:ext>
          </a:extLst>
        </xdr:cNvPr>
        <xdr:cNvGrpSpPr/>
      </xdr:nvGrpSpPr>
      <xdr:grpSpPr>
        <a:xfrm>
          <a:off x="2505364" y="3913909"/>
          <a:ext cx="10156247" cy="3175000"/>
          <a:chOff x="2505364" y="3913909"/>
          <a:chExt cx="10156247" cy="3175000"/>
        </a:xfrm>
      </xdr:grpSpPr>
      <xdr:sp macro="" textlink="">
        <xdr:nvSpPr>
          <xdr:cNvPr id="2" name="Rechthoek 1">
            <a:extLst>
              <a:ext uri="{FF2B5EF4-FFF2-40B4-BE49-F238E27FC236}">
                <a16:creationId xmlns:a16="http://schemas.microsoft.com/office/drawing/2014/main" id="{B692B82C-2548-4D9E-9759-B95D6DD674B5}"/>
              </a:ext>
            </a:extLst>
          </xdr:cNvPr>
          <xdr:cNvSpPr/>
        </xdr:nvSpPr>
        <xdr:spPr>
          <a:xfrm>
            <a:off x="2505364" y="3913909"/>
            <a:ext cx="4350904" cy="3175000"/>
          </a:xfrm>
          <a:prstGeom prst="rect">
            <a:avLst/>
          </a:prstGeom>
          <a:solidFill>
            <a:srgbClr val="E3B43A">
              <a:alpha val="50196"/>
            </a:srgb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nl-NL" sz="1200" b="1">
                <a:solidFill>
                  <a:sysClr val="windowText" lastClr="000000"/>
                </a:solidFill>
              </a:rPr>
              <a:t>Van de</a:t>
            </a:r>
            <a:r>
              <a:rPr lang="nl-NL" sz="1200" b="1" baseline="0">
                <a:solidFill>
                  <a:sysClr val="windowText" lastClr="000000"/>
                </a:solidFill>
              </a:rPr>
              <a:t> overige locaties zijn momenteel geen gegevens bekend van de te wassen m2 glas.</a:t>
            </a:r>
          </a:p>
          <a:p>
            <a:pPr algn="ctr"/>
            <a:r>
              <a:rPr lang="nl-NL" sz="1200" b="1" baseline="0">
                <a:solidFill>
                  <a:sysClr val="windowText" lastClr="000000"/>
                </a:solidFill>
              </a:rPr>
              <a:t>Deze gegevens zullen in samenspraak met de gegunde partij op een later moment worden ingevuld.</a:t>
            </a:r>
            <a:endParaRPr lang="nl-NL" sz="1200" b="1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5" name="Rechthoek 4">
            <a:extLst>
              <a:ext uri="{FF2B5EF4-FFF2-40B4-BE49-F238E27FC236}">
                <a16:creationId xmlns:a16="http://schemas.microsoft.com/office/drawing/2014/main" id="{75B0F390-C8AB-4F0C-804C-B095F3597703}"/>
              </a:ext>
            </a:extLst>
          </xdr:cNvPr>
          <xdr:cNvSpPr/>
        </xdr:nvSpPr>
        <xdr:spPr>
          <a:xfrm>
            <a:off x="6867814" y="3933247"/>
            <a:ext cx="5793797" cy="3149889"/>
          </a:xfrm>
          <a:prstGeom prst="rect">
            <a:avLst/>
          </a:prstGeom>
          <a:solidFill>
            <a:srgbClr val="E3B43A">
              <a:alpha val="50196"/>
            </a:srgb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nl-NL" sz="1200" b="1">
              <a:solidFill>
                <a:sysClr val="windowText" lastClr="000000"/>
              </a:solidFill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0" cy="304800"/>
    <xdr:pic>
      <xdr:nvPicPr>
        <xdr:cNvPr id="2" name="Afbeelding 2">
          <a:extLst>
            <a:ext uri="{FF2B5EF4-FFF2-40B4-BE49-F238E27FC236}">
              <a16:creationId xmlns:a16="http://schemas.microsoft.com/office/drawing/2014/main" id="{D9342274-C6E6-48D3-95EB-C2969A7E0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1085850"/>
          <a:ext cx="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FD08514-1E51-4FD2-B85F-39DB887521F6}" name="Inventarisatie" displayName="Inventarisatie" ref="A1:H625" totalsRowShown="0" headerRowDxfId="37" dataDxfId="36" headerRowCellStyle="Standaard_Map1" dataCellStyle="Standaard_Map1">
  <autoFilter ref="A1:H625" xr:uid="{A9E8498C-7C61-492A-9FE7-99CCA0E7AF6E}"/>
  <tableColumns count="8">
    <tableColumn id="1" xr3:uid="{49F84464-CC15-41F5-A932-76AA71579D23}" name="Locatie" dataDxfId="35" dataCellStyle="Standaard_Map1"/>
    <tableColumn id="2" xr3:uid="{C1ABE277-2394-4981-AE42-70311FBFF374}" name="Ruimte" dataDxfId="34" dataCellStyle="Standaard_Map1"/>
    <tableColumn id="3" xr3:uid="{6AAD85F3-05CA-4FB1-9422-18C9AE3B6501}" name="Freq" dataDxfId="33" dataCellStyle="Komma"/>
    <tableColumn id="4" xr3:uid="{3B4B372D-E456-461D-98A2-7F6260540BBA}" name="Etage" dataDxfId="32" dataCellStyle="Standaard_Map1"/>
    <tableColumn id="5" xr3:uid="{F4F581AF-CBE4-4140-B55A-BEDCA0432DE7}" name="Ruimtenr" dataDxfId="31" dataCellStyle="Standaard_Map1"/>
    <tableColumn id="6" xr3:uid="{43C60E69-3F14-4450-9BC8-8FBD6B5D02D2}" name="Ruimtesoort" dataDxfId="30" dataCellStyle="Standaard_Map1"/>
    <tableColumn id="7" xr3:uid="{EC5CAC1E-174C-431A-A367-16B4FEC5580D}" name="Opp. in m²" dataDxfId="29" dataCellStyle="Komma"/>
    <tableColumn id="8" xr3:uid="{EB747E99-ABB6-4454-8C13-BA2981107E2B}" name="Vloerafwerking" dataDxfId="28" dataCellStyle="Standaard_Map1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EB179-D576-A548-A105-6D9D63E95D02}">
  <sheetPr codeName="Blad2"/>
  <dimension ref="B1:K39"/>
  <sheetViews>
    <sheetView showGridLines="0" showRowColHeaders="0" tabSelected="1" workbookViewId="0"/>
  </sheetViews>
  <sheetFormatPr baseColWidth="10" defaultColWidth="11.5" defaultRowHeight="15"/>
  <sheetData>
    <row r="1" spans="2:11" ht="16" thickBot="1"/>
    <row r="2" spans="2:11" ht="20" thickBot="1">
      <c r="B2" s="337" t="s">
        <v>619</v>
      </c>
      <c r="C2" s="338"/>
      <c r="D2" s="338"/>
      <c r="E2" s="338"/>
      <c r="F2" s="338"/>
      <c r="G2" s="338"/>
      <c r="H2" s="338"/>
      <c r="I2" s="338"/>
      <c r="J2" s="338"/>
      <c r="K2" s="339"/>
    </row>
    <row r="4" spans="2:11" ht="16">
      <c r="B4" s="336" t="s">
        <v>620</v>
      </c>
      <c r="C4" s="336"/>
      <c r="D4" s="336"/>
      <c r="E4" s="336"/>
      <c r="F4" s="336"/>
      <c r="G4" s="336"/>
      <c r="H4" s="336"/>
      <c r="I4" s="336"/>
      <c r="J4" s="336"/>
      <c r="K4" s="336"/>
    </row>
    <row r="5" spans="2:11" ht="16">
      <c r="B5" s="336"/>
      <c r="C5" s="336"/>
      <c r="D5" s="336"/>
      <c r="E5" s="336"/>
      <c r="F5" s="336"/>
      <c r="G5" s="336"/>
      <c r="H5" s="336"/>
      <c r="I5" s="336"/>
      <c r="J5" s="336"/>
      <c r="K5" s="336"/>
    </row>
    <row r="6" spans="2:11" ht="16">
      <c r="B6" s="336" t="s">
        <v>621</v>
      </c>
      <c r="C6" s="336"/>
      <c r="D6" s="336"/>
      <c r="E6" s="336"/>
      <c r="F6" s="336"/>
      <c r="G6" s="336"/>
      <c r="H6" s="336"/>
      <c r="I6" s="336"/>
      <c r="J6" s="336"/>
      <c r="K6" s="336"/>
    </row>
    <row r="7" spans="2:11" ht="16">
      <c r="B7" s="336" t="s">
        <v>622</v>
      </c>
      <c r="C7" s="336"/>
      <c r="D7" s="336"/>
      <c r="E7" s="336"/>
      <c r="F7" s="336"/>
      <c r="G7" s="336"/>
      <c r="H7" s="336"/>
      <c r="I7" s="336"/>
      <c r="J7" s="336"/>
      <c r="K7" s="336"/>
    </row>
    <row r="8" spans="2:11" ht="16">
      <c r="B8" s="336"/>
      <c r="C8" s="336"/>
      <c r="D8" s="336"/>
      <c r="E8" s="336"/>
      <c r="F8" s="336"/>
      <c r="G8" s="336"/>
      <c r="H8" s="336"/>
      <c r="I8" s="336"/>
      <c r="J8" s="336"/>
      <c r="K8" s="336"/>
    </row>
    <row r="9" spans="2:11" ht="16">
      <c r="B9" s="336" t="s">
        <v>623</v>
      </c>
      <c r="C9" s="336"/>
      <c r="D9" s="336"/>
      <c r="E9" s="336"/>
      <c r="F9" s="336"/>
      <c r="G9" s="336"/>
      <c r="H9" s="336"/>
      <c r="I9" s="336"/>
      <c r="J9" s="336"/>
      <c r="K9" s="336"/>
    </row>
    <row r="10" spans="2:11" ht="16">
      <c r="B10" s="336" t="s">
        <v>624</v>
      </c>
      <c r="C10" s="336"/>
      <c r="D10" s="336"/>
      <c r="E10" s="336"/>
      <c r="F10" s="336"/>
      <c r="G10" s="336"/>
      <c r="H10" s="336"/>
      <c r="I10" s="336"/>
      <c r="J10" s="336"/>
      <c r="K10" s="336"/>
    </row>
    <row r="11" spans="2:11" ht="16">
      <c r="B11" s="336" t="s">
        <v>625</v>
      </c>
      <c r="C11" s="336"/>
      <c r="D11" s="336"/>
      <c r="E11" s="336"/>
      <c r="F11" s="336"/>
      <c r="G11" s="336"/>
      <c r="H11" s="336"/>
      <c r="I11" s="336"/>
      <c r="J11" s="336"/>
      <c r="K11" s="336"/>
    </row>
    <row r="12" spans="2:11" ht="16">
      <c r="B12" s="336"/>
      <c r="C12" s="336"/>
      <c r="D12" s="336"/>
      <c r="E12" s="336"/>
      <c r="F12" s="336"/>
      <c r="G12" s="336"/>
      <c r="H12" s="336"/>
      <c r="I12" s="336"/>
      <c r="J12" s="336"/>
      <c r="K12" s="336"/>
    </row>
    <row r="13" spans="2:11" ht="16">
      <c r="B13" s="336" t="s">
        <v>626</v>
      </c>
      <c r="C13" s="336"/>
      <c r="D13" s="336"/>
      <c r="E13" s="336"/>
      <c r="F13" s="336"/>
      <c r="G13" s="336"/>
      <c r="H13" s="336"/>
      <c r="I13" s="336"/>
      <c r="J13" s="336"/>
      <c r="K13" s="336"/>
    </row>
    <row r="14" spans="2:11" ht="16">
      <c r="B14" s="336" t="s">
        <v>627</v>
      </c>
      <c r="C14" s="336"/>
      <c r="D14" s="336"/>
      <c r="E14" s="336"/>
      <c r="F14" s="336"/>
      <c r="G14" s="336"/>
      <c r="H14" s="336"/>
      <c r="I14" s="336"/>
      <c r="J14" s="336"/>
      <c r="K14" s="336"/>
    </row>
    <row r="15" spans="2:11" ht="16">
      <c r="B15" s="336"/>
      <c r="C15" s="336"/>
      <c r="D15" s="336"/>
      <c r="E15" s="336"/>
      <c r="F15" s="336"/>
      <c r="G15" s="336"/>
      <c r="H15" s="336"/>
      <c r="I15" s="336"/>
      <c r="J15" s="336"/>
      <c r="K15" s="336"/>
    </row>
    <row r="16" spans="2:11" ht="16">
      <c r="B16" s="336" t="s">
        <v>628</v>
      </c>
      <c r="C16" s="336"/>
      <c r="D16" s="336"/>
      <c r="E16" s="336"/>
      <c r="F16" s="336"/>
      <c r="G16" s="336"/>
      <c r="H16" s="336"/>
      <c r="I16" s="336"/>
      <c r="J16" s="336"/>
      <c r="K16" s="336"/>
    </row>
    <row r="17" spans="2:11" ht="16">
      <c r="B17" s="336"/>
      <c r="C17" s="336"/>
      <c r="D17" s="336"/>
      <c r="E17" s="336"/>
      <c r="F17" s="336"/>
      <c r="G17" s="336"/>
      <c r="H17" s="336"/>
      <c r="I17" s="336"/>
      <c r="J17" s="336"/>
      <c r="K17" s="336"/>
    </row>
    <row r="18" spans="2:11" ht="16">
      <c r="B18" s="336" t="s">
        <v>629</v>
      </c>
      <c r="C18" s="336"/>
      <c r="D18" s="336"/>
      <c r="E18" s="336"/>
      <c r="F18" s="336"/>
      <c r="G18" s="336"/>
      <c r="H18" s="336"/>
      <c r="I18" s="336"/>
      <c r="J18" s="336"/>
      <c r="K18" s="336"/>
    </row>
    <row r="19" spans="2:11" ht="16">
      <c r="B19" s="336" t="s">
        <v>630</v>
      </c>
      <c r="C19" s="336"/>
      <c r="D19" s="336"/>
      <c r="E19" s="336"/>
      <c r="F19" s="336"/>
      <c r="G19" s="336"/>
      <c r="H19" s="336"/>
      <c r="I19" s="336"/>
      <c r="J19" s="336"/>
      <c r="K19" s="336"/>
    </row>
    <row r="20" spans="2:11" ht="16">
      <c r="B20" s="336" t="s">
        <v>631</v>
      </c>
      <c r="C20" s="336"/>
      <c r="D20" s="336"/>
      <c r="E20" s="336"/>
      <c r="F20" s="336"/>
      <c r="G20" s="336"/>
      <c r="H20" s="336"/>
      <c r="I20" s="336"/>
      <c r="J20" s="336"/>
      <c r="K20" s="336"/>
    </row>
    <row r="21" spans="2:11" ht="16">
      <c r="B21" s="336"/>
      <c r="C21" s="336"/>
      <c r="D21" s="336"/>
      <c r="E21" s="336"/>
      <c r="F21" s="336"/>
      <c r="G21" s="336"/>
      <c r="H21" s="336"/>
      <c r="I21" s="336"/>
      <c r="J21" s="336"/>
      <c r="K21" s="336"/>
    </row>
    <row r="22" spans="2:11" ht="16">
      <c r="B22" s="336" t="s">
        <v>637</v>
      </c>
      <c r="C22" s="336"/>
      <c r="D22" s="336"/>
      <c r="E22" s="336"/>
      <c r="F22" s="336"/>
      <c r="G22" s="336"/>
      <c r="H22" s="336"/>
      <c r="I22" s="336"/>
      <c r="J22" s="336"/>
      <c r="K22" s="336"/>
    </row>
    <row r="23" spans="2:11" ht="16">
      <c r="B23" s="336" t="s">
        <v>632</v>
      </c>
      <c r="C23" s="336"/>
      <c r="D23" s="336"/>
      <c r="E23" s="336"/>
      <c r="F23" s="336"/>
      <c r="G23" s="336"/>
      <c r="H23" s="336"/>
      <c r="I23" s="336"/>
      <c r="J23" s="336"/>
      <c r="K23" s="336"/>
    </row>
    <row r="24" spans="2:11" ht="16">
      <c r="B24" s="336" t="s">
        <v>633</v>
      </c>
      <c r="C24" s="336"/>
      <c r="D24" s="336"/>
      <c r="E24" s="336"/>
      <c r="F24" s="336"/>
      <c r="G24" s="336"/>
      <c r="H24" s="336"/>
      <c r="I24" s="336"/>
      <c r="J24" s="336"/>
      <c r="K24" s="336"/>
    </row>
    <row r="25" spans="2:11" ht="16">
      <c r="B25" s="336" t="s">
        <v>634</v>
      </c>
      <c r="C25" s="336"/>
      <c r="D25" s="336"/>
      <c r="E25" s="336"/>
      <c r="F25" s="336"/>
      <c r="G25" s="336"/>
      <c r="H25" s="336"/>
      <c r="I25" s="336"/>
      <c r="J25" s="336"/>
      <c r="K25" s="336"/>
    </row>
    <row r="26" spans="2:11" ht="16">
      <c r="B26" s="336" t="s">
        <v>635</v>
      </c>
      <c r="C26" s="336"/>
      <c r="D26" s="336"/>
      <c r="E26" s="336"/>
      <c r="F26" s="336"/>
      <c r="G26" s="336"/>
      <c r="H26" s="336"/>
      <c r="I26" s="336"/>
      <c r="J26" s="336"/>
      <c r="K26" s="336"/>
    </row>
    <row r="27" spans="2:11" ht="16">
      <c r="B27" s="336"/>
      <c r="C27" s="336"/>
      <c r="D27" s="336"/>
      <c r="E27" s="336"/>
      <c r="F27" s="336"/>
      <c r="G27" s="336"/>
      <c r="H27" s="336"/>
      <c r="I27" s="336"/>
      <c r="J27" s="336"/>
      <c r="K27" s="336"/>
    </row>
    <row r="28" spans="2:11" ht="16">
      <c r="B28" s="336" t="s">
        <v>636</v>
      </c>
      <c r="C28" s="336"/>
      <c r="D28" s="336"/>
      <c r="E28" s="336"/>
      <c r="F28" s="336"/>
      <c r="G28" s="336"/>
      <c r="H28" s="336"/>
      <c r="I28" s="336"/>
      <c r="J28" s="336"/>
      <c r="K28" s="336"/>
    </row>
    <row r="29" spans="2:11" ht="16">
      <c r="B29" s="336"/>
      <c r="C29" s="336"/>
      <c r="D29" s="336"/>
      <c r="E29" s="336"/>
      <c r="F29" s="336"/>
      <c r="G29" s="336"/>
      <c r="H29" s="336"/>
      <c r="I29" s="336"/>
      <c r="J29" s="336"/>
      <c r="K29" s="336"/>
    </row>
    <row r="30" spans="2:11" ht="16">
      <c r="B30" s="336"/>
      <c r="C30" s="336"/>
      <c r="D30" s="336"/>
      <c r="E30" s="336"/>
      <c r="F30" s="336"/>
      <c r="G30" s="336"/>
      <c r="H30" s="336"/>
      <c r="I30" s="336"/>
      <c r="J30" s="336"/>
      <c r="K30" s="336"/>
    </row>
    <row r="31" spans="2:11" ht="16">
      <c r="B31" s="336"/>
      <c r="C31" s="336"/>
      <c r="D31" s="336"/>
      <c r="E31" s="336"/>
      <c r="F31" s="336"/>
      <c r="G31" s="336"/>
      <c r="H31" s="336"/>
      <c r="I31" s="336"/>
      <c r="J31" s="336"/>
      <c r="K31" s="336"/>
    </row>
    <row r="32" spans="2:11" ht="16">
      <c r="B32" s="336"/>
      <c r="C32" s="336"/>
      <c r="D32" s="336"/>
      <c r="E32" s="336"/>
      <c r="F32" s="336"/>
      <c r="G32" s="336"/>
      <c r="H32" s="336"/>
      <c r="I32" s="336"/>
      <c r="J32" s="336"/>
      <c r="K32" s="336"/>
    </row>
    <row r="33" spans="2:11" ht="16">
      <c r="B33" s="336"/>
      <c r="C33" s="336"/>
      <c r="D33" s="336"/>
      <c r="E33" s="336"/>
      <c r="F33" s="336"/>
      <c r="G33" s="336"/>
      <c r="H33" s="336"/>
      <c r="I33" s="336"/>
      <c r="J33" s="336"/>
      <c r="K33" s="336"/>
    </row>
    <row r="34" spans="2:11" ht="16">
      <c r="B34" s="336"/>
      <c r="C34" s="336"/>
      <c r="D34" s="336"/>
      <c r="E34" s="336"/>
      <c r="F34" s="336"/>
      <c r="G34" s="336"/>
      <c r="H34" s="336"/>
      <c r="I34" s="336"/>
      <c r="J34" s="336"/>
      <c r="K34" s="336"/>
    </row>
    <row r="35" spans="2:11" ht="16">
      <c r="B35" s="336"/>
      <c r="C35" s="336"/>
      <c r="D35" s="336"/>
      <c r="E35" s="336"/>
      <c r="F35" s="336"/>
      <c r="G35" s="336"/>
      <c r="H35" s="336"/>
      <c r="I35" s="336"/>
      <c r="J35" s="336"/>
      <c r="K35" s="336"/>
    </row>
    <row r="36" spans="2:11" ht="16">
      <c r="B36" s="336"/>
      <c r="C36" s="336"/>
      <c r="D36" s="336"/>
      <c r="E36" s="336"/>
      <c r="F36" s="336"/>
      <c r="G36" s="336"/>
      <c r="H36" s="336"/>
      <c r="I36" s="336"/>
      <c r="J36" s="336"/>
      <c r="K36" s="336"/>
    </row>
    <row r="37" spans="2:11" ht="16">
      <c r="B37" s="336"/>
      <c r="C37" s="336"/>
      <c r="D37" s="336"/>
      <c r="E37" s="336"/>
      <c r="F37" s="336"/>
      <c r="G37" s="336"/>
      <c r="H37" s="336"/>
      <c r="I37" s="336"/>
      <c r="J37" s="336"/>
      <c r="K37" s="336"/>
    </row>
    <row r="38" spans="2:11" ht="16">
      <c r="B38" s="336"/>
      <c r="C38" s="336"/>
      <c r="D38" s="336"/>
      <c r="E38" s="336"/>
      <c r="F38" s="336"/>
      <c r="G38" s="336"/>
      <c r="H38" s="336"/>
      <c r="I38" s="336"/>
      <c r="J38" s="336"/>
      <c r="K38" s="336"/>
    </row>
    <row r="39" spans="2:11" ht="16">
      <c r="B39" s="336"/>
      <c r="C39" s="336"/>
      <c r="D39" s="336"/>
      <c r="E39" s="336"/>
      <c r="F39" s="336"/>
      <c r="G39" s="336"/>
      <c r="H39" s="336"/>
      <c r="I39" s="336"/>
      <c r="J39" s="336"/>
      <c r="K39" s="336"/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FC6AA-174E-4CBC-8EB4-BCB2DE183BBD}">
  <sheetPr codeName="Blad10">
    <tabColor rgb="FF0901B4"/>
    <pageSetUpPr fitToPage="1"/>
  </sheetPr>
  <dimension ref="A2:O49"/>
  <sheetViews>
    <sheetView showGridLines="0" showRowColHeaders="0" zoomScaleNormal="100" workbookViewId="0">
      <selection activeCell="B5" sqref="B5"/>
    </sheetView>
  </sheetViews>
  <sheetFormatPr baseColWidth="10" defaultColWidth="8.83203125" defaultRowHeight="14"/>
  <cols>
    <col min="1" max="1" width="65.6640625" style="96" customWidth="1"/>
    <col min="2" max="2" width="98.6640625" style="97" customWidth="1"/>
    <col min="3" max="3" width="98.6640625" style="98" customWidth="1"/>
    <col min="4" max="4" width="1.6640625" style="99" customWidth="1"/>
    <col min="5" max="5" width="10.83203125" style="100" bestFit="1" customWidth="1"/>
    <col min="6" max="6" width="1.6640625" style="99" customWidth="1"/>
    <col min="7" max="7" width="19.5" style="99" bestFit="1" customWidth="1"/>
    <col min="8" max="8" width="1.6640625" style="99" customWidth="1"/>
    <col min="9" max="9" width="17" style="99" bestFit="1" customWidth="1"/>
    <col min="10" max="10" width="1.6640625" style="99" customWidth="1"/>
    <col min="11" max="11" width="15.1640625" style="101" bestFit="1" customWidth="1"/>
    <col min="12" max="12" width="1.6640625" style="102" customWidth="1"/>
    <col min="13" max="13" width="14.6640625" style="99" bestFit="1" customWidth="1"/>
    <col min="14" max="14" width="1.6640625" style="99" customWidth="1"/>
    <col min="15" max="15" width="10.5" style="100" bestFit="1" customWidth="1"/>
    <col min="16" max="16384" width="8.83203125" style="103"/>
  </cols>
  <sheetData>
    <row r="2" spans="1:15" ht="15">
      <c r="A2" s="97" t="s">
        <v>375</v>
      </c>
    </row>
    <row r="4" spans="1:15" s="110" customFormat="1" ht="36" customHeight="1">
      <c r="A4" s="115" t="s">
        <v>284</v>
      </c>
      <c r="B4" s="116" t="s">
        <v>323</v>
      </c>
      <c r="C4" s="116" t="s">
        <v>324</v>
      </c>
      <c r="D4" s="106"/>
      <c r="E4" s="107"/>
      <c r="F4" s="106"/>
      <c r="G4" s="106"/>
      <c r="H4" s="106"/>
      <c r="I4" s="106"/>
      <c r="J4" s="106"/>
      <c r="K4" s="108"/>
      <c r="L4" s="109"/>
      <c r="M4" s="106"/>
      <c r="N4" s="106"/>
      <c r="O4" s="107"/>
    </row>
    <row r="6" spans="1:15" ht="30">
      <c r="A6" s="117" t="s">
        <v>311</v>
      </c>
      <c r="B6" s="118" t="s">
        <v>317</v>
      </c>
      <c r="C6" s="119" t="s">
        <v>338</v>
      </c>
    </row>
    <row r="7" spans="1:15" ht="15">
      <c r="A7" s="117" t="s">
        <v>282</v>
      </c>
      <c r="B7" s="118" t="s">
        <v>312</v>
      </c>
      <c r="C7" s="119" t="s">
        <v>334</v>
      </c>
      <c r="D7" s="120"/>
    </row>
    <row r="8" spans="1:15" ht="15">
      <c r="A8" s="117" t="s">
        <v>281</v>
      </c>
      <c r="B8" s="118" t="s">
        <v>318</v>
      </c>
      <c r="C8" s="119" t="s">
        <v>357</v>
      </c>
      <c r="D8" s="120"/>
    </row>
    <row r="9" spans="1:15" ht="15">
      <c r="A9" s="117" t="s">
        <v>280</v>
      </c>
      <c r="B9" s="118" t="s">
        <v>312</v>
      </c>
      <c r="C9" s="119" t="s">
        <v>336</v>
      </c>
    </row>
    <row r="10" spans="1:15" ht="15">
      <c r="A10" s="117" t="s">
        <v>279</v>
      </c>
      <c r="B10" s="118" t="s">
        <v>318</v>
      </c>
      <c r="C10" s="119" t="s">
        <v>350</v>
      </c>
    </row>
    <row r="11" spans="1:15" ht="15">
      <c r="A11" s="117" t="s">
        <v>328</v>
      </c>
      <c r="B11" s="118" t="s">
        <v>313</v>
      </c>
      <c r="C11" s="119" t="s">
        <v>354</v>
      </c>
    </row>
    <row r="12" spans="1:15" ht="15">
      <c r="A12" s="117" t="s">
        <v>329</v>
      </c>
      <c r="B12" s="118" t="s">
        <v>313</v>
      </c>
      <c r="C12" s="119" t="s">
        <v>343</v>
      </c>
    </row>
    <row r="13" spans="1:15" ht="15">
      <c r="A13" s="117" t="s">
        <v>331</v>
      </c>
      <c r="B13" s="118" t="s">
        <v>278</v>
      </c>
      <c r="C13" s="119" t="s">
        <v>352</v>
      </c>
    </row>
    <row r="14" spans="1:15" ht="15">
      <c r="A14" s="117" t="s">
        <v>332</v>
      </c>
      <c r="B14" s="118" t="s">
        <v>312</v>
      </c>
      <c r="C14" s="119" t="s">
        <v>351</v>
      </c>
    </row>
    <row r="15" spans="1:15" ht="15">
      <c r="A15" s="117" t="s">
        <v>277</v>
      </c>
      <c r="B15" s="118" t="s">
        <v>312</v>
      </c>
      <c r="C15" s="119" t="s">
        <v>335</v>
      </c>
    </row>
    <row r="16" spans="1:15" ht="15">
      <c r="A16" s="117" t="s">
        <v>276</v>
      </c>
      <c r="B16" s="118" t="s">
        <v>319</v>
      </c>
      <c r="C16" s="119" t="s">
        <v>341</v>
      </c>
    </row>
    <row r="17" spans="1:4" ht="15">
      <c r="A17" s="117" t="s">
        <v>275</v>
      </c>
      <c r="B17" s="118" t="s">
        <v>320</v>
      </c>
      <c r="C17" s="119" t="s">
        <v>341</v>
      </c>
    </row>
    <row r="18" spans="1:4" ht="15">
      <c r="A18" s="117" t="s">
        <v>285</v>
      </c>
      <c r="B18" s="118" t="s">
        <v>314</v>
      </c>
      <c r="C18" s="119" t="s">
        <v>334</v>
      </c>
    </row>
    <row r="19" spans="1:4" ht="15">
      <c r="A19" s="117" t="s">
        <v>310</v>
      </c>
      <c r="B19" s="118" t="s">
        <v>312</v>
      </c>
      <c r="C19" s="119" t="s">
        <v>355</v>
      </c>
    </row>
    <row r="20" spans="1:4" ht="15">
      <c r="A20" s="117" t="s">
        <v>273</v>
      </c>
      <c r="B20" s="118" t="s">
        <v>312</v>
      </c>
      <c r="C20" s="119" t="s">
        <v>346</v>
      </c>
    </row>
    <row r="21" spans="1:4" ht="15">
      <c r="A21" s="117" t="s">
        <v>274</v>
      </c>
      <c r="B21" s="118" t="s">
        <v>312</v>
      </c>
      <c r="C21" s="119" t="s">
        <v>355</v>
      </c>
    </row>
    <row r="22" spans="1:4" ht="30">
      <c r="A22" s="117" t="s">
        <v>272</v>
      </c>
      <c r="B22" s="118" t="s">
        <v>312</v>
      </c>
      <c r="C22" s="119" t="s">
        <v>353</v>
      </c>
    </row>
    <row r="23" spans="1:4" ht="30">
      <c r="A23" s="117" t="s">
        <v>271</v>
      </c>
      <c r="B23" s="118" t="s">
        <v>312</v>
      </c>
      <c r="C23" s="119" t="s">
        <v>339</v>
      </c>
    </row>
    <row r="24" spans="1:4" ht="15">
      <c r="A24" s="117" t="s">
        <v>330</v>
      </c>
      <c r="B24" s="118" t="s">
        <v>312</v>
      </c>
      <c r="C24" s="119" t="s">
        <v>340</v>
      </c>
    </row>
    <row r="25" spans="1:4" ht="15">
      <c r="A25" s="117" t="s">
        <v>358</v>
      </c>
      <c r="B25" s="118" t="s">
        <v>312</v>
      </c>
      <c r="C25" s="119" t="s">
        <v>345</v>
      </c>
      <c r="D25" s="120"/>
    </row>
    <row r="26" spans="1:4" ht="15">
      <c r="A26" s="117" t="s">
        <v>270</v>
      </c>
      <c r="B26" s="118" t="s">
        <v>312</v>
      </c>
      <c r="C26" s="119" t="s">
        <v>335</v>
      </c>
    </row>
    <row r="27" spans="1:4" ht="15">
      <c r="A27" s="117" t="s">
        <v>269</v>
      </c>
      <c r="B27" s="118" t="s">
        <v>312</v>
      </c>
      <c r="C27" s="119" t="s">
        <v>351</v>
      </c>
    </row>
    <row r="28" spans="1:4" ht="15">
      <c r="A28" s="117" t="s">
        <v>267</v>
      </c>
      <c r="B28" s="121" t="s">
        <v>312</v>
      </c>
      <c r="C28" s="119" t="s">
        <v>351</v>
      </c>
    </row>
    <row r="29" spans="1:4" ht="15">
      <c r="A29" s="117" t="s">
        <v>333</v>
      </c>
      <c r="B29" s="121" t="s">
        <v>312</v>
      </c>
      <c r="C29" s="119" t="s">
        <v>335</v>
      </c>
    </row>
    <row r="30" spans="1:4" ht="15">
      <c r="A30" s="117" t="s">
        <v>266</v>
      </c>
      <c r="B30" s="121" t="s">
        <v>312</v>
      </c>
      <c r="C30" s="119" t="s">
        <v>351</v>
      </c>
    </row>
    <row r="31" spans="1:4" ht="15">
      <c r="A31" s="117" t="s">
        <v>265</v>
      </c>
      <c r="B31" s="121" t="s">
        <v>441</v>
      </c>
      <c r="C31" s="119" t="s">
        <v>359</v>
      </c>
    </row>
    <row r="32" spans="1:4" ht="30">
      <c r="A32" s="117" t="s">
        <v>264</v>
      </c>
      <c r="B32" s="121" t="s">
        <v>315</v>
      </c>
      <c r="C32" s="119" t="s">
        <v>348</v>
      </c>
    </row>
    <row r="33" spans="1:15">
      <c r="C33" s="122"/>
    </row>
    <row r="34" spans="1:15" s="130" customFormat="1" ht="15">
      <c r="A34" s="123" t="s">
        <v>325</v>
      </c>
      <c r="B34" s="124"/>
      <c r="C34" s="125"/>
      <c r="D34" s="126"/>
      <c r="E34" s="127"/>
      <c r="F34" s="126"/>
      <c r="G34" s="126"/>
      <c r="H34" s="126"/>
      <c r="I34" s="126"/>
      <c r="J34" s="126"/>
      <c r="K34" s="128"/>
      <c r="L34" s="129"/>
      <c r="M34" s="126"/>
      <c r="N34" s="126"/>
      <c r="O34" s="127"/>
    </row>
    <row r="35" spans="1:15" s="130" customFormat="1" ht="15">
      <c r="A35" s="123" t="s">
        <v>326</v>
      </c>
      <c r="B35" s="124"/>
      <c r="C35" s="125"/>
      <c r="D35" s="126"/>
      <c r="E35" s="127"/>
      <c r="F35" s="126"/>
      <c r="G35" s="126"/>
      <c r="H35" s="126"/>
      <c r="I35" s="126"/>
      <c r="J35" s="126"/>
      <c r="K35" s="128"/>
      <c r="L35" s="129"/>
      <c r="M35" s="126"/>
      <c r="N35" s="126"/>
      <c r="O35" s="127"/>
    </row>
    <row r="36" spans="1:15">
      <c r="C36" s="122"/>
    </row>
    <row r="37" spans="1:15">
      <c r="C37" s="122"/>
    </row>
    <row r="49" ht="36" customHeight="1"/>
  </sheetData>
  <sheetProtection sheet="1" objects="1" scenarios="1"/>
  <pageMargins left="0.71" right="0.71" top="0.75000000000000011" bottom="0.75000000000000011" header="0.31" footer="0.31"/>
  <pageSetup paperSize="9" scale="67" orientation="landscape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E174E-DE89-4C65-942D-C5888D19648D}">
  <sheetPr codeName="Blad11">
    <tabColor rgb="FF0901B4"/>
    <pageSetUpPr fitToPage="1"/>
  </sheetPr>
  <dimension ref="A2:O48"/>
  <sheetViews>
    <sheetView showGridLines="0" showRowColHeaders="0" zoomScaleNormal="100" workbookViewId="0">
      <selection sqref="A1:XFD1048576"/>
    </sheetView>
  </sheetViews>
  <sheetFormatPr baseColWidth="10" defaultColWidth="8.83203125" defaultRowHeight="14"/>
  <cols>
    <col min="1" max="1" width="65.6640625" style="96" customWidth="1"/>
    <col min="2" max="2" width="98.6640625" style="97" customWidth="1"/>
    <col min="3" max="3" width="98.6640625" style="98" customWidth="1"/>
    <col min="4" max="4" width="1.6640625" style="99" customWidth="1"/>
    <col min="5" max="5" width="10.83203125" style="100" bestFit="1" customWidth="1"/>
    <col min="6" max="6" width="1.6640625" style="99" customWidth="1"/>
    <col min="7" max="7" width="19.5" style="99" bestFit="1" customWidth="1"/>
    <col min="8" max="8" width="1.6640625" style="99" customWidth="1"/>
    <col min="9" max="9" width="17" style="99" bestFit="1" customWidth="1"/>
    <col min="10" max="10" width="1.6640625" style="99" customWidth="1"/>
    <col min="11" max="11" width="15.1640625" style="101" bestFit="1" customWidth="1"/>
    <col min="12" max="12" width="1.6640625" style="102" customWidth="1"/>
    <col min="13" max="13" width="14.6640625" style="99" bestFit="1" customWidth="1"/>
    <col min="14" max="14" width="1.6640625" style="99" customWidth="1"/>
    <col min="15" max="15" width="10.5" style="100" bestFit="1" customWidth="1"/>
    <col min="16" max="16384" width="8.83203125" style="103"/>
  </cols>
  <sheetData>
    <row r="2" spans="1:15">
      <c r="A2" s="131" t="s">
        <v>371</v>
      </c>
    </row>
    <row r="4" spans="1:15" s="110" customFormat="1" ht="36" customHeight="1">
      <c r="A4" s="115" t="s">
        <v>284</v>
      </c>
      <c r="B4" s="116" t="s">
        <v>323</v>
      </c>
      <c r="C4" s="116" t="s">
        <v>324</v>
      </c>
      <c r="D4" s="106"/>
      <c r="E4" s="107"/>
      <c r="F4" s="106"/>
      <c r="G4" s="106"/>
      <c r="H4" s="106"/>
      <c r="I4" s="106"/>
      <c r="J4" s="106"/>
      <c r="K4" s="108"/>
      <c r="L4" s="109"/>
      <c r="M4" s="106"/>
      <c r="N4" s="106"/>
      <c r="O4" s="107"/>
    </row>
    <row r="6" spans="1:15" ht="30">
      <c r="A6" s="117" t="s">
        <v>283</v>
      </c>
      <c r="B6" s="118" t="s">
        <v>317</v>
      </c>
      <c r="C6" s="119" t="s">
        <v>338</v>
      </c>
    </row>
    <row r="7" spans="1:15" ht="15">
      <c r="A7" s="117" t="s">
        <v>282</v>
      </c>
      <c r="B7" s="118" t="s">
        <v>312</v>
      </c>
      <c r="C7" s="119" t="s">
        <v>334</v>
      </c>
      <c r="D7" s="120"/>
    </row>
    <row r="8" spans="1:15" ht="15">
      <c r="A8" s="117" t="s">
        <v>281</v>
      </c>
      <c r="B8" s="118" t="s">
        <v>318</v>
      </c>
      <c r="C8" s="119" t="s">
        <v>357</v>
      </c>
      <c r="D8" s="120"/>
    </row>
    <row r="9" spans="1:15" ht="15">
      <c r="A9" s="117" t="s">
        <v>280</v>
      </c>
      <c r="B9" s="118" t="s">
        <v>312</v>
      </c>
      <c r="C9" s="119" t="s">
        <v>336</v>
      </c>
    </row>
    <row r="10" spans="1:15" ht="15">
      <c r="A10" s="117" t="s">
        <v>279</v>
      </c>
      <c r="B10" s="118" t="s">
        <v>318</v>
      </c>
      <c r="C10" s="119" t="s">
        <v>350</v>
      </c>
    </row>
    <row r="11" spans="1:15" ht="15">
      <c r="A11" s="117" t="s">
        <v>328</v>
      </c>
      <c r="B11" s="118" t="s">
        <v>313</v>
      </c>
      <c r="C11" s="119" t="s">
        <v>354</v>
      </c>
    </row>
    <row r="12" spans="1:15" ht="15">
      <c r="A12" s="117" t="s">
        <v>329</v>
      </c>
      <c r="B12" s="118" t="s">
        <v>313</v>
      </c>
      <c r="C12" s="119" t="s">
        <v>343</v>
      </c>
    </row>
    <row r="13" spans="1:15" ht="15">
      <c r="A13" s="117" t="s">
        <v>331</v>
      </c>
      <c r="B13" s="118" t="s">
        <v>278</v>
      </c>
      <c r="C13" s="119" t="s">
        <v>352</v>
      </c>
    </row>
    <row r="14" spans="1:15" ht="15">
      <c r="A14" s="117" t="s">
        <v>332</v>
      </c>
      <c r="B14" s="118" t="s">
        <v>312</v>
      </c>
      <c r="C14" s="119" t="s">
        <v>351</v>
      </c>
    </row>
    <row r="15" spans="1:15" ht="15">
      <c r="A15" s="117" t="s">
        <v>277</v>
      </c>
      <c r="B15" s="118" t="s">
        <v>312</v>
      </c>
      <c r="C15" s="119" t="s">
        <v>335</v>
      </c>
    </row>
    <row r="16" spans="1:15" ht="15">
      <c r="A16" s="117" t="s">
        <v>276</v>
      </c>
      <c r="B16" s="118" t="s">
        <v>319</v>
      </c>
      <c r="C16" s="119" t="s">
        <v>341</v>
      </c>
    </row>
    <row r="17" spans="1:3" ht="15">
      <c r="A17" s="117" t="s">
        <v>275</v>
      </c>
      <c r="B17" s="118" t="s">
        <v>320</v>
      </c>
      <c r="C17" s="119" t="s">
        <v>341</v>
      </c>
    </row>
    <row r="18" spans="1:3" ht="15">
      <c r="A18" s="117" t="s">
        <v>274</v>
      </c>
      <c r="B18" s="118" t="s">
        <v>312</v>
      </c>
      <c r="C18" s="119" t="s">
        <v>355</v>
      </c>
    </row>
    <row r="19" spans="1:3" ht="15">
      <c r="A19" s="117" t="s">
        <v>273</v>
      </c>
      <c r="B19" s="118" t="s">
        <v>312</v>
      </c>
      <c r="C19" s="119" t="s">
        <v>346</v>
      </c>
    </row>
    <row r="20" spans="1:3" ht="15">
      <c r="A20" s="117" t="s">
        <v>370</v>
      </c>
      <c r="B20" s="118" t="s">
        <v>312</v>
      </c>
      <c r="C20" s="119" t="s">
        <v>355</v>
      </c>
    </row>
    <row r="21" spans="1:3" ht="30">
      <c r="A21" s="117" t="s">
        <v>272</v>
      </c>
      <c r="B21" s="118" t="s">
        <v>312</v>
      </c>
      <c r="C21" s="119" t="s">
        <v>353</v>
      </c>
    </row>
    <row r="22" spans="1:3" ht="30">
      <c r="A22" s="117" t="s">
        <v>271</v>
      </c>
      <c r="B22" s="118" t="s">
        <v>312</v>
      </c>
      <c r="C22" s="119" t="s">
        <v>339</v>
      </c>
    </row>
    <row r="23" spans="1:3" ht="15">
      <c r="A23" s="117" t="s">
        <v>330</v>
      </c>
      <c r="B23" s="118" t="s">
        <v>312</v>
      </c>
      <c r="C23" s="119" t="s">
        <v>340</v>
      </c>
    </row>
    <row r="24" spans="1:3" ht="15">
      <c r="A24" s="117" t="s">
        <v>270</v>
      </c>
      <c r="B24" s="118" t="s">
        <v>312</v>
      </c>
      <c r="C24" s="119" t="s">
        <v>335</v>
      </c>
    </row>
    <row r="25" spans="1:3" ht="15">
      <c r="A25" s="117" t="s">
        <v>269</v>
      </c>
      <c r="B25" s="118" t="s">
        <v>312</v>
      </c>
      <c r="C25" s="119" t="s">
        <v>351</v>
      </c>
    </row>
    <row r="26" spans="1:3" ht="15">
      <c r="A26" s="117" t="s">
        <v>268</v>
      </c>
      <c r="B26" s="121" t="s">
        <v>312</v>
      </c>
      <c r="C26" s="119" t="s">
        <v>351</v>
      </c>
    </row>
    <row r="27" spans="1:3" ht="15">
      <c r="A27" s="117" t="s">
        <v>267</v>
      </c>
      <c r="B27" s="121" t="s">
        <v>312</v>
      </c>
      <c r="C27" s="119" t="s">
        <v>351</v>
      </c>
    </row>
    <row r="28" spans="1:3" ht="15">
      <c r="A28" s="117" t="s">
        <v>333</v>
      </c>
      <c r="B28" s="121" t="s">
        <v>312</v>
      </c>
      <c r="C28" s="119" t="s">
        <v>335</v>
      </c>
    </row>
    <row r="29" spans="1:3" ht="15">
      <c r="A29" s="117" t="s">
        <v>266</v>
      </c>
      <c r="B29" s="121" t="s">
        <v>312</v>
      </c>
      <c r="C29" s="119" t="s">
        <v>351</v>
      </c>
    </row>
    <row r="30" spans="1:3" ht="15">
      <c r="A30" s="117" t="s">
        <v>265</v>
      </c>
      <c r="B30" s="121" t="s">
        <v>441</v>
      </c>
      <c r="C30" s="119" t="s">
        <v>359</v>
      </c>
    </row>
    <row r="31" spans="1:3" ht="30">
      <c r="A31" s="117" t="s">
        <v>264</v>
      </c>
      <c r="B31" s="121" t="s">
        <v>315</v>
      </c>
      <c r="C31" s="119" t="s">
        <v>348</v>
      </c>
    </row>
    <row r="32" spans="1:3">
      <c r="C32" s="122"/>
    </row>
    <row r="33" spans="1:15" s="130" customFormat="1" ht="15">
      <c r="A33" s="123" t="s">
        <v>325</v>
      </c>
      <c r="B33" s="124"/>
      <c r="C33" s="125"/>
      <c r="D33" s="126"/>
      <c r="E33" s="127"/>
      <c r="F33" s="126"/>
      <c r="G33" s="126"/>
      <c r="H33" s="126"/>
      <c r="I33" s="126"/>
      <c r="J33" s="126"/>
      <c r="K33" s="128"/>
      <c r="L33" s="129"/>
      <c r="M33" s="126"/>
      <c r="N33" s="126"/>
      <c r="O33" s="127"/>
    </row>
    <row r="34" spans="1:15" s="130" customFormat="1" ht="15">
      <c r="A34" s="123" t="s">
        <v>326</v>
      </c>
      <c r="B34" s="124"/>
      <c r="C34" s="125"/>
      <c r="D34" s="126"/>
      <c r="E34" s="127"/>
      <c r="F34" s="126"/>
      <c r="G34" s="126"/>
      <c r="H34" s="126"/>
      <c r="I34" s="126"/>
      <c r="J34" s="126"/>
      <c r="K34" s="128"/>
      <c r="L34" s="129"/>
      <c r="M34" s="126"/>
      <c r="N34" s="126"/>
      <c r="O34" s="127"/>
    </row>
    <row r="35" spans="1:15">
      <c r="C35" s="122"/>
    </row>
    <row r="36" spans="1:15">
      <c r="C36" s="122"/>
    </row>
    <row r="48" spans="1:15" ht="36" customHeight="1"/>
  </sheetData>
  <sheetProtection sheet="1" objects="1" scenarios="1"/>
  <pageMargins left="0.71" right="0.71" top="0.75000000000000011" bottom="0.75000000000000011" header="0.31" footer="0.31"/>
  <pageSetup paperSize="9" scale="67" orientation="landscape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0EAA9-6D4F-40D9-87A8-B9CAB7EAD4D0}">
  <sheetPr codeName="Blad12">
    <tabColor rgb="FF0901B4"/>
    <pageSetUpPr fitToPage="1"/>
  </sheetPr>
  <dimension ref="A2:O46"/>
  <sheetViews>
    <sheetView showGridLines="0" showRowColHeaders="0" topLeftCell="B1" zoomScaleNormal="100" workbookViewId="0">
      <selection sqref="A1:XFD1048576"/>
    </sheetView>
  </sheetViews>
  <sheetFormatPr baseColWidth="10" defaultColWidth="8.83203125" defaultRowHeight="14"/>
  <cols>
    <col min="1" max="1" width="65.6640625" style="96" customWidth="1"/>
    <col min="2" max="2" width="98.6640625" style="97" customWidth="1"/>
    <col min="3" max="3" width="98.6640625" style="98" customWidth="1"/>
    <col min="4" max="4" width="1.6640625" style="99" customWidth="1"/>
    <col min="5" max="5" width="10.83203125" style="100" bestFit="1" customWidth="1"/>
    <col min="6" max="6" width="1.6640625" style="99" customWidth="1"/>
    <col min="7" max="7" width="19.5" style="99" bestFit="1" customWidth="1"/>
    <col min="8" max="8" width="1.6640625" style="99" customWidth="1"/>
    <col min="9" max="9" width="17" style="99" bestFit="1" customWidth="1"/>
    <col min="10" max="10" width="1.6640625" style="99" customWidth="1"/>
    <col min="11" max="11" width="15.1640625" style="101" bestFit="1" customWidth="1"/>
    <col min="12" max="12" width="1.6640625" style="102" customWidth="1"/>
    <col min="13" max="13" width="14.6640625" style="99" bestFit="1" customWidth="1"/>
    <col min="14" max="14" width="1.6640625" style="99" customWidth="1"/>
    <col min="15" max="15" width="10.5" style="100" bestFit="1" customWidth="1"/>
    <col min="16" max="16384" width="8.83203125" style="103"/>
  </cols>
  <sheetData>
    <row r="2" spans="1:15" ht="15">
      <c r="A2" s="96" t="s">
        <v>372</v>
      </c>
    </row>
    <row r="3" spans="1:15" ht="15">
      <c r="A3" s="96" t="s">
        <v>382</v>
      </c>
    </row>
    <row r="4" spans="1:15" s="110" customFormat="1" ht="36" customHeight="1">
      <c r="A4" s="115" t="s">
        <v>284</v>
      </c>
      <c r="B4" s="116" t="s">
        <v>323</v>
      </c>
      <c r="C4" s="116" t="s">
        <v>324</v>
      </c>
      <c r="D4" s="106"/>
      <c r="E4" s="107"/>
      <c r="F4" s="106"/>
      <c r="G4" s="106"/>
      <c r="H4" s="106"/>
      <c r="I4" s="106"/>
      <c r="J4" s="106"/>
      <c r="K4" s="108"/>
      <c r="L4" s="109"/>
      <c r="M4" s="106"/>
      <c r="N4" s="106"/>
      <c r="O4" s="107"/>
    </row>
    <row r="6" spans="1:15" ht="30">
      <c r="A6" s="95" t="s">
        <v>309</v>
      </c>
      <c r="B6" s="118" t="s">
        <v>317</v>
      </c>
      <c r="C6" s="119" t="s">
        <v>338</v>
      </c>
    </row>
    <row r="7" spans="1:15" ht="15">
      <c r="A7" s="95" t="s">
        <v>308</v>
      </c>
      <c r="B7" s="95" t="s">
        <v>312</v>
      </c>
      <c r="C7" s="119" t="s">
        <v>335</v>
      </c>
      <c r="D7" s="120"/>
    </row>
    <row r="8" spans="1:15" ht="15">
      <c r="A8" s="95" t="s">
        <v>307</v>
      </c>
      <c r="B8" s="95" t="s">
        <v>321</v>
      </c>
      <c r="C8" s="119" t="s">
        <v>342</v>
      </c>
      <c r="D8" s="120"/>
    </row>
    <row r="9" spans="1:15" ht="15">
      <c r="A9" s="95" t="s">
        <v>306</v>
      </c>
      <c r="B9" s="95" t="s">
        <v>312</v>
      </c>
      <c r="C9" s="119" t="s">
        <v>351</v>
      </c>
      <c r="D9" s="120"/>
    </row>
    <row r="10" spans="1:15" ht="15">
      <c r="A10" s="95" t="s">
        <v>328</v>
      </c>
      <c r="B10" s="95" t="s">
        <v>313</v>
      </c>
      <c r="C10" s="119" t="s">
        <v>354</v>
      </c>
    </row>
    <row r="11" spans="1:15" ht="15">
      <c r="A11" s="95" t="s">
        <v>305</v>
      </c>
      <c r="B11" s="95" t="s">
        <v>312</v>
      </c>
      <c r="C11" s="119" t="s">
        <v>337</v>
      </c>
    </row>
    <row r="12" spans="1:15" ht="15">
      <c r="A12" s="95" t="s">
        <v>304</v>
      </c>
      <c r="B12" s="95" t="s">
        <v>316</v>
      </c>
      <c r="C12" s="119" t="s">
        <v>364</v>
      </c>
    </row>
    <row r="13" spans="1:15" ht="15">
      <c r="A13" s="95" t="s">
        <v>303</v>
      </c>
      <c r="B13" s="95" t="s">
        <v>312</v>
      </c>
      <c r="C13" s="119" t="s">
        <v>344</v>
      </c>
    </row>
    <row r="14" spans="1:15" ht="15">
      <c r="A14" s="95" t="s">
        <v>302</v>
      </c>
      <c r="B14" s="95" t="s">
        <v>312</v>
      </c>
      <c r="C14" s="119" t="s">
        <v>336</v>
      </c>
    </row>
    <row r="15" spans="1:15" ht="15">
      <c r="A15" s="95" t="s">
        <v>274</v>
      </c>
      <c r="B15" s="95" t="s">
        <v>312</v>
      </c>
      <c r="C15" s="119" t="s">
        <v>355</v>
      </c>
    </row>
    <row r="16" spans="1:15" ht="15">
      <c r="A16" s="95" t="s">
        <v>301</v>
      </c>
      <c r="B16" s="95" t="s">
        <v>316</v>
      </c>
      <c r="C16" s="119" t="s">
        <v>335</v>
      </c>
    </row>
    <row r="17" spans="1:15" ht="30">
      <c r="A17" s="95" t="s">
        <v>300</v>
      </c>
      <c r="B17" s="95" t="s">
        <v>312</v>
      </c>
      <c r="C17" s="119" t="s">
        <v>339</v>
      </c>
    </row>
    <row r="18" spans="1:15" ht="15">
      <c r="A18" s="95" t="s">
        <v>299</v>
      </c>
      <c r="B18" s="95" t="s">
        <v>312</v>
      </c>
      <c r="C18" s="119" t="s">
        <v>335</v>
      </c>
    </row>
    <row r="19" spans="1:15" ht="15">
      <c r="A19" s="95" t="s">
        <v>298</v>
      </c>
      <c r="B19" s="95" t="s">
        <v>312</v>
      </c>
      <c r="C19" s="119" t="s">
        <v>340</v>
      </c>
    </row>
    <row r="20" spans="1:15" ht="15">
      <c r="A20" s="95" t="s">
        <v>297</v>
      </c>
      <c r="B20" s="95" t="s">
        <v>312</v>
      </c>
      <c r="C20" s="119" t="s">
        <v>340</v>
      </c>
    </row>
    <row r="21" spans="1:15" ht="15">
      <c r="A21" s="95" t="s">
        <v>296</v>
      </c>
      <c r="B21" s="95" t="s">
        <v>322</v>
      </c>
      <c r="C21" s="119" t="s">
        <v>347</v>
      </c>
    </row>
    <row r="22" spans="1:15" ht="15">
      <c r="A22" s="95" t="s">
        <v>295</v>
      </c>
      <c r="B22" s="95" t="s">
        <v>312</v>
      </c>
      <c r="C22" s="119" t="s">
        <v>345</v>
      </c>
    </row>
    <row r="23" spans="1:15" ht="15">
      <c r="A23" s="95" t="s">
        <v>294</v>
      </c>
      <c r="B23" s="95" t="s">
        <v>322</v>
      </c>
      <c r="C23" s="119" t="s">
        <v>335</v>
      </c>
    </row>
    <row r="24" spans="1:15" ht="15">
      <c r="A24" s="95" t="s">
        <v>267</v>
      </c>
      <c r="B24" s="95" t="s">
        <v>312</v>
      </c>
      <c r="C24" s="119" t="s">
        <v>351</v>
      </c>
    </row>
    <row r="25" spans="1:15" ht="15">
      <c r="A25" s="95" t="s">
        <v>293</v>
      </c>
      <c r="B25" s="95" t="s">
        <v>312</v>
      </c>
      <c r="C25" s="119" t="s">
        <v>336</v>
      </c>
    </row>
    <row r="26" spans="1:15" ht="15">
      <c r="A26" s="95" t="s">
        <v>292</v>
      </c>
      <c r="B26" s="95" t="s">
        <v>312</v>
      </c>
      <c r="C26" s="119" t="s">
        <v>349</v>
      </c>
    </row>
    <row r="27" spans="1:15" ht="15">
      <c r="A27" s="95" t="s">
        <v>266</v>
      </c>
      <c r="B27" s="95" t="s">
        <v>312</v>
      </c>
      <c r="C27" s="119" t="s">
        <v>351</v>
      </c>
    </row>
    <row r="28" spans="1:15" ht="15">
      <c r="A28" s="95" t="s">
        <v>291</v>
      </c>
      <c r="B28" s="95" t="s">
        <v>290</v>
      </c>
      <c r="C28" s="119" t="s">
        <v>360</v>
      </c>
    </row>
    <row r="29" spans="1:15" ht="15">
      <c r="A29" s="95" t="s">
        <v>289</v>
      </c>
      <c r="B29" s="95" t="s">
        <v>312</v>
      </c>
      <c r="C29" s="119" t="s">
        <v>356</v>
      </c>
    </row>
    <row r="30" spans="1:15" s="130" customFormat="1" ht="15">
      <c r="A30" s="95" t="s">
        <v>288</v>
      </c>
      <c r="B30" s="95" t="s">
        <v>322</v>
      </c>
      <c r="C30" s="119" t="s">
        <v>335</v>
      </c>
      <c r="D30" s="126"/>
      <c r="E30" s="127"/>
      <c r="F30" s="126"/>
      <c r="G30" s="126"/>
      <c r="H30" s="126"/>
      <c r="I30" s="126"/>
      <c r="J30" s="126"/>
      <c r="K30" s="128"/>
      <c r="L30" s="129"/>
      <c r="M30" s="126"/>
      <c r="N30" s="126"/>
      <c r="O30" s="127"/>
    </row>
    <row r="31" spans="1:15" s="130" customFormat="1" ht="15">
      <c r="A31" s="95" t="s">
        <v>287</v>
      </c>
      <c r="B31" s="95" t="s">
        <v>312</v>
      </c>
      <c r="C31" s="119" t="s">
        <v>363</v>
      </c>
      <c r="D31" s="126"/>
      <c r="E31" s="127"/>
      <c r="F31" s="126"/>
      <c r="G31" s="126"/>
      <c r="H31" s="126"/>
      <c r="I31" s="126"/>
      <c r="J31" s="126"/>
      <c r="K31" s="128"/>
      <c r="L31" s="129"/>
      <c r="M31" s="126"/>
      <c r="N31" s="126"/>
      <c r="O31" s="127"/>
    </row>
    <row r="32" spans="1:15" s="130" customFormat="1" ht="30">
      <c r="A32" s="95" t="s">
        <v>327</v>
      </c>
      <c r="B32" s="95" t="s">
        <v>286</v>
      </c>
      <c r="C32" s="119" t="s">
        <v>362</v>
      </c>
      <c r="D32" s="126"/>
      <c r="E32" s="127"/>
      <c r="F32" s="126"/>
      <c r="G32" s="126"/>
      <c r="H32" s="126"/>
      <c r="I32" s="126"/>
      <c r="J32" s="126"/>
      <c r="K32" s="128"/>
      <c r="L32" s="129"/>
      <c r="M32" s="126"/>
      <c r="N32" s="126"/>
      <c r="O32" s="127"/>
    </row>
    <row r="33" spans="1:15">
      <c r="C33" s="122"/>
    </row>
    <row r="34" spans="1:15">
      <c r="C34" s="122"/>
    </row>
    <row r="35" spans="1:15" s="130" customFormat="1">
      <c r="A35" s="123"/>
      <c r="B35" s="124"/>
      <c r="C35" s="136"/>
      <c r="D35" s="126"/>
      <c r="E35" s="127"/>
      <c r="F35" s="126"/>
      <c r="G35" s="126"/>
      <c r="H35" s="126"/>
      <c r="I35" s="126"/>
      <c r="J35" s="126"/>
      <c r="K35" s="128"/>
      <c r="L35" s="129"/>
      <c r="M35" s="126"/>
      <c r="N35" s="126"/>
      <c r="O35" s="127"/>
    </row>
    <row r="46" spans="1:15" ht="36" customHeight="1"/>
  </sheetData>
  <sheetProtection sheet="1" objects="1" scenarios="1"/>
  <pageMargins left="0.71" right="0.71" top="0.75000000000000011" bottom="0.75000000000000011" header="0.31" footer="0.31"/>
  <pageSetup paperSize="9" scale="67" orientation="landscape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6E2F9-818D-4418-9ED3-7D168A0341BA}">
  <sheetPr codeName="Blad13">
    <tabColor rgb="FF0901B4"/>
    <pageSetUpPr fitToPage="1"/>
  </sheetPr>
  <dimension ref="A2:O49"/>
  <sheetViews>
    <sheetView showGridLines="0" showRowColHeaders="0" zoomScaleNormal="100" workbookViewId="0">
      <selection sqref="A1:XFD1048576"/>
    </sheetView>
  </sheetViews>
  <sheetFormatPr baseColWidth="10" defaultColWidth="8.83203125" defaultRowHeight="14"/>
  <cols>
    <col min="1" max="1" width="65.6640625" style="96" customWidth="1"/>
    <col min="2" max="2" width="98.6640625" style="97" customWidth="1"/>
    <col min="3" max="3" width="98.6640625" style="98" customWidth="1"/>
    <col min="4" max="4" width="1.6640625" style="99" customWidth="1"/>
    <col min="5" max="5" width="10.83203125" style="100" bestFit="1" customWidth="1"/>
    <col min="6" max="6" width="1.6640625" style="99" customWidth="1"/>
    <col min="7" max="7" width="19.5" style="99" bestFit="1" customWidth="1"/>
    <col min="8" max="8" width="1.6640625" style="99" customWidth="1"/>
    <col min="9" max="9" width="17" style="99" bestFit="1" customWidth="1"/>
    <col min="10" max="10" width="1.6640625" style="99" customWidth="1"/>
    <col min="11" max="11" width="15.1640625" style="101" bestFit="1" customWidth="1"/>
    <col min="12" max="12" width="1.6640625" style="102" customWidth="1"/>
    <col min="13" max="13" width="14.6640625" style="99" bestFit="1" customWidth="1"/>
    <col min="14" max="14" width="1.6640625" style="99" customWidth="1"/>
    <col min="15" max="15" width="10.5" style="100" bestFit="1" customWidth="1"/>
    <col min="16" max="16384" width="8.83203125" style="103"/>
  </cols>
  <sheetData>
    <row r="2" spans="1:15" ht="15">
      <c r="A2" s="97" t="s">
        <v>381</v>
      </c>
    </row>
    <row r="4" spans="1:15" s="110" customFormat="1" ht="36" customHeight="1">
      <c r="A4" s="115" t="s">
        <v>284</v>
      </c>
      <c r="B4" s="116" t="s">
        <v>323</v>
      </c>
      <c r="C4" s="116" t="s">
        <v>324</v>
      </c>
      <c r="D4" s="106"/>
      <c r="E4" s="107"/>
      <c r="F4" s="106"/>
      <c r="G4" s="106"/>
      <c r="H4" s="106"/>
      <c r="I4" s="106"/>
      <c r="J4" s="106"/>
      <c r="K4" s="108"/>
      <c r="L4" s="109"/>
      <c r="M4" s="106"/>
      <c r="N4" s="106"/>
      <c r="O4" s="107"/>
    </row>
    <row r="6" spans="1:15" ht="30">
      <c r="A6" s="117" t="s">
        <v>311</v>
      </c>
      <c r="B6" s="118" t="s">
        <v>317</v>
      </c>
      <c r="C6" s="119" t="s">
        <v>338</v>
      </c>
    </row>
    <row r="7" spans="1:15" ht="15">
      <c r="A7" s="117" t="s">
        <v>282</v>
      </c>
      <c r="B7" s="118" t="s">
        <v>312</v>
      </c>
      <c r="C7" s="119" t="s">
        <v>334</v>
      </c>
      <c r="D7" s="120"/>
    </row>
    <row r="8" spans="1:15" ht="15">
      <c r="A8" s="117" t="s">
        <v>281</v>
      </c>
      <c r="B8" s="118" t="s">
        <v>318</v>
      </c>
      <c r="C8" s="119" t="s">
        <v>357</v>
      </c>
      <c r="D8" s="120"/>
    </row>
    <row r="9" spans="1:15" ht="15">
      <c r="A9" s="117" t="s">
        <v>280</v>
      </c>
      <c r="B9" s="118" t="s">
        <v>312</v>
      </c>
      <c r="C9" s="119" t="s">
        <v>336</v>
      </c>
    </row>
    <row r="10" spans="1:15" ht="15">
      <c r="A10" s="117" t="s">
        <v>279</v>
      </c>
      <c r="B10" s="118" t="s">
        <v>318</v>
      </c>
      <c r="C10" s="119" t="s">
        <v>350</v>
      </c>
    </row>
    <row r="11" spans="1:15" ht="15">
      <c r="A11" s="117" t="s">
        <v>328</v>
      </c>
      <c r="B11" s="118" t="s">
        <v>313</v>
      </c>
      <c r="C11" s="119" t="s">
        <v>354</v>
      </c>
    </row>
    <row r="12" spans="1:15" ht="15">
      <c r="A12" s="117" t="s">
        <v>329</v>
      </c>
      <c r="B12" s="118" t="s">
        <v>313</v>
      </c>
      <c r="C12" s="119" t="s">
        <v>343</v>
      </c>
    </row>
    <row r="13" spans="1:15" ht="15">
      <c r="A13" s="117" t="s">
        <v>331</v>
      </c>
      <c r="B13" s="118" t="s">
        <v>278</v>
      </c>
      <c r="C13" s="119" t="s">
        <v>352</v>
      </c>
    </row>
    <row r="14" spans="1:15" ht="15">
      <c r="A14" s="117" t="s">
        <v>332</v>
      </c>
      <c r="B14" s="118" t="s">
        <v>312</v>
      </c>
      <c r="C14" s="119" t="s">
        <v>351</v>
      </c>
    </row>
    <row r="15" spans="1:15" ht="15">
      <c r="A15" s="117" t="s">
        <v>277</v>
      </c>
      <c r="B15" s="118" t="s">
        <v>312</v>
      </c>
      <c r="C15" s="119" t="s">
        <v>335</v>
      </c>
    </row>
    <row r="16" spans="1:15" ht="15">
      <c r="A16" s="117" t="s">
        <v>276</v>
      </c>
      <c r="B16" s="118" t="s">
        <v>319</v>
      </c>
      <c r="C16" s="119" t="s">
        <v>341</v>
      </c>
    </row>
    <row r="17" spans="1:3" ht="15">
      <c r="A17" s="117" t="s">
        <v>275</v>
      </c>
      <c r="B17" s="118" t="s">
        <v>320</v>
      </c>
      <c r="C17" s="119" t="s">
        <v>341</v>
      </c>
    </row>
    <row r="18" spans="1:3" ht="15">
      <c r="A18" s="117" t="s">
        <v>285</v>
      </c>
      <c r="B18" s="118" t="s">
        <v>314</v>
      </c>
      <c r="C18" s="119" t="s">
        <v>334</v>
      </c>
    </row>
    <row r="19" spans="1:3" ht="15">
      <c r="A19" s="117" t="s">
        <v>310</v>
      </c>
      <c r="B19" s="118" t="s">
        <v>312</v>
      </c>
      <c r="C19" s="119" t="s">
        <v>355</v>
      </c>
    </row>
    <row r="20" spans="1:3" ht="15">
      <c r="A20" s="117" t="s">
        <v>273</v>
      </c>
      <c r="B20" s="118" t="s">
        <v>312</v>
      </c>
      <c r="C20" s="119" t="s">
        <v>346</v>
      </c>
    </row>
    <row r="21" spans="1:3" ht="15">
      <c r="A21" s="117" t="s">
        <v>274</v>
      </c>
      <c r="B21" s="118" t="s">
        <v>312</v>
      </c>
      <c r="C21" s="119" t="s">
        <v>355</v>
      </c>
    </row>
    <row r="22" spans="1:3" ht="30">
      <c r="A22" s="117" t="s">
        <v>272</v>
      </c>
      <c r="B22" s="118" t="s">
        <v>312</v>
      </c>
      <c r="C22" s="119" t="s">
        <v>353</v>
      </c>
    </row>
    <row r="23" spans="1:3" ht="30">
      <c r="A23" s="117" t="s">
        <v>271</v>
      </c>
      <c r="B23" s="118" t="s">
        <v>312</v>
      </c>
      <c r="C23" s="119" t="s">
        <v>339</v>
      </c>
    </row>
    <row r="24" spans="1:3" ht="15">
      <c r="A24" s="117" t="s">
        <v>330</v>
      </c>
      <c r="B24" s="118" t="s">
        <v>312</v>
      </c>
      <c r="C24" s="119" t="s">
        <v>340</v>
      </c>
    </row>
    <row r="25" spans="1:3" ht="15">
      <c r="A25" s="117" t="s">
        <v>358</v>
      </c>
      <c r="B25" s="118" t="s">
        <v>312</v>
      </c>
      <c r="C25" s="119" t="s">
        <v>345</v>
      </c>
    </row>
    <row r="26" spans="1:3" ht="15">
      <c r="A26" s="117" t="s">
        <v>270</v>
      </c>
      <c r="B26" s="118" t="s">
        <v>312</v>
      </c>
      <c r="C26" s="119" t="s">
        <v>335</v>
      </c>
    </row>
    <row r="27" spans="1:3" ht="15">
      <c r="A27" s="117" t="s">
        <v>269</v>
      </c>
      <c r="B27" s="118" t="s">
        <v>312</v>
      </c>
      <c r="C27" s="119" t="s">
        <v>351</v>
      </c>
    </row>
    <row r="28" spans="1:3" ht="15">
      <c r="A28" s="117" t="s">
        <v>267</v>
      </c>
      <c r="B28" s="121" t="s">
        <v>312</v>
      </c>
      <c r="C28" s="119" t="s">
        <v>351</v>
      </c>
    </row>
    <row r="29" spans="1:3" ht="15">
      <c r="A29" s="117" t="s">
        <v>333</v>
      </c>
      <c r="B29" s="121" t="s">
        <v>312</v>
      </c>
      <c r="C29" s="119" t="s">
        <v>335</v>
      </c>
    </row>
    <row r="30" spans="1:3" ht="15">
      <c r="A30" s="117" t="s">
        <v>266</v>
      </c>
      <c r="B30" s="121" t="s">
        <v>312</v>
      </c>
      <c r="C30" s="119" t="s">
        <v>351</v>
      </c>
    </row>
    <row r="31" spans="1:3" ht="15">
      <c r="A31" s="117" t="s">
        <v>265</v>
      </c>
      <c r="B31" s="121" t="s">
        <v>441</v>
      </c>
      <c r="C31" s="119" t="s">
        <v>366</v>
      </c>
    </row>
    <row r="32" spans="1:3" ht="30">
      <c r="A32" s="117" t="s">
        <v>264</v>
      </c>
      <c r="B32" s="121" t="s">
        <v>315</v>
      </c>
      <c r="C32" s="119" t="s">
        <v>348</v>
      </c>
    </row>
    <row r="33" spans="1:15">
      <c r="C33" s="122"/>
    </row>
    <row r="34" spans="1:15" s="130" customFormat="1" ht="15">
      <c r="A34" s="123" t="s">
        <v>325</v>
      </c>
      <c r="B34" s="124"/>
      <c r="C34" s="125"/>
      <c r="D34" s="126"/>
      <c r="E34" s="127"/>
      <c r="F34" s="126"/>
      <c r="G34" s="126"/>
      <c r="H34" s="126"/>
      <c r="I34" s="126"/>
      <c r="J34" s="126"/>
      <c r="K34" s="128"/>
      <c r="L34" s="129"/>
      <c r="M34" s="126"/>
      <c r="N34" s="126"/>
      <c r="O34" s="127"/>
    </row>
    <row r="35" spans="1:15" s="130" customFormat="1" ht="15">
      <c r="A35" s="123" t="s">
        <v>326</v>
      </c>
      <c r="B35" s="124"/>
      <c r="C35" s="125"/>
      <c r="D35" s="126"/>
      <c r="E35" s="127"/>
      <c r="F35" s="126"/>
      <c r="G35" s="126"/>
      <c r="H35" s="126"/>
      <c r="I35" s="126"/>
      <c r="J35" s="126"/>
      <c r="K35" s="128"/>
      <c r="L35" s="129"/>
      <c r="M35" s="126"/>
      <c r="N35" s="126"/>
      <c r="O35" s="127"/>
    </row>
    <row r="36" spans="1:15">
      <c r="C36" s="122"/>
    </row>
    <row r="37" spans="1:15">
      <c r="C37" s="122"/>
    </row>
    <row r="49" ht="36" customHeight="1"/>
  </sheetData>
  <sheetProtection sheet="1" objects="1" scenarios="1"/>
  <pageMargins left="0.71" right="0.71" top="0.75000000000000011" bottom="0.75000000000000011" header="0.31" footer="0.31"/>
  <pageSetup paperSize="9" scale="67" orientation="landscape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7B7BF-779B-4729-A6E5-78CB3E8871C5}">
  <sheetPr codeName="Blad14">
    <tabColor rgb="FF0901B4"/>
    <pageSetUpPr fitToPage="1"/>
  </sheetPr>
  <dimension ref="A2:O49"/>
  <sheetViews>
    <sheetView showGridLines="0" showRowColHeaders="0" zoomScaleNormal="100" workbookViewId="0">
      <selection sqref="A1:XFD1048576"/>
    </sheetView>
  </sheetViews>
  <sheetFormatPr baseColWidth="10" defaultColWidth="8.83203125" defaultRowHeight="14"/>
  <cols>
    <col min="1" max="1" width="65.6640625" style="96" customWidth="1"/>
    <col min="2" max="2" width="98.6640625" style="97" customWidth="1"/>
    <col min="3" max="3" width="98.6640625" style="98" customWidth="1"/>
    <col min="4" max="4" width="1.6640625" style="99" customWidth="1"/>
    <col min="5" max="5" width="10.83203125" style="100" bestFit="1" customWidth="1"/>
    <col min="6" max="6" width="1.6640625" style="99" customWidth="1"/>
    <col min="7" max="7" width="19.5" style="99" bestFit="1" customWidth="1"/>
    <col min="8" max="8" width="1.6640625" style="99" customWidth="1"/>
    <col min="9" max="9" width="17" style="99" bestFit="1" customWidth="1"/>
    <col min="10" max="10" width="1.6640625" style="99" customWidth="1"/>
    <col min="11" max="11" width="15.1640625" style="101" bestFit="1" customWidth="1"/>
    <col min="12" max="12" width="1.6640625" style="102" customWidth="1"/>
    <col min="13" max="13" width="14.6640625" style="99" bestFit="1" customWidth="1"/>
    <col min="14" max="14" width="1.6640625" style="99" customWidth="1"/>
    <col min="15" max="15" width="10.5" style="100" bestFit="1" customWidth="1"/>
    <col min="16" max="16384" width="8.83203125" style="103"/>
  </cols>
  <sheetData>
    <row r="2" spans="1:15" ht="15">
      <c r="A2" s="96" t="s">
        <v>386</v>
      </c>
    </row>
    <row r="4" spans="1:15" s="110" customFormat="1" ht="36" customHeight="1">
      <c r="A4" s="115" t="s">
        <v>284</v>
      </c>
      <c r="B4" s="116" t="s">
        <v>323</v>
      </c>
      <c r="C4" s="116" t="s">
        <v>324</v>
      </c>
      <c r="D4" s="106"/>
      <c r="E4" s="107"/>
      <c r="F4" s="106"/>
      <c r="G4" s="106"/>
      <c r="H4" s="106"/>
      <c r="I4" s="106"/>
      <c r="J4" s="106"/>
      <c r="K4" s="108"/>
      <c r="L4" s="109"/>
      <c r="M4" s="106"/>
      <c r="N4" s="106"/>
      <c r="O4" s="107"/>
    </row>
    <row r="6" spans="1:15" ht="30">
      <c r="A6" s="117" t="s">
        <v>311</v>
      </c>
      <c r="B6" s="118" t="s">
        <v>317</v>
      </c>
      <c r="C6" s="119" t="s">
        <v>338</v>
      </c>
    </row>
    <row r="7" spans="1:15" ht="15">
      <c r="A7" s="117" t="s">
        <v>282</v>
      </c>
      <c r="B7" s="118" t="s">
        <v>312</v>
      </c>
      <c r="C7" s="119" t="s">
        <v>334</v>
      </c>
      <c r="D7" s="120"/>
    </row>
    <row r="8" spans="1:15" ht="15">
      <c r="A8" s="117" t="s">
        <v>281</v>
      </c>
      <c r="B8" s="118" t="s">
        <v>318</v>
      </c>
      <c r="C8" s="119" t="s">
        <v>357</v>
      </c>
      <c r="D8" s="120"/>
    </row>
    <row r="9" spans="1:15" ht="15">
      <c r="A9" s="117" t="s">
        <v>280</v>
      </c>
      <c r="B9" s="118" t="s">
        <v>312</v>
      </c>
      <c r="C9" s="119" t="s">
        <v>336</v>
      </c>
    </row>
    <row r="10" spans="1:15" ht="15">
      <c r="A10" s="117" t="s">
        <v>279</v>
      </c>
      <c r="B10" s="118" t="s">
        <v>318</v>
      </c>
      <c r="C10" s="119" t="s">
        <v>350</v>
      </c>
    </row>
    <row r="11" spans="1:15" ht="15">
      <c r="A11" s="117" t="s">
        <v>328</v>
      </c>
      <c r="B11" s="118" t="s">
        <v>313</v>
      </c>
      <c r="C11" s="119" t="s">
        <v>354</v>
      </c>
    </row>
    <row r="12" spans="1:15" ht="15">
      <c r="A12" s="117" t="s">
        <v>329</v>
      </c>
      <c r="B12" s="118" t="s">
        <v>313</v>
      </c>
      <c r="C12" s="119" t="s">
        <v>343</v>
      </c>
    </row>
    <row r="13" spans="1:15" ht="15">
      <c r="A13" s="117" t="s">
        <v>331</v>
      </c>
      <c r="B13" s="118" t="s">
        <v>278</v>
      </c>
      <c r="C13" s="119" t="s">
        <v>352</v>
      </c>
    </row>
    <row r="14" spans="1:15" ht="15">
      <c r="A14" s="117" t="s">
        <v>332</v>
      </c>
      <c r="B14" s="118" t="s">
        <v>312</v>
      </c>
      <c r="C14" s="119" t="s">
        <v>351</v>
      </c>
    </row>
    <row r="15" spans="1:15" ht="15">
      <c r="A15" s="117" t="s">
        <v>277</v>
      </c>
      <c r="B15" s="118" t="s">
        <v>312</v>
      </c>
      <c r="C15" s="119" t="s">
        <v>335</v>
      </c>
    </row>
    <row r="16" spans="1:15" ht="15">
      <c r="A16" s="117" t="s">
        <v>276</v>
      </c>
      <c r="B16" s="118" t="s">
        <v>319</v>
      </c>
      <c r="C16" s="119" t="s">
        <v>341</v>
      </c>
    </row>
    <row r="17" spans="1:4" ht="15">
      <c r="A17" s="117" t="s">
        <v>275</v>
      </c>
      <c r="B17" s="118" t="s">
        <v>320</v>
      </c>
      <c r="C17" s="119" t="s">
        <v>341</v>
      </c>
    </row>
    <row r="18" spans="1:4" ht="15">
      <c r="A18" s="117" t="s">
        <v>285</v>
      </c>
      <c r="B18" s="118" t="s">
        <v>314</v>
      </c>
      <c r="C18" s="119" t="s">
        <v>334</v>
      </c>
    </row>
    <row r="19" spans="1:4" ht="15">
      <c r="A19" s="117" t="s">
        <v>310</v>
      </c>
      <c r="B19" s="118" t="s">
        <v>312</v>
      </c>
      <c r="C19" s="119" t="s">
        <v>355</v>
      </c>
    </row>
    <row r="20" spans="1:4" ht="15">
      <c r="A20" s="117" t="s">
        <v>273</v>
      </c>
      <c r="B20" s="118" t="s">
        <v>312</v>
      </c>
      <c r="C20" s="119" t="s">
        <v>346</v>
      </c>
    </row>
    <row r="21" spans="1:4" ht="15">
      <c r="A21" s="117" t="s">
        <v>274</v>
      </c>
      <c r="B21" s="118" t="s">
        <v>312</v>
      </c>
      <c r="C21" s="119" t="s">
        <v>355</v>
      </c>
    </row>
    <row r="22" spans="1:4" ht="30">
      <c r="A22" s="117" t="s">
        <v>272</v>
      </c>
      <c r="B22" s="118" t="s">
        <v>312</v>
      </c>
      <c r="C22" s="119" t="s">
        <v>353</v>
      </c>
    </row>
    <row r="23" spans="1:4" ht="30">
      <c r="A23" s="117" t="s">
        <v>271</v>
      </c>
      <c r="B23" s="118" t="s">
        <v>312</v>
      </c>
      <c r="C23" s="119" t="s">
        <v>339</v>
      </c>
    </row>
    <row r="24" spans="1:4" ht="15">
      <c r="A24" s="117" t="s">
        <v>330</v>
      </c>
      <c r="B24" s="118" t="s">
        <v>312</v>
      </c>
      <c r="C24" s="119" t="s">
        <v>340</v>
      </c>
    </row>
    <row r="25" spans="1:4" ht="15">
      <c r="A25" s="117" t="s">
        <v>358</v>
      </c>
      <c r="B25" s="118" t="s">
        <v>312</v>
      </c>
      <c r="C25" s="119" t="s">
        <v>345</v>
      </c>
      <c r="D25" s="120"/>
    </row>
    <row r="26" spans="1:4" ht="15">
      <c r="A26" s="117" t="s">
        <v>270</v>
      </c>
      <c r="B26" s="118" t="s">
        <v>312</v>
      </c>
      <c r="C26" s="119" t="s">
        <v>335</v>
      </c>
    </row>
    <row r="27" spans="1:4" ht="15">
      <c r="A27" s="117" t="s">
        <v>269</v>
      </c>
      <c r="B27" s="118" t="s">
        <v>312</v>
      </c>
      <c r="C27" s="119" t="s">
        <v>351</v>
      </c>
    </row>
    <row r="28" spans="1:4" ht="15">
      <c r="A28" s="117" t="s">
        <v>267</v>
      </c>
      <c r="B28" s="121" t="s">
        <v>312</v>
      </c>
      <c r="C28" s="119" t="s">
        <v>351</v>
      </c>
    </row>
    <row r="29" spans="1:4" ht="15">
      <c r="A29" s="117" t="s">
        <v>333</v>
      </c>
      <c r="B29" s="121" t="s">
        <v>312</v>
      </c>
      <c r="C29" s="119" t="s">
        <v>335</v>
      </c>
    </row>
    <row r="30" spans="1:4" ht="15">
      <c r="A30" s="117" t="s">
        <v>266</v>
      </c>
      <c r="B30" s="121" t="s">
        <v>312</v>
      </c>
      <c r="C30" s="119" t="s">
        <v>351</v>
      </c>
    </row>
    <row r="31" spans="1:4" ht="15">
      <c r="A31" s="117" t="s">
        <v>265</v>
      </c>
      <c r="B31" s="121" t="s">
        <v>441</v>
      </c>
      <c r="C31" s="119" t="s">
        <v>359</v>
      </c>
    </row>
    <row r="32" spans="1:4" ht="30">
      <c r="A32" s="117" t="s">
        <v>264</v>
      </c>
      <c r="B32" s="121" t="s">
        <v>315</v>
      </c>
      <c r="C32" s="119" t="s">
        <v>348</v>
      </c>
    </row>
    <row r="33" spans="1:15">
      <c r="C33" s="122"/>
    </row>
    <row r="34" spans="1:15" s="130" customFormat="1" ht="15">
      <c r="A34" s="123" t="s">
        <v>325</v>
      </c>
      <c r="B34" s="124"/>
      <c r="C34" s="125"/>
      <c r="D34" s="126"/>
      <c r="E34" s="127"/>
      <c r="F34" s="126"/>
      <c r="G34" s="126"/>
      <c r="H34" s="126"/>
      <c r="I34" s="126"/>
      <c r="J34" s="126"/>
      <c r="K34" s="128"/>
      <c r="L34" s="129"/>
      <c r="M34" s="126"/>
      <c r="N34" s="126"/>
      <c r="O34" s="127"/>
    </row>
    <row r="35" spans="1:15" s="130" customFormat="1" ht="15">
      <c r="A35" s="123" t="s">
        <v>326</v>
      </c>
      <c r="B35" s="124"/>
      <c r="C35" s="125"/>
      <c r="D35" s="126"/>
      <c r="E35" s="127"/>
      <c r="F35" s="126"/>
      <c r="G35" s="126"/>
      <c r="H35" s="126"/>
      <c r="I35" s="126"/>
      <c r="J35" s="126"/>
      <c r="K35" s="128"/>
      <c r="L35" s="129"/>
      <c r="M35" s="126"/>
      <c r="N35" s="126"/>
      <c r="O35" s="127"/>
    </row>
    <row r="36" spans="1:15">
      <c r="C36" s="122"/>
    </row>
    <row r="37" spans="1:15">
      <c r="C37" s="122"/>
    </row>
    <row r="49" ht="36" customHeight="1"/>
  </sheetData>
  <sheetProtection sheet="1" objects="1" scenarios="1"/>
  <pageMargins left="0.71" right="0.71" top="0.75000000000000011" bottom="0.75000000000000011" header="0.31" footer="0.31"/>
  <pageSetup paperSize="9" scale="67" orientation="landscape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184BD-2BA5-4422-95AB-ACDAEDB85BCB}">
  <sheetPr codeName="Blad15">
    <tabColor rgb="FF0901B4"/>
    <pageSetUpPr fitToPage="1"/>
  </sheetPr>
  <dimension ref="A2:O50"/>
  <sheetViews>
    <sheetView showGridLines="0" showRowColHeaders="0" zoomScaleNormal="100" workbookViewId="0">
      <selection sqref="A1:XFD1048576"/>
    </sheetView>
  </sheetViews>
  <sheetFormatPr baseColWidth="10" defaultColWidth="8.83203125" defaultRowHeight="14"/>
  <cols>
    <col min="1" max="1" width="65.6640625" style="96" customWidth="1"/>
    <col min="2" max="2" width="98.6640625" style="97" customWidth="1"/>
    <col min="3" max="3" width="98.6640625" style="98" customWidth="1"/>
    <col min="4" max="4" width="1.6640625" style="99" customWidth="1"/>
    <col min="5" max="5" width="10.83203125" style="100" bestFit="1" customWidth="1"/>
    <col min="6" max="6" width="1.6640625" style="99" customWidth="1"/>
    <col min="7" max="7" width="19.5" style="99" bestFit="1" customWidth="1"/>
    <col min="8" max="8" width="1.6640625" style="99" customWidth="1"/>
    <col min="9" max="9" width="17" style="99" bestFit="1" customWidth="1"/>
    <col min="10" max="10" width="1.6640625" style="99" customWidth="1"/>
    <col min="11" max="11" width="15.1640625" style="101" bestFit="1" customWidth="1"/>
    <col min="12" max="12" width="1.6640625" style="102" customWidth="1"/>
    <col min="13" max="13" width="14.6640625" style="99" bestFit="1" customWidth="1"/>
    <col min="14" max="14" width="1.6640625" style="99" customWidth="1"/>
    <col min="15" max="15" width="10.5" style="100" bestFit="1" customWidth="1"/>
    <col min="16" max="16384" width="8.83203125" style="103"/>
  </cols>
  <sheetData>
    <row r="2" spans="1:15">
      <c r="A2" s="131" t="s">
        <v>391</v>
      </c>
    </row>
    <row r="4" spans="1:15" s="110" customFormat="1" ht="36" customHeight="1">
      <c r="A4" s="115" t="s">
        <v>284</v>
      </c>
      <c r="B4" s="116" t="s">
        <v>323</v>
      </c>
      <c r="C4" s="116" t="s">
        <v>324</v>
      </c>
      <c r="D4" s="106"/>
      <c r="E4" s="107"/>
      <c r="F4" s="106"/>
      <c r="G4" s="106"/>
      <c r="H4" s="106"/>
      <c r="I4" s="106"/>
      <c r="J4" s="106"/>
      <c r="K4" s="108"/>
      <c r="L4" s="109"/>
      <c r="M4" s="106"/>
      <c r="N4" s="106"/>
      <c r="O4" s="107"/>
    </row>
    <row r="6" spans="1:15" ht="30">
      <c r="A6" s="117" t="s">
        <v>311</v>
      </c>
      <c r="B6" s="118" t="s">
        <v>317</v>
      </c>
      <c r="C6" s="119" t="s">
        <v>338</v>
      </c>
    </row>
    <row r="7" spans="1:15" ht="15">
      <c r="A7" s="117" t="s">
        <v>282</v>
      </c>
      <c r="B7" s="118" t="s">
        <v>312</v>
      </c>
      <c r="C7" s="119" t="s">
        <v>334</v>
      </c>
      <c r="D7" s="120"/>
    </row>
    <row r="8" spans="1:15" ht="15">
      <c r="A8" s="117" t="s">
        <v>281</v>
      </c>
      <c r="B8" s="118" t="s">
        <v>318</v>
      </c>
      <c r="C8" s="119" t="s">
        <v>357</v>
      </c>
      <c r="D8" s="120"/>
    </row>
    <row r="9" spans="1:15" ht="15">
      <c r="A9" s="117" t="s">
        <v>280</v>
      </c>
      <c r="B9" s="118" t="s">
        <v>312</v>
      </c>
      <c r="C9" s="119" t="s">
        <v>336</v>
      </c>
    </row>
    <row r="10" spans="1:15" ht="15">
      <c r="A10" s="117" t="s">
        <v>279</v>
      </c>
      <c r="B10" s="118" t="s">
        <v>318</v>
      </c>
      <c r="C10" s="119" t="s">
        <v>350</v>
      </c>
    </row>
    <row r="11" spans="1:15" ht="15">
      <c r="A11" s="117" t="s">
        <v>328</v>
      </c>
      <c r="B11" s="118" t="s">
        <v>313</v>
      </c>
      <c r="C11" s="119" t="s">
        <v>354</v>
      </c>
    </row>
    <row r="12" spans="1:15" ht="15">
      <c r="A12" s="117" t="s">
        <v>329</v>
      </c>
      <c r="B12" s="118" t="s">
        <v>313</v>
      </c>
      <c r="C12" s="119" t="s">
        <v>343</v>
      </c>
    </row>
    <row r="13" spans="1:15" ht="15">
      <c r="A13" s="117" t="s">
        <v>331</v>
      </c>
      <c r="B13" s="118" t="s">
        <v>278</v>
      </c>
      <c r="C13" s="119" t="s">
        <v>352</v>
      </c>
    </row>
    <row r="14" spans="1:15" ht="15">
      <c r="A14" s="117" t="s">
        <v>332</v>
      </c>
      <c r="B14" s="118" t="s">
        <v>312</v>
      </c>
      <c r="C14" s="119" t="s">
        <v>351</v>
      </c>
    </row>
    <row r="15" spans="1:15" ht="15">
      <c r="A15" s="117" t="s">
        <v>277</v>
      </c>
      <c r="B15" s="118" t="s">
        <v>312</v>
      </c>
      <c r="C15" s="119" t="s">
        <v>335</v>
      </c>
    </row>
    <row r="16" spans="1:15" ht="15">
      <c r="A16" s="117" t="s">
        <v>276</v>
      </c>
      <c r="B16" s="118" t="s">
        <v>319</v>
      </c>
      <c r="C16" s="119" t="s">
        <v>341</v>
      </c>
    </row>
    <row r="17" spans="1:4" ht="15">
      <c r="A17" s="117" t="s">
        <v>275</v>
      </c>
      <c r="B17" s="118" t="s">
        <v>320</v>
      </c>
      <c r="C17" s="119" t="s">
        <v>341</v>
      </c>
    </row>
    <row r="18" spans="1:4" ht="15">
      <c r="A18" s="117" t="s">
        <v>285</v>
      </c>
      <c r="B18" s="118" t="s">
        <v>314</v>
      </c>
      <c r="C18" s="119" t="s">
        <v>334</v>
      </c>
    </row>
    <row r="19" spans="1:4" ht="15">
      <c r="A19" s="117" t="s">
        <v>310</v>
      </c>
      <c r="B19" s="118" t="s">
        <v>312</v>
      </c>
      <c r="C19" s="119" t="s">
        <v>355</v>
      </c>
    </row>
    <row r="20" spans="1:4" ht="15">
      <c r="A20" s="117" t="s">
        <v>273</v>
      </c>
      <c r="B20" s="118" t="s">
        <v>312</v>
      </c>
      <c r="C20" s="119" t="s">
        <v>346</v>
      </c>
    </row>
    <row r="21" spans="1:4" ht="15">
      <c r="A21" s="117" t="s">
        <v>376</v>
      </c>
      <c r="B21" s="118" t="s">
        <v>312</v>
      </c>
      <c r="C21" s="119" t="s">
        <v>355</v>
      </c>
    </row>
    <row r="22" spans="1:4" ht="15">
      <c r="A22" s="117" t="s">
        <v>379</v>
      </c>
      <c r="B22" s="118" t="s">
        <v>378</v>
      </c>
      <c r="C22" s="119" t="s">
        <v>343</v>
      </c>
    </row>
    <row r="23" spans="1:4" ht="30">
      <c r="A23" s="117" t="s">
        <v>272</v>
      </c>
      <c r="B23" s="118" t="s">
        <v>312</v>
      </c>
      <c r="C23" s="119" t="s">
        <v>353</v>
      </c>
    </row>
    <row r="24" spans="1:4" ht="30">
      <c r="A24" s="117" t="s">
        <v>377</v>
      </c>
      <c r="B24" s="118" t="s">
        <v>312</v>
      </c>
      <c r="C24" s="119" t="s">
        <v>339</v>
      </c>
    </row>
    <row r="25" spans="1:4" ht="15">
      <c r="A25" s="117" t="s">
        <v>330</v>
      </c>
      <c r="B25" s="118" t="s">
        <v>312</v>
      </c>
      <c r="C25" s="119" t="s">
        <v>340</v>
      </c>
    </row>
    <row r="26" spans="1:4" ht="15">
      <c r="A26" s="117" t="s">
        <v>358</v>
      </c>
      <c r="B26" s="118" t="s">
        <v>312</v>
      </c>
      <c r="C26" s="119" t="s">
        <v>345</v>
      </c>
      <c r="D26" s="120"/>
    </row>
    <row r="27" spans="1:4" ht="15">
      <c r="A27" s="117" t="s">
        <v>270</v>
      </c>
      <c r="B27" s="118" t="s">
        <v>312</v>
      </c>
      <c r="C27" s="119" t="s">
        <v>335</v>
      </c>
    </row>
    <row r="28" spans="1:4" ht="15">
      <c r="A28" s="117" t="s">
        <v>269</v>
      </c>
      <c r="B28" s="118" t="s">
        <v>312</v>
      </c>
      <c r="C28" s="119" t="s">
        <v>351</v>
      </c>
    </row>
    <row r="29" spans="1:4" ht="15">
      <c r="A29" s="117" t="s">
        <v>267</v>
      </c>
      <c r="B29" s="121" t="s">
        <v>312</v>
      </c>
      <c r="C29" s="119" t="s">
        <v>351</v>
      </c>
    </row>
    <row r="30" spans="1:4" ht="15">
      <c r="A30" s="117" t="s">
        <v>333</v>
      </c>
      <c r="B30" s="121" t="s">
        <v>312</v>
      </c>
      <c r="C30" s="119" t="s">
        <v>335</v>
      </c>
    </row>
    <row r="31" spans="1:4" ht="15">
      <c r="A31" s="117" t="s">
        <v>266</v>
      </c>
      <c r="B31" s="121" t="s">
        <v>312</v>
      </c>
      <c r="C31" s="119" t="s">
        <v>351</v>
      </c>
    </row>
    <row r="32" spans="1:4" ht="15">
      <c r="A32" s="117" t="s">
        <v>265</v>
      </c>
      <c r="B32" s="121" t="s">
        <v>441</v>
      </c>
      <c r="C32" s="119" t="s">
        <v>361</v>
      </c>
    </row>
    <row r="33" spans="1:15" ht="30">
      <c r="A33" s="117" t="s">
        <v>264</v>
      </c>
      <c r="B33" s="121" t="s">
        <v>315</v>
      </c>
      <c r="C33" s="119" t="s">
        <v>348</v>
      </c>
    </row>
    <row r="34" spans="1:15">
      <c r="C34" s="122"/>
    </row>
    <row r="35" spans="1:15" s="130" customFormat="1" ht="15">
      <c r="A35" s="123" t="s">
        <v>325</v>
      </c>
      <c r="B35" s="124"/>
      <c r="C35" s="125"/>
      <c r="D35" s="126"/>
      <c r="E35" s="127"/>
      <c r="F35" s="126"/>
      <c r="G35" s="126"/>
      <c r="H35" s="126"/>
      <c r="I35" s="126"/>
      <c r="J35" s="126"/>
      <c r="K35" s="128"/>
      <c r="L35" s="129"/>
      <c r="M35" s="126"/>
      <c r="N35" s="126"/>
      <c r="O35" s="127"/>
    </row>
    <row r="36" spans="1:15" s="130" customFormat="1" ht="15">
      <c r="A36" s="123" t="s">
        <v>326</v>
      </c>
      <c r="B36" s="124"/>
      <c r="C36" s="125"/>
      <c r="D36" s="126"/>
      <c r="E36" s="127"/>
      <c r="F36" s="126"/>
      <c r="G36" s="126"/>
      <c r="H36" s="126"/>
      <c r="I36" s="126"/>
      <c r="J36" s="126"/>
      <c r="K36" s="128"/>
      <c r="L36" s="129"/>
      <c r="M36" s="126"/>
      <c r="N36" s="126"/>
      <c r="O36" s="127"/>
    </row>
    <row r="37" spans="1:15">
      <c r="C37" s="122"/>
    </row>
    <row r="38" spans="1:15">
      <c r="C38" s="122"/>
    </row>
    <row r="50" ht="36" customHeight="1"/>
  </sheetData>
  <sheetProtection sheet="1" objects="1" scenarios="1"/>
  <pageMargins left="0.71" right="0.71" top="0.75000000000000011" bottom="0.75000000000000011" header="0.31" footer="0.31"/>
  <pageSetup paperSize="9" scale="67" orientation="landscape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6B7FF-A047-4898-B868-8BB55025D282}">
  <sheetPr codeName="Blad16">
    <tabColor rgb="FF0901B4"/>
    <pageSetUpPr fitToPage="1"/>
  </sheetPr>
  <dimension ref="A2:O49"/>
  <sheetViews>
    <sheetView showGridLines="0" showRowColHeaders="0" zoomScaleNormal="100" workbookViewId="0">
      <selection sqref="A1:XFD1048576"/>
    </sheetView>
  </sheetViews>
  <sheetFormatPr baseColWidth="10" defaultColWidth="8.83203125" defaultRowHeight="14"/>
  <cols>
    <col min="1" max="1" width="65.6640625" style="96" customWidth="1"/>
    <col min="2" max="2" width="98.6640625" style="97" customWidth="1"/>
    <col min="3" max="3" width="98.6640625" style="98" customWidth="1"/>
    <col min="4" max="4" width="1.6640625" style="99" customWidth="1"/>
    <col min="5" max="5" width="10.83203125" style="100" bestFit="1" customWidth="1"/>
    <col min="6" max="6" width="1.6640625" style="99" customWidth="1"/>
    <col min="7" max="7" width="19.5" style="99" bestFit="1" customWidth="1"/>
    <col min="8" max="8" width="1.6640625" style="99" customWidth="1"/>
    <col min="9" max="9" width="17" style="99" bestFit="1" customWidth="1"/>
    <col min="10" max="10" width="1.6640625" style="99" customWidth="1"/>
    <col min="11" max="11" width="15.1640625" style="101" bestFit="1" customWidth="1"/>
    <col min="12" max="12" width="1.6640625" style="102" customWidth="1"/>
    <col min="13" max="13" width="14.6640625" style="99" bestFit="1" customWidth="1"/>
    <col min="14" max="14" width="1.6640625" style="99" customWidth="1"/>
    <col min="15" max="15" width="10.5" style="100" bestFit="1" customWidth="1"/>
    <col min="16" max="16384" width="8.83203125" style="103"/>
  </cols>
  <sheetData>
    <row r="2" spans="1:15">
      <c r="A2" s="114" t="s">
        <v>380</v>
      </c>
    </row>
    <row r="4" spans="1:15" s="110" customFormat="1" ht="36" customHeight="1">
      <c r="A4" s="115" t="s">
        <v>284</v>
      </c>
      <c r="B4" s="116" t="s">
        <v>323</v>
      </c>
      <c r="C4" s="116" t="s">
        <v>324</v>
      </c>
      <c r="D4" s="106"/>
      <c r="E4" s="107"/>
      <c r="F4" s="106"/>
      <c r="G4" s="106"/>
      <c r="H4" s="106"/>
      <c r="I4" s="106"/>
      <c r="J4" s="106"/>
      <c r="K4" s="108"/>
      <c r="L4" s="109"/>
      <c r="M4" s="106"/>
      <c r="N4" s="106"/>
      <c r="O4" s="107"/>
    </row>
    <row r="6" spans="1:15" ht="30">
      <c r="A6" s="117" t="s">
        <v>311</v>
      </c>
      <c r="B6" s="118" t="s">
        <v>317</v>
      </c>
      <c r="C6" s="119" t="s">
        <v>338</v>
      </c>
    </row>
    <row r="7" spans="1:15" ht="15">
      <c r="A7" s="117" t="s">
        <v>282</v>
      </c>
      <c r="B7" s="118" t="s">
        <v>312</v>
      </c>
      <c r="C7" s="119" t="s">
        <v>334</v>
      </c>
      <c r="D7" s="120"/>
    </row>
    <row r="8" spans="1:15" ht="15">
      <c r="A8" s="117" t="s">
        <v>281</v>
      </c>
      <c r="B8" s="118" t="s">
        <v>318</v>
      </c>
      <c r="C8" s="119" t="s">
        <v>357</v>
      </c>
      <c r="D8" s="120"/>
    </row>
    <row r="9" spans="1:15" ht="15">
      <c r="A9" s="117" t="s">
        <v>280</v>
      </c>
      <c r="B9" s="118" t="s">
        <v>312</v>
      </c>
      <c r="C9" s="119" t="s">
        <v>336</v>
      </c>
    </row>
    <row r="10" spans="1:15" ht="15">
      <c r="A10" s="117" t="s">
        <v>279</v>
      </c>
      <c r="B10" s="118" t="s">
        <v>318</v>
      </c>
      <c r="C10" s="119" t="s">
        <v>350</v>
      </c>
    </row>
    <row r="11" spans="1:15" ht="15">
      <c r="A11" s="117" t="s">
        <v>328</v>
      </c>
      <c r="B11" s="118" t="s">
        <v>313</v>
      </c>
      <c r="C11" s="119" t="s">
        <v>354</v>
      </c>
    </row>
    <row r="12" spans="1:15" ht="15">
      <c r="A12" s="117" t="s">
        <v>329</v>
      </c>
      <c r="B12" s="118" t="s">
        <v>313</v>
      </c>
      <c r="C12" s="119" t="s">
        <v>343</v>
      </c>
    </row>
    <row r="13" spans="1:15" ht="15">
      <c r="A13" s="117" t="s">
        <v>331</v>
      </c>
      <c r="B13" s="118" t="s">
        <v>278</v>
      </c>
      <c r="C13" s="119" t="s">
        <v>352</v>
      </c>
    </row>
    <row r="14" spans="1:15" ht="15">
      <c r="A14" s="117" t="s">
        <v>332</v>
      </c>
      <c r="B14" s="118" t="s">
        <v>312</v>
      </c>
      <c r="C14" s="119" t="s">
        <v>351</v>
      </c>
    </row>
    <row r="15" spans="1:15" ht="15">
      <c r="A15" s="117" t="s">
        <v>277</v>
      </c>
      <c r="B15" s="118" t="s">
        <v>312</v>
      </c>
      <c r="C15" s="119" t="s">
        <v>335</v>
      </c>
    </row>
    <row r="16" spans="1:15" ht="15">
      <c r="A16" s="117" t="s">
        <v>276</v>
      </c>
      <c r="B16" s="118" t="s">
        <v>319</v>
      </c>
      <c r="C16" s="119" t="s">
        <v>341</v>
      </c>
    </row>
    <row r="17" spans="1:3" ht="15">
      <c r="A17" s="117" t="s">
        <v>275</v>
      </c>
      <c r="B17" s="118" t="s">
        <v>320</v>
      </c>
      <c r="C17" s="119" t="s">
        <v>341</v>
      </c>
    </row>
    <row r="18" spans="1:3" ht="15">
      <c r="A18" s="117" t="s">
        <v>285</v>
      </c>
      <c r="B18" s="118" t="s">
        <v>314</v>
      </c>
      <c r="C18" s="119" t="s">
        <v>334</v>
      </c>
    </row>
    <row r="19" spans="1:3" ht="15">
      <c r="A19" s="117" t="s">
        <v>310</v>
      </c>
      <c r="B19" s="118" t="s">
        <v>312</v>
      </c>
      <c r="C19" s="119" t="s">
        <v>355</v>
      </c>
    </row>
    <row r="20" spans="1:3" ht="15">
      <c r="A20" s="117" t="s">
        <v>273</v>
      </c>
      <c r="B20" s="118" t="s">
        <v>312</v>
      </c>
      <c r="C20" s="119" t="s">
        <v>346</v>
      </c>
    </row>
    <row r="21" spans="1:3" ht="15">
      <c r="A21" s="117" t="s">
        <v>274</v>
      </c>
      <c r="B21" s="118" t="s">
        <v>312</v>
      </c>
      <c r="C21" s="119" t="s">
        <v>355</v>
      </c>
    </row>
    <row r="22" spans="1:3" ht="30">
      <c r="A22" s="117" t="s">
        <v>272</v>
      </c>
      <c r="B22" s="118" t="s">
        <v>312</v>
      </c>
      <c r="C22" s="119" t="s">
        <v>353</v>
      </c>
    </row>
    <row r="23" spans="1:3" ht="30">
      <c r="A23" s="117" t="s">
        <v>271</v>
      </c>
      <c r="B23" s="118" t="s">
        <v>312</v>
      </c>
      <c r="C23" s="119" t="s">
        <v>339</v>
      </c>
    </row>
    <row r="24" spans="1:3" ht="15">
      <c r="A24" s="117" t="s">
        <v>330</v>
      </c>
      <c r="B24" s="118" t="s">
        <v>312</v>
      </c>
      <c r="C24" s="119" t="s">
        <v>340</v>
      </c>
    </row>
    <row r="25" spans="1:3" ht="15">
      <c r="A25" s="117" t="s">
        <v>358</v>
      </c>
      <c r="B25" s="118" t="s">
        <v>312</v>
      </c>
      <c r="C25" s="119" t="s">
        <v>345</v>
      </c>
    </row>
    <row r="26" spans="1:3" ht="15">
      <c r="A26" s="117" t="s">
        <v>270</v>
      </c>
      <c r="B26" s="118" t="s">
        <v>312</v>
      </c>
      <c r="C26" s="119" t="s">
        <v>335</v>
      </c>
    </row>
    <row r="27" spans="1:3" ht="15">
      <c r="A27" s="117" t="s">
        <v>269</v>
      </c>
      <c r="B27" s="118" t="s">
        <v>312</v>
      </c>
      <c r="C27" s="119" t="s">
        <v>351</v>
      </c>
    </row>
    <row r="28" spans="1:3" ht="15">
      <c r="A28" s="117" t="s">
        <v>267</v>
      </c>
      <c r="B28" s="121" t="s">
        <v>312</v>
      </c>
      <c r="C28" s="119" t="s">
        <v>351</v>
      </c>
    </row>
    <row r="29" spans="1:3" ht="15">
      <c r="A29" s="117" t="s">
        <v>333</v>
      </c>
      <c r="B29" s="121" t="s">
        <v>312</v>
      </c>
      <c r="C29" s="119" t="s">
        <v>335</v>
      </c>
    </row>
    <row r="30" spans="1:3" ht="15">
      <c r="A30" s="117" t="s">
        <v>266</v>
      </c>
      <c r="B30" s="121" t="s">
        <v>312</v>
      </c>
      <c r="C30" s="119" t="s">
        <v>351</v>
      </c>
    </row>
    <row r="31" spans="1:3" ht="15">
      <c r="A31" s="117" t="s">
        <v>265</v>
      </c>
      <c r="B31" s="121" t="s">
        <v>441</v>
      </c>
      <c r="C31" s="119" t="s">
        <v>361</v>
      </c>
    </row>
    <row r="32" spans="1:3" ht="30">
      <c r="A32" s="117" t="s">
        <v>264</v>
      </c>
      <c r="B32" s="121" t="s">
        <v>315</v>
      </c>
      <c r="C32" s="119" t="s">
        <v>348</v>
      </c>
    </row>
    <row r="33" spans="1:15">
      <c r="C33" s="122"/>
    </row>
    <row r="34" spans="1:15" s="130" customFormat="1" ht="15">
      <c r="A34" s="123" t="s">
        <v>325</v>
      </c>
      <c r="B34" s="124"/>
      <c r="C34" s="125"/>
      <c r="D34" s="126"/>
      <c r="E34" s="127"/>
      <c r="F34" s="126"/>
      <c r="G34" s="126"/>
      <c r="H34" s="126"/>
      <c r="I34" s="126"/>
      <c r="J34" s="126"/>
      <c r="K34" s="128"/>
      <c r="L34" s="129"/>
      <c r="M34" s="126"/>
      <c r="N34" s="126"/>
      <c r="O34" s="127"/>
    </row>
    <row r="35" spans="1:15" s="130" customFormat="1" ht="15">
      <c r="A35" s="123" t="s">
        <v>326</v>
      </c>
      <c r="B35" s="124"/>
      <c r="C35" s="125"/>
      <c r="D35" s="126"/>
      <c r="E35" s="127"/>
      <c r="F35" s="126"/>
      <c r="G35" s="126"/>
      <c r="H35" s="126"/>
      <c r="I35" s="126"/>
      <c r="J35" s="126"/>
      <c r="K35" s="128"/>
      <c r="L35" s="129"/>
      <c r="M35" s="126"/>
      <c r="N35" s="126"/>
      <c r="O35" s="127"/>
    </row>
    <row r="36" spans="1:15">
      <c r="C36" s="122"/>
    </row>
    <row r="37" spans="1:15">
      <c r="C37" s="122"/>
    </row>
    <row r="49" ht="36" customHeight="1"/>
  </sheetData>
  <sheetProtection sheet="1" objects="1" scenarios="1"/>
  <pageMargins left="0.71" right="0.71" top="0.75000000000000011" bottom="0.75000000000000011" header="0.31" footer="0.31"/>
  <pageSetup paperSize="9" scale="67" orientation="landscape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206CF-D6E1-4C12-B9D2-152BD895504E}">
  <sheetPr codeName="Blad17">
    <tabColor rgb="FF0901B4"/>
    <pageSetUpPr fitToPage="1"/>
  </sheetPr>
  <dimension ref="A2:O50"/>
  <sheetViews>
    <sheetView showGridLines="0" showRowColHeaders="0" zoomScaleNormal="100" workbookViewId="0">
      <selection sqref="A1:XFD1048576"/>
    </sheetView>
  </sheetViews>
  <sheetFormatPr baseColWidth="10" defaultColWidth="8.83203125" defaultRowHeight="14"/>
  <cols>
    <col min="1" max="1" width="65.6640625" style="96" customWidth="1"/>
    <col min="2" max="2" width="98.6640625" style="97" customWidth="1"/>
    <col min="3" max="3" width="98.6640625" style="98" customWidth="1"/>
    <col min="4" max="4" width="1.6640625" style="99" customWidth="1"/>
    <col min="5" max="5" width="10.83203125" style="100" bestFit="1" customWidth="1"/>
    <col min="6" max="6" width="1.6640625" style="99" customWidth="1"/>
    <col min="7" max="7" width="19.5" style="99" bestFit="1" customWidth="1"/>
    <col min="8" max="8" width="1.6640625" style="99" customWidth="1"/>
    <col min="9" max="9" width="17" style="99" bestFit="1" customWidth="1"/>
    <col min="10" max="10" width="1.6640625" style="99" customWidth="1"/>
    <col min="11" max="11" width="15.1640625" style="101" bestFit="1" customWidth="1"/>
    <col min="12" max="12" width="1.6640625" style="102" customWidth="1"/>
    <col min="13" max="13" width="14.6640625" style="99" bestFit="1" customWidth="1"/>
    <col min="14" max="14" width="1.6640625" style="99" customWidth="1"/>
    <col min="15" max="15" width="10.5" style="100" bestFit="1" customWidth="1"/>
    <col min="16" max="16384" width="8.83203125" style="103"/>
  </cols>
  <sheetData>
    <row r="2" spans="1:15">
      <c r="A2" s="131" t="s">
        <v>373</v>
      </c>
    </row>
    <row r="4" spans="1:15" s="110" customFormat="1" ht="36" customHeight="1">
      <c r="A4" s="115" t="s">
        <v>284</v>
      </c>
      <c r="B4" s="116" t="s">
        <v>323</v>
      </c>
      <c r="C4" s="116" t="s">
        <v>324</v>
      </c>
      <c r="D4" s="106"/>
      <c r="E4" s="107"/>
      <c r="F4" s="106"/>
      <c r="G4" s="106"/>
      <c r="H4" s="106"/>
      <c r="I4" s="106"/>
      <c r="J4" s="106"/>
      <c r="K4" s="108"/>
      <c r="L4" s="109"/>
      <c r="M4" s="106"/>
      <c r="N4" s="106"/>
      <c r="O4" s="107"/>
    </row>
    <row r="6" spans="1:15" ht="30">
      <c r="A6" s="117" t="s">
        <v>311</v>
      </c>
      <c r="B6" s="118" t="s">
        <v>317</v>
      </c>
      <c r="C6" s="119" t="s">
        <v>338</v>
      </c>
    </row>
    <row r="7" spans="1:15" ht="15">
      <c r="A7" s="117" t="s">
        <v>282</v>
      </c>
      <c r="B7" s="118" t="s">
        <v>312</v>
      </c>
      <c r="C7" s="119" t="s">
        <v>334</v>
      </c>
      <c r="D7" s="120"/>
    </row>
    <row r="8" spans="1:15" ht="15">
      <c r="A8" s="117" t="s">
        <v>281</v>
      </c>
      <c r="B8" s="118" t="s">
        <v>318</v>
      </c>
      <c r="C8" s="119" t="s">
        <v>357</v>
      </c>
      <c r="D8" s="120"/>
    </row>
    <row r="9" spans="1:15" ht="15">
      <c r="A9" s="117" t="s">
        <v>280</v>
      </c>
      <c r="B9" s="118" t="s">
        <v>312</v>
      </c>
      <c r="C9" s="119" t="s">
        <v>336</v>
      </c>
    </row>
    <row r="10" spans="1:15" ht="15">
      <c r="A10" s="117" t="s">
        <v>279</v>
      </c>
      <c r="B10" s="118" t="s">
        <v>318</v>
      </c>
      <c r="C10" s="119" t="s">
        <v>350</v>
      </c>
    </row>
    <row r="11" spans="1:15" ht="15">
      <c r="A11" s="117" t="s">
        <v>328</v>
      </c>
      <c r="B11" s="118" t="s">
        <v>313</v>
      </c>
      <c r="C11" s="119" t="s">
        <v>354</v>
      </c>
    </row>
    <row r="12" spans="1:15" ht="15">
      <c r="A12" s="117" t="s">
        <v>329</v>
      </c>
      <c r="B12" s="118" t="s">
        <v>313</v>
      </c>
      <c r="C12" s="119" t="s">
        <v>343</v>
      </c>
    </row>
    <row r="13" spans="1:15" ht="15">
      <c r="A13" s="117" t="s">
        <v>331</v>
      </c>
      <c r="B13" s="118" t="s">
        <v>278</v>
      </c>
      <c r="C13" s="119" t="s">
        <v>352</v>
      </c>
    </row>
    <row r="14" spans="1:15" ht="15">
      <c r="A14" s="117" t="s">
        <v>332</v>
      </c>
      <c r="B14" s="118" t="s">
        <v>312</v>
      </c>
      <c r="C14" s="119" t="s">
        <v>351</v>
      </c>
    </row>
    <row r="15" spans="1:15" ht="15">
      <c r="A15" s="117" t="s">
        <v>277</v>
      </c>
      <c r="B15" s="118" t="s">
        <v>312</v>
      </c>
      <c r="C15" s="119" t="s">
        <v>335</v>
      </c>
    </row>
    <row r="16" spans="1:15" ht="15">
      <c r="A16" s="117" t="s">
        <v>276</v>
      </c>
      <c r="B16" s="118" t="s">
        <v>319</v>
      </c>
      <c r="C16" s="119" t="s">
        <v>341</v>
      </c>
    </row>
    <row r="17" spans="1:4" ht="15">
      <c r="A17" s="117" t="s">
        <v>275</v>
      </c>
      <c r="B17" s="118" t="s">
        <v>320</v>
      </c>
      <c r="C17" s="119" t="s">
        <v>341</v>
      </c>
    </row>
    <row r="18" spans="1:4" ht="15">
      <c r="A18" s="117" t="s">
        <v>285</v>
      </c>
      <c r="B18" s="118" t="s">
        <v>314</v>
      </c>
      <c r="C18" s="119" t="s">
        <v>334</v>
      </c>
    </row>
    <row r="19" spans="1:4" ht="15">
      <c r="A19" s="117" t="s">
        <v>310</v>
      </c>
      <c r="B19" s="118" t="s">
        <v>312</v>
      </c>
      <c r="C19" s="119" t="s">
        <v>355</v>
      </c>
    </row>
    <row r="20" spans="1:4" ht="15">
      <c r="A20" s="117" t="s">
        <v>273</v>
      </c>
      <c r="B20" s="118" t="s">
        <v>312</v>
      </c>
      <c r="C20" s="119" t="s">
        <v>346</v>
      </c>
    </row>
    <row r="21" spans="1:4" ht="15">
      <c r="A21" s="117" t="s">
        <v>274</v>
      </c>
      <c r="B21" s="118" t="s">
        <v>312</v>
      </c>
      <c r="C21" s="119" t="s">
        <v>355</v>
      </c>
    </row>
    <row r="22" spans="1:4" ht="30">
      <c r="A22" s="117" t="s">
        <v>272</v>
      </c>
      <c r="B22" s="118" t="s">
        <v>312</v>
      </c>
      <c r="C22" s="119" t="s">
        <v>353</v>
      </c>
    </row>
    <row r="23" spans="1:4" ht="30">
      <c r="A23" s="117" t="s">
        <v>271</v>
      </c>
      <c r="B23" s="118" t="s">
        <v>312</v>
      </c>
      <c r="C23" s="119" t="s">
        <v>339</v>
      </c>
    </row>
    <row r="24" spans="1:4" ht="15">
      <c r="A24" s="117" t="s">
        <v>330</v>
      </c>
      <c r="B24" s="118" t="s">
        <v>312</v>
      </c>
      <c r="C24" s="119" t="s">
        <v>340</v>
      </c>
    </row>
    <row r="25" spans="1:4" ht="15">
      <c r="A25" s="117" t="s">
        <v>358</v>
      </c>
      <c r="B25" s="118" t="s">
        <v>312</v>
      </c>
      <c r="C25" s="119" t="s">
        <v>345</v>
      </c>
      <c r="D25" s="120"/>
    </row>
    <row r="26" spans="1:4" ht="15">
      <c r="A26" s="117" t="s">
        <v>270</v>
      </c>
      <c r="B26" s="118" t="s">
        <v>312</v>
      </c>
      <c r="C26" s="119" t="s">
        <v>335</v>
      </c>
    </row>
    <row r="27" spans="1:4" ht="15">
      <c r="A27" s="117" t="s">
        <v>269</v>
      </c>
      <c r="B27" s="118" t="s">
        <v>312</v>
      </c>
      <c r="C27" s="119" t="s">
        <v>351</v>
      </c>
    </row>
    <row r="28" spans="1:4" ht="15">
      <c r="A28" s="117" t="s">
        <v>267</v>
      </c>
      <c r="B28" s="121" t="s">
        <v>312</v>
      </c>
      <c r="C28" s="119" t="s">
        <v>351</v>
      </c>
    </row>
    <row r="29" spans="1:4" ht="15">
      <c r="A29" s="117" t="s">
        <v>333</v>
      </c>
      <c r="B29" s="118" t="s">
        <v>312</v>
      </c>
      <c r="C29" s="119" t="s">
        <v>335</v>
      </c>
    </row>
    <row r="30" spans="1:4" ht="15">
      <c r="A30" s="117" t="s">
        <v>266</v>
      </c>
      <c r="B30" s="121" t="s">
        <v>312</v>
      </c>
      <c r="C30" s="119" t="s">
        <v>351</v>
      </c>
    </row>
    <row r="31" spans="1:4" ht="15">
      <c r="A31" s="117" t="s">
        <v>265</v>
      </c>
      <c r="B31" s="121" t="s">
        <v>441</v>
      </c>
      <c r="C31" s="119" t="s">
        <v>359</v>
      </c>
    </row>
    <row r="32" spans="1:4" ht="30">
      <c r="A32" s="117" t="s">
        <v>264</v>
      </c>
      <c r="B32" s="121" t="s">
        <v>315</v>
      </c>
      <c r="C32" s="119" t="s">
        <v>348</v>
      </c>
    </row>
    <row r="33" spans="1:15">
      <c r="C33" s="122"/>
    </row>
    <row r="34" spans="1:15" s="130" customFormat="1">
      <c r="A34" s="123"/>
      <c r="B34" s="124"/>
      <c r="C34" s="125"/>
      <c r="D34" s="126"/>
      <c r="E34" s="127"/>
      <c r="F34" s="126"/>
      <c r="G34" s="126"/>
      <c r="H34" s="126"/>
      <c r="I34" s="126"/>
      <c r="J34" s="126"/>
      <c r="K34" s="128"/>
      <c r="L34" s="129"/>
      <c r="M34" s="126"/>
      <c r="N34" s="126"/>
      <c r="O34" s="127"/>
    </row>
    <row r="35" spans="1:15" s="130" customFormat="1">
      <c r="A35" s="123"/>
      <c r="B35" s="124"/>
      <c r="C35" s="125"/>
      <c r="D35" s="126"/>
      <c r="E35" s="127"/>
      <c r="F35" s="126"/>
      <c r="G35" s="126"/>
      <c r="H35" s="126"/>
      <c r="I35" s="126"/>
      <c r="J35" s="126"/>
      <c r="K35" s="128"/>
      <c r="L35" s="129"/>
      <c r="M35" s="126"/>
      <c r="N35" s="126"/>
      <c r="O35" s="127"/>
    </row>
    <row r="36" spans="1:15" s="130" customFormat="1">
      <c r="A36" s="123"/>
      <c r="B36" s="124"/>
      <c r="C36" s="125"/>
      <c r="D36" s="126"/>
      <c r="E36" s="127"/>
      <c r="F36" s="126"/>
      <c r="G36" s="126"/>
      <c r="H36" s="126"/>
      <c r="I36" s="126"/>
      <c r="J36" s="126"/>
      <c r="K36" s="128"/>
      <c r="L36" s="129"/>
      <c r="M36" s="126"/>
      <c r="N36" s="126"/>
      <c r="O36" s="127"/>
    </row>
    <row r="37" spans="1:15">
      <c r="C37" s="122"/>
    </row>
    <row r="38" spans="1:15">
      <c r="C38" s="122"/>
    </row>
    <row r="50" ht="36" customHeight="1"/>
  </sheetData>
  <sheetProtection sheet="1" objects="1" scenarios="1"/>
  <pageMargins left="0.71" right="0.71" top="0.75000000000000011" bottom="0.75000000000000011" header="0.31" footer="0.31"/>
  <pageSetup paperSize="9" scale="67" orientation="landscape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26784-F540-409D-B3FD-341C0038491C}">
  <sheetPr codeName="Blad18">
    <tabColor rgb="FF0901B4"/>
    <pageSetUpPr fitToPage="1"/>
  </sheetPr>
  <dimension ref="A2:O49"/>
  <sheetViews>
    <sheetView showGridLines="0" showRowColHeaders="0" zoomScaleNormal="100" workbookViewId="0">
      <selection sqref="A1:XFD1048576"/>
    </sheetView>
  </sheetViews>
  <sheetFormatPr baseColWidth="10" defaultColWidth="8.83203125" defaultRowHeight="14"/>
  <cols>
    <col min="1" max="1" width="65.6640625" style="96" customWidth="1"/>
    <col min="2" max="2" width="98.6640625" style="97" customWidth="1"/>
    <col min="3" max="3" width="98.6640625" style="98" customWidth="1"/>
    <col min="4" max="4" width="1.6640625" style="99" customWidth="1"/>
    <col min="5" max="5" width="10.83203125" style="100" bestFit="1" customWidth="1"/>
    <col min="6" max="6" width="1.6640625" style="99" customWidth="1"/>
    <col min="7" max="7" width="19.5" style="99" bestFit="1" customWidth="1"/>
    <col min="8" max="8" width="1.6640625" style="99" customWidth="1"/>
    <col min="9" max="9" width="17" style="99" bestFit="1" customWidth="1"/>
    <col min="10" max="10" width="1.6640625" style="99" customWidth="1"/>
    <col min="11" max="11" width="15.1640625" style="101" bestFit="1" customWidth="1"/>
    <col min="12" max="12" width="1.6640625" style="102" customWidth="1"/>
    <col min="13" max="13" width="14.6640625" style="99" bestFit="1" customWidth="1"/>
    <col min="14" max="14" width="1.6640625" style="99" customWidth="1"/>
    <col min="15" max="15" width="10.5" style="100" bestFit="1" customWidth="1"/>
    <col min="16" max="16384" width="8.83203125" style="103"/>
  </cols>
  <sheetData>
    <row r="2" spans="1:15">
      <c r="A2" s="131" t="s">
        <v>374</v>
      </c>
    </row>
    <row r="4" spans="1:15" s="110" customFormat="1" ht="36" customHeight="1">
      <c r="A4" s="115" t="s">
        <v>284</v>
      </c>
      <c r="B4" s="116" t="s">
        <v>323</v>
      </c>
      <c r="C4" s="116" t="s">
        <v>324</v>
      </c>
      <c r="D4" s="106"/>
      <c r="E4" s="107"/>
      <c r="F4" s="106"/>
      <c r="G4" s="106"/>
      <c r="H4" s="106"/>
      <c r="I4" s="106"/>
      <c r="J4" s="106"/>
      <c r="K4" s="108"/>
      <c r="L4" s="109"/>
      <c r="M4" s="106"/>
      <c r="N4" s="106"/>
      <c r="O4" s="107"/>
    </row>
    <row r="6" spans="1:15" ht="30">
      <c r="A6" s="132" t="s">
        <v>311</v>
      </c>
      <c r="B6" s="133" t="s">
        <v>317</v>
      </c>
      <c r="C6" s="134" t="s">
        <v>338</v>
      </c>
    </row>
    <row r="7" spans="1:15" ht="15">
      <c r="A7" s="132" t="s">
        <v>282</v>
      </c>
      <c r="B7" s="133" t="s">
        <v>312</v>
      </c>
      <c r="C7" s="134" t="s">
        <v>334</v>
      </c>
      <c r="D7" s="120"/>
    </row>
    <row r="8" spans="1:15" ht="15">
      <c r="A8" s="132" t="s">
        <v>281</v>
      </c>
      <c r="B8" s="133" t="s">
        <v>318</v>
      </c>
      <c r="C8" s="134" t="s">
        <v>357</v>
      </c>
      <c r="D8" s="120"/>
    </row>
    <row r="9" spans="1:15" ht="15">
      <c r="A9" s="132" t="s">
        <v>280</v>
      </c>
      <c r="B9" s="133" t="s">
        <v>312</v>
      </c>
      <c r="C9" s="134" t="s">
        <v>336</v>
      </c>
    </row>
    <row r="10" spans="1:15" ht="15">
      <c r="A10" s="132" t="s">
        <v>279</v>
      </c>
      <c r="B10" s="133" t="s">
        <v>318</v>
      </c>
      <c r="C10" s="134" t="s">
        <v>350</v>
      </c>
    </row>
    <row r="11" spans="1:15" ht="15">
      <c r="A11" s="132" t="s">
        <v>328</v>
      </c>
      <c r="B11" s="133" t="s">
        <v>313</v>
      </c>
      <c r="C11" s="134" t="s">
        <v>354</v>
      </c>
    </row>
    <row r="12" spans="1:15" ht="15">
      <c r="A12" s="132" t="s">
        <v>329</v>
      </c>
      <c r="B12" s="133" t="s">
        <v>313</v>
      </c>
      <c r="C12" s="134" t="s">
        <v>343</v>
      </c>
    </row>
    <row r="13" spans="1:15" ht="15">
      <c r="A13" s="132" t="s">
        <v>331</v>
      </c>
      <c r="B13" s="133" t="s">
        <v>278</v>
      </c>
      <c r="C13" s="134" t="s">
        <v>352</v>
      </c>
    </row>
    <row r="14" spans="1:15" ht="15">
      <c r="A14" s="132" t="s">
        <v>332</v>
      </c>
      <c r="B14" s="133" t="s">
        <v>312</v>
      </c>
      <c r="C14" s="134" t="s">
        <v>351</v>
      </c>
    </row>
    <row r="15" spans="1:15" ht="15">
      <c r="A15" s="132" t="s">
        <v>277</v>
      </c>
      <c r="B15" s="133" t="s">
        <v>312</v>
      </c>
      <c r="C15" s="134" t="s">
        <v>335</v>
      </c>
    </row>
    <row r="16" spans="1:15" ht="15">
      <c r="A16" s="132" t="s">
        <v>276</v>
      </c>
      <c r="B16" s="133" t="s">
        <v>319</v>
      </c>
      <c r="C16" s="134" t="s">
        <v>341</v>
      </c>
    </row>
    <row r="17" spans="1:4" ht="15">
      <c r="A17" s="132" t="s">
        <v>275</v>
      </c>
      <c r="B17" s="133" t="s">
        <v>320</v>
      </c>
      <c r="C17" s="134" t="s">
        <v>341</v>
      </c>
    </row>
    <row r="18" spans="1:4" ht="15">
      <c r="A18" s="132" t="s">
        <v>285</v>
      </c>
      <c r="B18" s="133" t="s">
        <v>314</v>
      </c>
      <c r="C18" s="134" t="s">
        <v>334</v>
      </c>
    </row>
    <row r="19" spans="1:4" ht="15">
      <c r="A19" s="132" t="s">
        <v>310</v>
      </c>
      <c r="B19" s="133" t="s">
        <v>312</v>
      </c>
      <c r="C19" s="134" t="s">
        <v>355</v>
      </c>
    </row>
    <row r="20" spans="1:4" ht="15">
      <c r="A20" s="132" t="s">
        <v>273</v>
      </c>
      <c r="B20" s="133" t="s">
        <v>312</v>
      </c>
      <c r="C20" s="134" t="s">
        <v>346</v>
      </c>
    </row>
    <row r="21" spans="1:4" ht="15">
      <c r="A21" s="132" t="s">
        <v>274</v>
      </c>
      <c r="B21" s="133" t="s">
        <v>312</v>
      </c>
      <c r="C21" s="134" t="s">
        <v>355</v>
      </c>
    </row>
    <row r="22" spans="1:4" ht="30">
      <c r="A22" s="132" t="s">
        <v>272</v>
      </c>
      <c r="B22" s="133" t="s">
        <v>312</v>
      </c>
      <c r="C22" s="134" t="s">
        <v>353</v>
      </c>
    </row>
    <row r="23" spans="1:4" ht="30">
      <c r="A23" s="132" t="s">
        <v>271</v>
      </c>
      <c r="B23" s="133" t="s">
        <v>312</v>
      </c>
      <c r="C23" s="134" t="s">
        <v>339</v>
      </c>
    </row>
    <row r="24" spans="1:4" ht="15">
      <c r="A24" s="132" t="s">
        <v>330</v>
      </c>
      <c r="B24" s="133" t="s">
        <v>312</v>
      </c>
      <c r="C24" s="134" t="s">
        <v>340</v>
      </c>
    </row>
    <row r="25" spans="1:4" ht="15">
      <c r="A25" s="132" t="s">
        <v>358</v>
      </c>
      <c r="B25" s="133" t="s">
        <v>312</v>
      </c>
      <c r="C25" s="134" t="s">
        <v>345</v>
      </c>
      <c r="D25" s="120"/>
    </row>
    <row r="26" spans="1:4" ht="15">
      <c r="A26" s="132" t="s">
        <v>270</v>
      </c>
      <c r="B26" s="133" t="s">
        <v>312</v>
      </c>
      <c r="C26" s="134" t="s">
        <v>335</v>
      </c>
    </row>
    <row r="27" spans="1:4" ht="15">
      <c r="A27" s="132" t="s">
        <v>269</v>
      </c>
      <c r="B27" s="133" t="s">
        <v>312</v>
      </c>
      <c r="C27" s="134" t="s">
        <v>351</v>
      </c>
    </row>
    <row r="28" spans="1:4" ht="15">
      <c r="A28" s="132" t="s">
        <v>267</v>
      </c>
      <c r="B28" s="135" t="s">
        <v>312</v>
      </c>
      <c r="C28" s="134" t="s">
        <v>351</v>
      </c>
    </row>
    <row r="29" spans="1:4" ht="15">
      <c r="A29" s="132" t="s">
        <v>333</v>
      </c>
      <c r="B29" s="133" t="s">
        <v>312</v>
      </c>
      <c r="C29" s="134" t="s">
        <v>335</v>
      </c>
    </row>
    <row r="30" spans="1:4" ht="15">
      <c r="A30" s="132" t="s">
        <v>266</v>
      </c>
      <c r="B30" s="135" t="s">
        <v>312</v>
      </c>
      <c r="C30" s="134" t="s">
        <v>351</v>
      </c>
    </row>
    <row r="31" spans="1:4" ht="15">
      <c r="A31" s="132" t="s">
        <v>265</v>
      </c>
      <c r="B31" s="135" t="s">
        <v>441</v>
      </c>
      <c r="C31" s="134" t="s">
        <v>365</v>
      </c>
    </row>
    <row r="32" spans="1:4" ht="30">
      <c r="A32" s="117" t="s">
        <v>264</v>
      </c>
      <c r="B32" s="135" t="s">
        <v>315</v>
      </c>
      <c r="C32" s="134" t="s">
        <v>348</v>
      </c>
    </row>
    <row r="33" spans="1:15">
      <c r="C33" s="122"/>
    </row>
    <row r="34" spans="1:15" s="130" customFormat="1" ht="15">
      <c r="A34" s="123" t="s">
        <v>325</v>
      </c>
      <c r="B34" s="124"/>
      <c r="C34" s="125"/>
      <c r="D34" s="126"/>
      <c r="E34" s="127"/>
      <c r="F34" s="126"/>
      <c r="G34" s="126"/>
      <c r="H34" s="126"/>
      <c r="I34" s="126"/>
      <c r="J34" s="126"/>
      <c r="K34" s="128"/>
      <c r="L34" s="129"/>
      <c r="M34" s="126"/>
      <c r="N34" s="126"/>
      <c r="O34" s="127"/>
    </row>
    <row r="35" spans="1:15" s="130" customFormat="1" ht="15">
      <c r="A35" s="123" t="s">
        <v>326</v>
      </c>
      <c r="B35" s="124"/>
      <c r="C35" s="125"/>
      <c r="D35" s="126"/>
      <c r="E35" s="127"/>
      <c r="F35" s="126"/>
      <c r="G35" s="126"/>
      <c r="H35" s="126"/>
      <c r="I35" s="126"/>
      <c r="J35" s="126"/>
      <c r="K35" s="128"/>
      <c r="L35" s="129"/>
      <c r="M35" s="126"/>
      <c r="N35" s="126"/>
      <c r="O35" s="127"/>
    </row>
    <row r="36" spans="1:15">
      <c r="C36" s="122"/>
    </row>
    <row r="37" spans="1:15">
      <c r="C37" s="122"/>
    </row>
    <row r="49" ht="36" customHeight="1"/>
  </sheetData>
  <sheetProtection sheet="1" objects="1" scenarios="1"/>
  <pageMargins left="0.71" right="0.71" top="0.75000000000000011" bottom="0.75000000000000011" header="0.31" footer="0.31"/>
  <pageSetup paperSize="9" scale="67" orientation="landscape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A4D7E-B1E5-47E7-8738-3A05933E516B}">
  <sheetPr codeName="Blad19">
    <tabColor rgb="FF0901B4"/>
    <pageSetUpPr fitToPage="1"/>
  </sheetPr>
  <dimension ref="A2:O49"/>
  <sheetViews>
    <sheetView showGridLines="0" showRowColHeaders="0" zoomScaleNormal="100" workbookViewId="0">
      <selection sqref="A1:XFD1048576"/>
    </sheetView>
  </sheetViews>
  <sheetFormatPr baseColWidth="10" defaultColWidth="8.83203125" defaultRowHeight="14"/>
  <cols>
    <col min="1" max="1" width="65.6640625" style="96" customWidth="1"/>
    <col min="2" max="2" width="98.6640625" style="97" customWidth="1"/>
    <col min="3" max="3" width="98.6640625" style="98" customWidth="1"/>
    <col min="4" max="4" width="1.6640625" style="99" customWidth="1"/>
    <col min="5" max="5" width="10.83203125" style="100" bestFit="1" customWidth="1"/>
    <col min="6" max="6" width="1.6640625" style="99" customWidth="1"/>
    <col min="7" max="7" width="19.5" style="99" bestFit="1" customWidth="1"/>
    <col min="8" max="8" width="1.6640625" style="99" customWidth="1"/>
    <col min="9" max="9" width="17" style="99" bestFit="1" customWidth="1"/>
    <col min="10" max="10" width="1.6640625" style="99" customWidth="1"/>
    <col min="11" max="11" width="15.1640625" style="101" bestFit="1" customWidth="1"/>
    <col min="12" max="12" width="1.6640625" style="102" customWidth="1"/>
    <col min="13" max="13" width="14.6640625" style="99" bestFit="1" customWidth="1"/>
    <col min="14" max="14" width="1.6640625" style="99" customWidth="1"/>
    <col min="15" max="15" width="10.5" style="100" bestFit="1" customWidth="1"/>
    <col min="16" max="16384" width="8.83203125" style="103"/>
  </cols>
  <sheetData>
    <row r="2" spans="1:15">
      <c r="A2" s="114" t="s">
        <v>383</v>
      </c>
    </row>
    <row r="4" spans="1:15" s="110" customFormat="1" ht="36" customHeight="1">
      <c r="A4" s="115" t="s">
        <v>284</v>
      </c>
      <c r="B4" s="116" t="s">
        <v>323</v>
      </c>
      <c r="C4" s="116" t="s">
        <v>324</v>
      </c>
      <c r="D4" s="106"/>
      <c r="E4" s="107"/>
      <c r="F4" s="106"/>
      <c r="G4" s="106"/>
      <c r="H4" s="106"/>
      <c r="I4" s="106"/>
      <c r="J4" s="106"/>
      <c r="K4" s="108"/>
      <c r="L4" s="109"/>
      <c r="M4" s="106"/>
      <c r="N4" s="106"/>
      <c r="O4" s="107"/>
    </row>
    <row r="6" spans="1:15" ht="30">
      <c r="A6" s="117" t="s">
        <v>283</v>
      </c>
      <c r="B6" s="118" t="s">
        <v>317</v>
      </c>
      <c r="C6" s="119" t="s">
        <v>338</v>
      </c>
    </row>
    <row r="7" spans="1:15" ht="15">
      <c r="A7" s="117" t="s">
        <v>282</v>
      </c>
      <c r="B7" s="118" t="s">
        <v>312</v>
      </c>
      <c r="C7" s="119" t="s">
        <v>334</v>
      </c>
      <c r="D7" s="120"/>
    </row>
    <row r="8" spans="1:15" ht="15">
      <c r="A8" s="117" t="s">
        <v>368</v>
      </c>
      <c r="B8" s="118" t="s">
        <v>312</v>
      </c>
      <c r="C8" s="119" t="s">
        <v>369</v>
      </c>
      <c r="D8" s="120"/>
    </row>
    <row r="9" spans="1:15" ht="15">
      <c r="A9" s="117" t="s">
        <v>281</v>
      </c>
      <c r="B9" s="118" t="s">
        <v>318</v>
      </c>
      <c r="C9" s="119" t="s">
        <v>357</v>
      </c>
      <c r="D9" s="120"/>
    </row>
    <row r="10" spans="1:15" ht="15">
      <c r="A10" s="117" t="s">
        <v>280</v>
      </c>
      <c r="B10" s="118" t="s">
        <v>312</v>
      </c>
      <c r="C10" s="119" t="s">
        <v>336</v>
      </c>
    </row>
    <row r="11" spans="1:15" ht="15">
      <c r="A11" s="117" t="s">
        <v>279</v>
      </c>
      <c r="B11" s="118" t="s">
        <v>318</v>
      </c>
      <c r="C11" s="119" t="s">
        <v>350</v>
      </c>
    </row>
    <row r="12" spans="1:15" ht="15">
      <c r="A12" s="117" t="s">
        <v>328</v>
      </c>
      <c r="B12" s="118" t="s">
        <v>313</v>
      </c>
      <c r="C12" s="119" t="s">
        <v>354</v>
      </c>
    </row>
    <row r="13" spans="1:15" ht="15">
      <c r="A13" s="117" t="s">
        <v>329</v>
      </c>
      <c r="B13" s="118" t="s">
        <v>313</v>
      </c>
      <c r="C13" s="119" t="s">
        <v>343</v>
      </c>
    </row>
    <row r="14" spans="1:15" ht="15">
      <c r="A14" s="117" t="s">
        <v>331</v>
      </c>
      <c r="B14" s="118" t="s">
        <v>278</v>
      </c>
      <c r="C14" s="119" t="s">
        <v>352</v>
      </c>
    </row>
    <row r="15" spans="1:15" ht="15">
      <c r="A15" s="117" t="s">
        <v>332</v>
      </c>
      <c r="B15" s="118" t="s">
        <v>312</v>
      </c>
      <c r="C15" s="119" t="s">
        <v>351</v>
      </c>
    </row>
    <row r="16" spans="1:15" ht="15">
      <c r="A16" s="117" t="s">
        <v>277</v>
      </c>
      <c r="B16" s="118" t="s">
        <v>312</v>
      </c>
      <c r="C16" s="119" t="s">
        <v>335</v>
      </c>
    </row>
    <row r="17" spans="1:4" ht="15">
      <c r="A17" s="117" t="s">
        <v>276</v>
      </c>
      <c r="B17" s="118" t="s">
        <v>319</v>
      </c>
      <c r="C17" s="119" t="s">
        <v>341</v>
      </c>
    </row>
    <row r="18" spans="1:4" ht="15">
      <c r="A18" s="117" t="s">
        <v>275</v>
      </c>
      <c r="B18" s="118" t="s">
        <v>320</v>
      </c>
      <c r="C18" s="119" t="s">
        <v>341</v>
      </c>
    </row>
    <row r="19" spans="1:4" ht="15">
      <c r="A19" s="117" t="s">
        <v>274</v>
      </c>
      <c r="B19" s="118" t="s">
        <v>312</v>
      </c>
      <c r="C19" s="119" t="s">
        <v>355</v>
      </c>
    </row>
    <row r="20" spans="1:4" ht="15">
      <c r="A20" s="117" t="s">
        <v>273</v>
      </c>
      <c r="B20" s="118" t="s">
        <v>312</v>
      </c>
      <c r="C20" s="119" t="s">
        <v>346</v>
      </c>
    </row>
    <row r="21" spans="1:4" ht="15">
      <c r="A21" s="95" t="s">
        <v>384</v>
      </c>
      <c r="B21" s="95" t="s">
        <v>385</v>
      </c>
      <c r="C21" s="119" t="s">
        <v>351</v>
      </c>
      <c r="D21" s="120"/>
    </row>
    <row r="22" spans="1:4" ht="15">
      <c r="A22" s="117" t="s">
        <v>370</v>
      </c>
      <c r="B22" s="118" t="s">
        <v>312</v>
      </c>
      <c r="C22" s="119" t="s">
        <v>355</v>
      </c>
    </row>
    <row r="23" spans="1:4" ht="30">
      <c r="A23" s="117" t="s">
        <v>272</v>
      </c>
      <c r="B23" s="118" t="s">
        <v>312</v>
      </c>
      <c r="C23" s="119" t="s">
        <v>353</v>
      </c>
    </row>
    <row r="24" spans="1:4" ht="30">
      <c r="A24" s="117" t="s">
        <v>271</v>
      </c>
      <c r="B24" s="118" t="s">
        <v>312</v>
      </c>
      <c r="C24" s="119" t="s">
        <v>339</v>
      </c>
    </row>
    <row r="25" spans="1:4" ht="15">
      <c r="A25" s="117" t="s">
        <v>330</v>
      </c>
      <c r="B25" s="118" t="s">
        <v>312</v>
      </c>
      <c r="C25" s="119" t="s">
        <v>340</v>
      </c>
    </row>
    <row r="26" spans="1:4" ht="15">
      <c r="A26" s="117" t="s">
        <v>270</v>
      </c>
      <c r="B26" s="118" t="s">
        <v>312</v>
      </c>
      <c r="C26" s="119" t="s">
        <v>335</v>
      </c>
    </row>
    <row r="27" spans="1:4" ht="15">
      <c r="A27" s="117" t="s">
        <v>269</v>
      </c>
      <c r="B27" s="118" t="s">
        <v>312</v>
      </c>
      <c r="C27" s="119" t="s">
        <v>351</v>
      </c>
    </row>
    <row r="28" spans="1:4" ht="15">
      <c r="A28" s="117" t="s">
        <v>267</v>
      </c>
      <c r="B28" s="121" t="s">
        <v>312</v>
      </c>
      <c r="C28" s="119" t="s">
        <v>351</v>
      </c>
    </row>
    <row r="29" spans="1:4" ht="15">
      <c r="A29" s="117" t="s">
        <v>333</v>
      </c>
      <c r="B29" s="121" t="s">
        <v>312</v>
      </c>
      <c r="C29" s="119" t="s">
        <v>335</v>
      </c>
    </row>
    <row r="30" spans="1:4" ht="15">
      <c r="A30" s="117" t="s">
        <v>266</v>
      </c>
      <c r="B30" s="121" t="s">
        <v>312</v>
      </c>
      <c r="C30" s="119" t="s">
        <v>351</v>
      </c>
    </row>
    <row r="31" spans="1:4" ht="15">
      <c r="A31" s="117" t="s">
        <v>265</v>
      </c>
      <c r="B31" s="121" t="s">
        <v>441</v>
      </c>
      <c r="C31" s="119" t="s">
        <v>367</v>
      </c>
    </row>
    <row r="32" spans="1:4" ht="30">
      <c r="A32" s="117" t="s">
        <v>264</v>
      </c>
      <c r="B32" s="121" t="s">
        <v>315</v>
      </c>
      <c r="C32" s="119" t="s">
        <v>348</v>
      </c>
    </row>
    <row r="33" spans="1:15">
      <c r="C33" s="122"/>
    </row>
    <row r="34" spans="1:15" s="130" customFormat="1" ht="15">
      <c r="A34" s="123" t="s">
        <v>325</v>
      </c>
      <c r="B34" s="124"/>
      <c r="C34" s="125"/>
      <c r="D34" s="126"/>
      <c r="E34" s="127"/>
      <c r="F34" s="126"/>
      <c r="G34" s="126"/>
      <c r="H34" s="126"/>
      <c r="I34" s="126"/>
      <c r="J34" s="126"/>
      <c r="K34" s="128"/>
      <c r="L34" s="129"/>
      <c r="M34" s="126"/>
      <c r="N34" s="126"/>
      <c r="O34" s="127"/>
    </row>
    <row r="35" spans="1:15" s="130" customFormat="1" ht="15">
      <c r="A35" s="123" t="s">
        <v>326</v>
      </c>
      <c r="B35" s="124"/>
      <c r="C35" s="125"/>
      <c r="D35" s="126"/>
      <c r="E35" s="127"/>
      <c r="F35" s="126"/>
      <c r="G35" s="126"/>
      <c r="H35" s="126"/>
      <c r="I35" s="126"/>
      <c r="J35" s="126"/>
      <c r="K35" s="128"/>
      <c r="L35" s="129"/>
      <c r="M35" s="126"/>
      <c r="N35" s="126"/>
      <c r="O35" s="127"/>
    </row>
    <row r="36" spans="1:15">
      <c r="C36" s="122"/>
    </row>
    <row r="37" spans="1:15">
      <c r="C37" s="122"/>
    </row>
    <row r="49" ht="36" customHeight="1"/>
  </sheetData>
  <sheetProtection sheet="1" objects="1" scenarios="1"/>
  <pageMargins left="0.71" right="0.71" top="0.75000000000000011" bottom="0.75000000000000011" header="0.31" footer="0.31"/>
  <pageSetup paperSize="9" scale="67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DC72B-DF25-4009-95D2-A34A39506430}">
  <sheetPr codeName="Blad3"/>
  <dimension ref="B1:E30"/>
  <sheetViews>
    <sheetView showGridLines="0" showRowColHeaders="0" workbookViewId="0">
      <selection activeCell="B36" sqref="B36"/>
    </sheetView>
  </sheetViews>
  <sheetFormatPr baseColWidth="10" defaultColWidth="8.83203125" defaultRowHeight="15"/>
  <cols>
    <col min="1" max="1" width="5.5" customWidth="1"/>
    <col min="2" max="2" width="31.6640625" bestFit="1" customWidth="1"/>
    <col min="3" max="3" width="17.33203125" bestFit="1" customWidth="1"/>
    <col min="4" max="4" width="11" customWidth="1"/>
    <col min="5" max="5" width="9.83203125" customWidth="1"/>
  </cols>
  <sheetData>
    <row r="1" spans="2:5" ht="16" thickBot="1"/>
    <row r="2" spans="2:5" ht="16" thickBot="1">
      <c r="B2" s="262" t="s">
        <v>558</v>
      </c>
      <c r="C2" s="263" t="s">
        <v>559</v>
      </c>
      <c r="D2" s="263" t="s">
        <v>560</v>
      </c>
      <c r="E2" s="264" t="s">
        <v>561</v>
      </c>
    </row>
    <row r="3" spans="2:5">
      <c r="B3" s="265" t="s">
        <v>18</v>
      </c>
      <c r="C3" s="266" t="s">
        <v>565</v>
      </c>
      <c r="D3" s="266" t="s">
        <v>602</v>
      </c>
      <c r="E3" s="267" t="s">
        <v>564</v>
      </c>
    </row>
    <row r="4" spans="2:5">
      <c r="B4" s="268" t="s">
        <v>87</v>
      </c>
      <c r="C4" s="260" t="s">
        <v>566</v>
      </c>
      <c r="D4" s="260" t="s">
        <v>603</v>
      </c>
      <c r="E4" s="269" t="s">
        <v>564</v>
      </c>
    </row>
    <row r="5" spans="2:5">
      <c r="B5" s="268" t="s">
        <v>88</v>
      </c>
      <c r="C5" s="260" t="s">
        <v>567</v>
      </c>
      <c r="D5" s="260" t="s">
        <v>603</v>
      </c>
      <c r="E5" s="269" t="s">
        <v>564</v>
      </c>
    </row>
    <row r="6" spans="2:5">
      <c r="B6" s="268" t="s">
        <v>89</v>
      </c>
      <c r="C6" s="260" t="s">
        <v>568</v>
      </c>
      <c r="D6" s="260" t="s">
        <v>604</v>
      </c>
      <c r="E6" s="269" t="s">
        <v>564</v>
      </c>
    </row>
    <row r="7" spans="2:5">
      <c r="B7" s="268" t="s">
        <v>90</v>
      </c>
      <c r="C7" s="260" t="s">
        <v>569</v>
      </c>
      <c r="D7" s="260" t="s">
        <v>605</v>
      </c>
      <c r="E7" s="269" t="s">
        <v>564</v>
      </c>
    </row>
    <row r="8" spans="2:5">
      <c r="B8" s="270" t="s">
        <v>570</v>
      </c>
      <c r="C8" s="260" t="s">
        <v>571</v>
      </c>
      <c r="D8" s="260" t="s">
        <v>606</v>
      </c>
      <c r="E8" s="269" t="s">
        <v>564</v>
      </c>
    </row>
    <row r="9" spans="2:5">
      <c r="B9" s="270" t="s">
        <v>572</v>
      </c>
      <c r="C9" s="260" t="s">
        <v>573</v>
      </c>
      <c r="D9" s="260" t="s">
        <v>607</v>
      </c>
      <c r="E9" s="269" t="s">
        <v>564</v>
      </c>
    </row>
    <row r="10" spans="2:5">
      <c r="B10" s="268" t="s">
        <v>173</v>
      </c>
      <c r="C10" s="260" t="s">
        <v>562</v>
      </c>
      <c r="D10" s="260" t="s">
        <v>563</v>
      </c>
      <c r="E10" s="269" t="s">
        <v>564</v>
      </c>
    </row>
    <row r="11" spans="2:5">
      <c r="B11" s="268" t="s">
        <v>244</v>
      </c>
      <c r="C11" s="260" t="s">
        <v>574</v>
      </c>
      <c r="D11" s="261" t="s">
        <v>575</v>
      </c>
      <c r="E11" s="269" t="s">
        <v>564</v>
      </c>
    </row>
    <row r="12" spans="2:5">
      <c r="B12" s="268" t="s">
        <v>245</v>
      </c>
      <c r="C12" s="261" t="s">
        <v>576</v>
      </c>
      <c r="D12" s="261" t="s">
        <v>577</v>
      </c>
      <c r="E12" s="269" t="s">
        <v>564</v>
      </c>
    </row>
    <row r="13" spans="2:5">
      <c r="B13" s="268" t="s">
        <v>246</v>
      </c>
      <c r="C13" s="260" t="s">
        <v>578</v>
      </c>
      <c r="D13" s="261" t="s">
        <v>579</v>
      </c>
      <c r="E13" s="269" t="s">
        <v>564</v>
      </c>
    </row>
    <row r="14" spans="2:5">
      <c r="B14" s="268" t="s">
        <v>255</v>
      </c>
      <c r="C14" s="260" t="s">
        <v>580</v>
      </c>
      <c r="D14" s="261" t="s">
        <v>581</v>
      </c>
      <c r="E14" s="269" t="s">
        <v>564</v>
      </c>
    </row>
    <row r="15" spans="2:5">
      <c r="B15" s="268" t="s">
        <v>256</v>
      </c>
      <c r="C15" s="260" t="s">
        <v>582</v>
      </c>
      <c r="D15" s="261" t="s">
        <v>583</v>
      </c>
      <c r="E15" s="269" t="s">
        <v>564</v>
      </c>
    </row>
    <row r="16" spans="2:5">
      <c r="B16" s="268" t="s">
        <v>257</v>
      </c>
      <c r="C16" s="260" t="s">
        <v>584</v>
      </c>
      <c r="D16" s="261" t="s">
        <v>585</v>
      </c>
      <c r="E16" s="269" t="s">
        <v>564</v>
      </c>
    </row>
    <row r="17" spans="2:5">
      <c r="B17" s="276" t="s">
        <v>600</v>
      </c>
      <c r="C17" s="277" t="s">
        <v>586</v>
      </c>
      <c r="D17" s="278" t="s">
        <v>587</v>
      </c>
      <c r="E17" s="279" t="s">
        <v>564</v>
      </c>
    </row>
    <row r="18" spans="2:5">
      <c r="B18" s="276" t="s">
        <v>601</v>
      </c>
      <c r="C18" s="277" t="s">
        <v>588</v>
      </c>
      <c r="D18" s="278" t="s">
        <v>589</v>
      </c>
      <c r="E18" s="279" t="s">
        <v>564</v>
      </c>
    </row>
    <row r="19" spans="2:5">
      <c r="B19" s="268" t="s">
        <v>258</v>
      </c>
      <c r="C19" s="260" t="s">
        <v>590</v>
      </c>
      <c r="D19" s="261" t="s">
        <v>591</v>
      </c>
      <c r="E19" s="269" t="s">
        <v>564</v>
      </c>
    </row>
    <row r="20" spans="2:5">
      <c r="B20" s="268" t="s">
        <v>259</v>
      </c>
      <c r="C20" s="260" t="s">
        <v>592</v>
      </c>
      <c r="D20" s="261" t="s">
        <v>593</v>
      </c>
      <c r="E20" s="269" t="s">
        <v>564</v>
      </c>
    </row>
    <row r="21" spans="2:5">
      <c r="B21" s="268" t="s">
        <v>260</v>
      </c>
      <c r="C21" s="261" t="s">
        <v>594</v>
      </c>
      <c r="D21" s="261" t="s">
        <v>563</v>
      </c>
      <c r="E21" s="269" t="s">
        <v>564</v>
      </c>
    </row>
    <row r="22" spans="2:5">
      <c r="B22" s="268" t="s">
        <v>261</v>
      </c>
      <c r="C22" s="260" t="s">
        <v>595</v>
      </c>
      <c r="D22" s="261" t="s">
        <v>596</v>
      </c>
      <c r="E22" s="269" t="s">
        <v>564</v>
      </c>
    </row>
    <row r="23" spans="2:5">
      <c r="B23" s="268" t="s">
        <v>262</v>
      </c>
      <c r="C23" s="260" t="s">
        <v>597</v>
      </c>
      <c r="D23" s="261" t="s">
        <v>598</v>
      </c>
      <c r="E23" s="269" t="s">
        <v>564</v>
      </c>
    </row>
    <row r="24" spans="2:5">
      <c r="B24" s="270" t="s">
        <v>263</v>
      </c>
      <c r="C24" s="260" t="s">
        <v>599</v>
      </c>
      <c r="D24" s="260" t="s">
        <v>608</v>
      </c>
      <c r="E24" s="269" t="s">
        <v>564</v>
      </c>
    </row>
    <row r="25" spans="2:5" ht="16" thickBot="1">
      <c r="B25" s="271" t="s">
        <v>480</v>
      </c>
      <c r="C25" s="272" t="s">
        <v>609</v>
      </c>
      <c r="D25" s="273" t="s">
        <v>610</v>
      </c>
      <c r="E25" s="274" t="s">
        <v>564</v>
      </c>
    </row>
    <row r="27" spans="2:5">
      <c r="B27" s="280" t="s">
        <v>611</v>
      </c>
      <c r="C27" s="275" t="s">
        <v>612</v>
      </c>
    </row>
    <row r="28" spans="2:5">
      <c r="B28" s="280" t="s">
        <v>601</v>
      </c>
      <c r="C28" s="275" t="s">
        <v>613</v>
      </c>
    </row>
    <row r="29" spans="2:5">
      <c r="C29" s="275" t="s">
        <v>614</v>
      </c>
    </row>
    <row r="30" spans="2:5">
      <c r="C30" s="275" t="s">
        <v>615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898E9-EFC0-4EC7-94C0-9D5E87FEB5A3}">
  <sheetPr codeName="Blad20">
    <tabColor rgb="FF0901B4"/>
    <pageSetUpPr fitToPage="1"/>
  </sheetPr>
  <dimension ref="A1:C31"/>
  <sheetViews>
    <sheetView showGridLines="0" showRowColHeaders="0" zoomScaleNormal="100" workbookViewId="0">
      <selection activeCell="A2" sqref="A2"/>
    </sheetView>
  </sheetViews>
  <sheetFormatPr baseColWidth="10" defaultColWidth="10.83203125" defaultRowHeight="13"/>
  <cols>
    <col min="1" max="1" width="12.6640625" style="113" customWidth="1"/>
    <col min="2" max="2" width="94.5" style="113" customWidth="1"/>
    <col min="3" max="16384" width="10.83203125" style="113"/>
  </cols>
  <sheetData>
    <row r="1" spans="1:3" s="103" customFormat="1" ht="14">
      <c r="A1" s="96"/>
      <c r="B1" s="97"/>
      <c r="C1" s="98"/>
    </row>
    <row r="2" spans="1:3" s="103" customFormat="1" ht="14">
      <c r="A2" s="96"/>
      <c r="B2" s="97"/>
      <c r="C2" s="98"/>
    </row>
    <row r="3" spans="1:3" s="103" customFormat="1" ht="14">
      <c r="A3" s="96"/>
      <c r="B3" s="97"/>
      <c r="C3" s="98"/>
    </row>
    <row r="4" spans="1:3" s="110" customFormat="1" ht="36" customHeight="1">
      <c r="A4" s="104" t="s">
        <v>442</v>
      </c>
      <c r="B4" s="105"/>
      <c r="C4" s="105"/>
    </row>
    <row r="5" spans="1:3" s="111" customFormat="1" ht="14"/>
    <row r="6" spans="1:3" s="111" customFormat="1" ht="14">
      <c r="A6" s="431" t="s">
        <v>443</v>
      </c>
      <c r="B6" s="431"/>
      <c r="C6" s="431"/>
    </row>
    <row r="7" spans="1:3" s="111" customFormat="1" ht="14">
      <c r="A7" s="431"/>
      <c r="B7" s="431"/>
      <c r="C7" s="431"/>
    </row>
    <row r="8" spans="1:3" s="111" customFormat="1" ht="14">
      <c r="A8" s="431"/>
      <c r="B8" s="431"/>
      <c r="C8" s="431"/>
    </row>
    <row r="9" spans="1:3" s="111" customFormat="1" ht="14"/>
    <row r="10" spans="1:3" s="111" customFormat="1" ht="14">
      <c r="A10" s="111" t="s">
        <v>444</v>
      </c>
    </row>
    <row r="11" spans="1:3" s="111" customFormat="1" ht="14">
      <c r="A11" s="111" t="s">
        <v>445</v>
      </c>
    </row>
    <row r="12" spans="1:3" s="111" customFormat="1" ht="14"/>
    <row r="13" spans="1:3" s="111" customFormat="1" ht="14">
      <c r="A13" s="111" t="s">
        <v>446</v>
      </c>
    </row>
    <row r="14" spans="1:3" s="111" customFormat="1" ht="14"/>
    <row r="15" spans="1:3" s="111" customFormat="1" ht="14">
      <c r="A15" s="112" t="s">
        <v>447</v>
      </c>
      <c r="B15" s="112" t="s">
        <v>448</v>
      </c>
    </row>
    <row r="16" spans="1:3" s="111" customFormat="1" ht="14"/>
    <row r="17" spans="1:3" s="111" customFormat="1" ht="14">
      <c r="A17" s="112" t="s">
        <v>449</v>
      </c>
      <c r="B17" s="112" t="s">
        <v>450</v>
      </c>
    </row>
    <row r="18" spans="1:3" s="111" customFormat="1" ht="14"/>
    <row r="19" spans="1:3" s="111" customFormat="1" ht="14">
      <c r="A19" s="112" t="s">
        <v>451</v>
      </c>
      <c r="B19" s="112" t="s">
        <v>452</v>
      </c>
    </row>
    <row r="20" spans="1:3" s="111" customFormat="1" ht="14"/>
    <row r="21" spans="1:3" s="111" customFormat="1" ht="14">
      <c r="A21" s="112" t="s">
        <v>453</v>
      </c>
      <c r="B21" s="112" t="s">
        <v>454</v>
      </c>
    </row>
    <row r="22" spans="1:3" s="111" customFormat="1" ht="14"/>
    <row r="23" spans="1:3" s="111" customFormat="1" ht="14">
      <c r="A23" s="112" t="s">
        <v>455</v>
      </c>
      <c r="B23" s="112" t="s">
        <v>456</v>
      </c>
    </row>
    <row r="24" spans="1:3" s="111" customFormat="1" ht="14"/>
    <row r="25" spans="1:3" s="111" customFormat="1" ht="14"/>
    <row r="26" spans="1:3" s="111" customFormat="1" ht="14">
      <c r="A26" s="111" t="s">
        <v>457</v>
      </c>
    </row>
    <row r="27" spans="1:3" s="111" customFormat="1" ht="14">
      <c r="A27" s="111" t="s">
        <v>458</v>
      </c>
    </row>
    <row r="28" spans="1:3" s="111" customFormat="1" ht="14"/>
    <row r="29" spans="1:3" s="111" customFormat="1" ht="14">
      <c r="A29" s="429" t="s">
        <v>459</v>
      </c>
      <c r="B29" s="430"/>
      <c r="C29" s="430"/>
    </row>
    <row r="30" spans="1:3">
      <c r="A30" s="430"/>
      <c r="B30" s="430"/>
      <c r="C30" s="430"/>
    </row>
    <row r="31" spans="1:3" ht="89" customHeight="1"/>
  </sheetData>
  <sheetProtection sheet="1" objects="1" scenarios="1"/>
  <mergeCells count="2">
    <mergeCell ref="A29:C30"/>
    <mergeCell ref="A6:C8"/>
  </mergeCells>
  <pageMargins left="0.75000000000000011" right="0.67" top="0.98" bottom="0.98" header="0.51" footer="0.51"/>
  <pageSetup paperSize="9" scale="59" orientation="portrait" horizontalDpi="4294967292" verticalDpi="4294967292"/>
  <headerFooter alignWithMargins="0">
    <oddHeader xml:space="preserve">&amp;LSchoonmaakbestek&amp;R&amp;F </oddHeader>
    <oddFooter>&amp;L&amp;K000000&amp;D&amp;C&amp;K000000Daato Service &amp;R&amp;K000000pagina &amp;P van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03EAF-4E3A-49DA-A47C-D6ADE4406503}">
  <sheetPr codeName="Blad1"/>
  <dimension ref="A1:H625"/>
  <sheetViews>
    <sheetView workbookViewId="0">
      <selection activeCell="A307" sqref="A307"/>
    </sheetView>
  </sheetViews>
  <sheetFormatPr baseColWidth="10" defaultColWidth="8.83203125" defaultRowHeight="15"/>
  <cols>
    <col min="1" max="1" width="22" style="317" customWidth="1"/>
    <col min="2" max="2" width="28.1640625" style="315" customWidth="1"/>
    <col min="3" max="3" width="11.83203125" style="323" customWidth="1"/>
    <col min="4" max="4" width="18.6640625" style="317" customWidth="1"/>
    <col min="5" max="5" width="11.6640625" style="326" customWidth="1"/>
    <col min="6" max="6" width="17" style="317" customWidth="1"/>
    <col min="7" max="7" width="13.1640625" style="325" customWidth="1"/>
    <col min="8" max="8" width="17.6640625" style="317" customWidth="1"/>
    <col min="9" max="9" width="8.83203125" style="34"/>
    <col min="10" max="10" width="19.5" style="34" customWidth="1"/>
    <col min="11" max="16384" width="8.83203125" style="34"/>
  </cols>
  <sheetData>
    <row r="1" spans="1:8">
      <c r="A1" s="310" t="s">
        <v>0</v>
      </c>
      <c r="B1" s="310" t="s">
        <v>3</v>
      </c>
      <c r="C1" s="311" t="s">
        <v>7</v>
      </c>
      <c r="D1" s="312" t="s">
        <v>1</v>
      </c>
      <c r="E1" s="313" t="s">
        <v>2</v>
      </c>
      <c r="F1" s="312" t="s">
        <v>4</v>
      </c>
      <c r="G1" s="314" t="s">
        <v>5</v>
      </c>
      <c r="H1" s="312" t="s">
        <v>6</v>
      </c>
    </row>
    <row r="2" spans="1:8">
      <c r="A2" s="315" t="s">
        <v>18</v>
      </c>
      <c r="B2" s="315" t="s">
        <v>19</v>
      </c>
      <c r="C2" s="316">
        <v>12</v>
      </c>
      <c r="D2" s="317" t="s">
        <v>91</v>
      </c>
      <c r="E2" s="318">
        <v>-1.01</v>
      </c>
      <c r="F2" s="317" t="s">
        <v>387</v>
      </c>
      <c r="G2" s="319">
        <v>130</v>
      </c>
      <c r="H2" s="317" t="s">
        <v>253</v>
      </c>
    </row>
    <row r="3" spans="1:8">
      <c r="A3" s="315" t="s">
        <v>18</v>
      </c>
      <c r="B3" s="315" t="s">
        <v>19</v>
      </c>
      <c r="C3" s="316">
        <v>12</v>
      </c>
      <c r="D3" s="317" t="s">
        <v>91</v>
      </c>
      <c r="E3" s="318">
        <v>-1.02</v>
      </c>
      <c r="F3" s="317" t="s">
        <v>387</v>
      </c>
      <c r="G3" s="319">
        <v>41</v>
      </c>
      <c r="H3" s="317" t="s">
        <v>12</v>
      </c>
    </row>
    <row r="4" spans="1:8" s="33" customFormat="1">
      <c r="A4" s="315" t="s">
        <v>18</v>
      </c>
      <c r="B4" s="315" t="s">
        <v>20</v>
      </c>
      <c r="C4" s="316">
        <v>12</v>
      </c>
      <c r="D4" s="317" t="s">
        <v>91</v>
      </c>
      <c r="E4" s="318" t="s">
        <v>97</v>
      </c>
      <c r="F4" s="317" t="s">
        <v>387</v>
      </c>
      <c r="G4" s="319">
        <v>1</v>
      </c>
      <c r="H4" s="317" t="s">
        <v>12</v>
      </c>
    </row>
    <row r="5" spans="1:8" s="33" customFormat="1">
      <c r="A5" s="315" t="s">
        <v>18</v>
      </c>
      <c r="B5" s="315" t="s">
        <v>20</v>
      </c>
      <c r="C5" s="316">
        <v>12</v>
      </c>
      <c r="D5" s="317" t="s">
        <v>91</v>
      </c>
      <c r="E5" s="318" t="s">
        <v>98</v>
      </c>
      <c r="F5" s="317" t="s">
        <v>387</v>
      </c>
      <c r="G5" s="319">
        <v>1</v>
      </c>
      <c r="H5" s="317" t="s">
        <v>12</v>
      </c>
    </row>
    <row r="6" spans="1:8" s="33" customFormat="1">
      <c r="A6" s="315" t="s">
        <v>18</v>
      </c>
      <c r="B6" s="315" t="s">
        <v>11</v>
      </c>
      <c r="C6" s="316">
        <v>12</v>
      </c>
      <c r="D6" s="317" t="s">
        <v>91</v>
      </c>
      <c r="E6" s="318"/>
      <c r="F6" s="317" t="s">
        <v>387</v>
      </c>
      <c r="G6" s="319">
        <v>94</v>
      </c>
      <c r="H6" s="317" t="s">
        <v>12</v>
      </c>
    </row>
    <row r="7" spans="1:8" s="33" customFormat="1">
      <c r="A7" s="315" t="s">
        <v>18</v>
      </c>
      <c r="B7" s="315" t="s">
        <v>11</v>
      </c>
      <c r="C7" s="316">
        <v>12</v>
      </c>
      <c r="D7" s="317" t="s">
        <v>91</v>
      </c>
      <c r="E7" s="318"/>
      <c r="F7" s="317" t="s">
        <v>387</v>
      </c>
      <c r="G7" s="319">
        <v>9</v>
      </c>
      <c r="H7" s="317" t="s">
        <v>171</v>
      </c>
    </row>
    <row r="8" spans="1:8" s="33" customFormat="1">
      <c r="A8" s="315" t="s">
        <v>18</v>
      </c>
      <c r="B8" s="315" t="s">
        <v>21</v>
      </c>
      <c r="C8" s="316">
        <v>255</v>
      </c>
      <c r="D8" s="317" t="s">
        <v>92</v>
      </c>
      <c r="E8" s="318">
        <v>0.3</v>
      </c>
      <c r="F8" s="317" t="s">
        <v>38</v>
      </c>
      <c r="G8" s="319">
        <v>4</v>
      </c>
      <c r="H8" s="317" t="s">
        <v>250</v>
      </c>
    </row>
    <row r="9" spans="1:8" s="33" customFormat="1">
      <c r="A9" s="315" t="s">
        <v>18</v>
      </c>
      <c r="B9" s="315" t="s">
        <v>9</v>
      </c>
      <c r="C9" s="316">
        <v>255</v>
      </c>
      <c r="D9" s="317" t="s">
        <v>92</v>
      </c>
      <c r="E9" s="318">
        <v>0.3</v>
      </c>
      <c r="F9" s="317" t="s">
        <v>387</v>
      </c>
      <c r="G9" s="319">
        <v>78</v>
      </c>
      <c r="H9" s="317" t="s">
        <v>172</v>
      </c>
    </row>
    <row r="10" spans="1:8" s="33" customFormat="1">
      <c r="A10" s="315" t="s">
        <v>18</v>
      </c>
      <c r="B10" s="315" t="s">
        <v>22</v>
      </c>
      <c r="C10" s="316">
        <v>255</v>
      </c>
      <c r="D10" s="317" t="s">
        <v>92</v>
      </c>
      <c r="E10" s="318">
        <v>0.21</v>
      </c>
      <c r="F10" s="317" t="s">
        <v>38</v>
      </c>
      <c r="G10" s="319">
        <v>6</v>
      </c>
      <c r="H10" s="317" t="s">
        <v>171</v>
      </c>
    </row>
    <row r="11" spans="1:8" s="33" customFormat="1">
      <c r="A11" s="315" t="s">
        <v>18</v>
      </c>
      <c r="B11" s="315" t="s">
        <v>23</v>
      </c>
      <c r="C11" s="316">
        <v>255</v>
      </c>
      <c r="D11" s="317" t="s">
        <v>92</v>
      </c>
      <c r="E11" s="318">
        <v>0.2</v>
      </c>
      <c r="F11" s="317" t="s">
        <v>395</v>
      </c>
      <c r="G11" s="319">
        <v>48</v>
      </c>
      <c r="H11" s="317" t="s">
        <v>171</v>
      </c>
    </row>
    <row r="12" spans="1:8" s="33" customFormat="1">
      <c r="A12" s="315" t="s">
        <v>18</v>
      </c>
      <c r="B12" s="315" t="s">
        <v>23</v>
      </c>
      <c r="C12" s="316">
        <v>255</v>
      </c>
      <c r="D12" s="317" t="s">
        <v>92</v>
      </c>
      <c r="E12" s="318">
        <v>0.22</v>
      </c>
      <c r="F12" s="317" t="s">
        <v>395</v>
      </c>
      <c r="G12" s="319">
        <v>52</v>
      </c>
      <c r="H12" s="317" t="s">
        <v>171</v>
      </c>
    </row>
    <row r="13" spans="1:8" s="33" customFormat="1">
      <c r="A13" s="315" t="s">
        <v>18</v>
      </c>
      <c r="B13" s="315" t="s">
        <v>24</v>
      </c>
      <c r="C13" s="316">
        <v>255</v>
      </c>
      <c r="D13" s="317" t="s">
        <v>92</v>
      </c>
      <c r="E13" s="318">
        <v>0.23</v>
      </c>
      <c r="F13" s="317" t="s">
        <v>387</v>
      </c>
      <c r="G13" s="319">
        <v>20</v>
      </c>
      <c r="H13" s="317" t="s">
        <v>172</v>
      </c>
    </row>
    <row r="14" spans="1:8" s="33" customFormat="1">
      <c r="A14" s="315" t="s">
        <v>18</v>
      </c>
      <c r="B14" s="315" t="s">
        <v>24</v>
      </c>
      <c r="C14" s="316">
        <v>255</v>
      </c>
      <c r="D14" s="317" t="s">
        <v>92</v>
      </c>
      <c r="E14" s="318">
        <v>0.24</v>
      </c>
      <c r="F14" s="317" t="s">
        <v>387</v>
      </c>
      <c r="G14" s="319">
        <v>84</v>
      </c>
      <c r="H14" s="317" t="s">
        <v>172</v>
      </c>
    </row>
    <row r="15" spans="1:8" s="33" customFormat="1">
      <c r="A15" s="315" t="s">
        <v>18</v>
      </c>
      <c r="B15" s="315" t="s">
        <v>9</v>
      </c>
      <c r="C15" s="316">
        <v>255</v>
      </c>
      <c r="D15" s="317" t="s">
        <v>92</v>
      </c>
      <c r="E15" s="318" t="s">
        <v>99</v>
      </c>
      <c r="F15" s="317" t="s">
        <v>387</v>
      </c>
      <c r="G15" s="319">
        <v>53</v>
      </c>
      <c r="H15" s="317" t="s">
        <v>172</v>
      </c>
    </row>
    <row r="16" spans="1:8" s="33" customFormat="1">
      <c r="A16" s="315" t="s">
        <v>18</v>
      </c>
      <c r="B16" s="315" t="s">
        <v>25</v>
      </c>
      <c r="C16" s="316">
        <v>255</v>
      </c>
      <c r="D16" s="317" t="s">
        <v>92</v>
      </c>
      <c r="E16" s="318">
        <v>0.28999999999999998</v>
      </c>
      <c r="F16" s="317" t="s">
        <v>395</v>
      </c>
      <c r="G16" s="319">
        <v>68</v>
      </c>
      <c r="H16" s="317" t="s">
        <v>172</v>
      </c>
    </row>
    <row r="17" spans="1:8" s="33" customFormat="1">
      <c r="A17" s="315" t="s">
        <v>18</v>
      </c>
      <c r="B17" s="315" t="s">
        <v>23</v>
      </c>
      <c r="C17" s="316">
        <v>255</v>
      </c>
      <c r="D17" s="317" t="s">
        <v>92</v>
      </c>
      <c r="E17" s="318">
        <v>0.28000000000000003</v>
      </c>
      <c r="F17" s="317" t="s">
        <v>395</v>
      </c>
      <c r="G17" s="319">
        <v>64</v>
      </c>
      <c r="H17" s="317" t="s">
        <v>171</v>
      </c>
    </row>
    <row r="18" spans="1:8" s="33" customFormat="1">
      <c r="A18" s="315" t="s">
        <v>18</v>
      </c>
      <c r="B18" s="315" t="s">
        <v>26</v>
      </c>
      <c r="C18" s="316">
        <v>255</v>
      </c>
      <c r="D18" s="317" t="s">
        <v>92</v>
      </c>
      <c r="E18" s="318" t="s">
        <v>100</v>
      </c>
      <c r="F18" s="317" t="s">
        <v>393</v>
      </c>
      <c r="G18" s="319">
        <v>22</v>
      </c>
      <c r="H18" s="317" t="s">
        <v>17</v>
      </c>
    </row>
    <row r="19" spans="1:8" s="33" customFormat="1">
      <c r="A19" s="315" t="s">
        <v>18</v>
      </c>
      <c r="B19" s="315" t="s">
        <v>27</v>
      </c>
      <c r="C19" s="316">
        <v>255</v>
      </c>
      <c r="D19" s="317" t="s">
        <v>92</v>
      </c>
      <c r="E19" s="318">
        <v>0.26</v>
      </c>
      <c r="F19" s="317" t="s">
        <v>395</v>
      </c>
      <c r="G19" s="319">
        <v>9</v>
      </c>
      <c r="H19" s="317" t="s">
        <v>171</v>
      </c>
    </row>
    <row r="20" spans="1:8" s="33" customFormat="1">
      <c r="A20" s="315" t="s">
        <v>18</v>
      </c>
      <c r="B20" s="315" t="s">
        <v>28</v>
      </c>
      <c r="C20" s="316">
        <v>255</v>
      </c>
      <c r="D20" s="317" t="s">
        <v>92</v>
      </c>
      <c r="E20" s="318">
        <v>0.27</v>
      </c>
      <c r="F20" s="317" t="s">
        <v>38</v>
      </c>
      <c r="G20" s="319">
        <v>20</v>
      </c>
      <c r="H20" s="317" t="s">
        <v>250</v>
      </c>
    </row>
    <row r="21" spans="1:8" s="33" customFormat="1">
      <c r="A21" s="315" t="s">
        <v>18</v>
      </c>
      <c r="B21" s="315" t="s">
        <v>29</v>
      </c>
      <c r="C21" s="316">
        <v>255</v>
      </c>
      <c r="D21" s="317" t="s">
        <v>92</v>
      </c>
      <c r="E21" s="318" t="s">
        <v>101</v>
      </c>
      <c r="F21" s="317" t="s">
        <v>387</v>
      </c>
      <c r="G21" s="319">
        <v>6</v>
      </c>
      <c r="H21" s="317" t="s">
        <v>184</v>
      </c>
    </row>
    <row r="22" spans="1:8" s="33" customFormat="1">
      <c r="A22" s="320" t="s">
        <v>18</v>
      </c>
      <c r="B22" s="320" t="s">
        <v>465</v>
      </c>
      <c r="C22" s="316">
        <v>255</v>
      </c>
      <c r="D22" s="321" t="s">
        <v>92</v>
      </c>
      <c r="E22" s="322">
        <v>7</v>
      </c>
      <c r="F22" s="321" t="s">
        <v>387</v>
      </c>
      <c r="G22" s="319">
        <v>17</v>
      </c>
      <c r="H22" s="321" t="s">
        <v>171</v>
      </c>
    </row>
    <row r="23" spans="1:8" s="33" customFormat="1">
      <c r="A23" s="315" t="s">
        <v>18</v>
      </c>
      <c r="B23" s="315" t="s">
        <v>30</v>
      </c>
      <c r="C23" s="316">
        <v>255</v>
      </c>
      <c r="D23" s="317" t="s">
        <v>92</v>
      </c>
      <c r="E23" s="318" t="s">
        <v>102</v>
      </c>
      <c r="F23" s="317" t="s">
        <v>387</v>
      </c>
      <c r="G23" s="319">
        <v>10</v>
      </c>
      <c r="H23" s="317" t="s">
        <v>172</v>
      </c>
    </row>
    <row r="24" spans="1:8" s="33" customFormat="1">
      <c r="A24" s="315" t="s">
        <v>18</v>
      </c>
      <c r="B24" s="315" t="s">
        <v>31</v>
      </c>
      <c r="C24" s="316">
        <v>255</v>
      </c>
      <c r="D24" s="317" t="s">
        <v>92</v>
      </c>
      <c r="E24" s="318" t="s">
        <v>103</v>
      </c>
      <c r="F24" s="317" t="s">
        <v>389</v>
      </c>
      <c r="G24" s="319">
        <v>6</v>
      </c>
      <c r="H24" s="317" t="s">
        <v>17</v>
      </c>
    </row>
    <row r="25" spans="1:8" s="33" customFormat="1">
      <c r="A25" s="315" t="s">
        <v>18</v>
      </c>
      <c r="B25" s="315" t="s">
        <v>32</v>
      </c>
      <c r="C25" s="316">
        <v>255</v>
      </c>
      <c r="D25" s="317" t="s">
        <v>92</v>
      </c>
      <c r="E25" s="318" t="s">
        <v>104</v>
      </c>
      <c r="F25" s="317" t="s">
        <v>389</v>
      </c>
      <c r="G25" s="319">
        <v>6</v>
      </c>
      <c r="H25" s="317" t="s">
        <v>17</v>
      </c>
    </row>
    <row r="26" spans="1:8" s="33" customFormat="1">
      <c r="A26" s="315" t="s">
        <v>18</v>
      </c>
      <c r="B26" s="315" t="s">
        <v>15</v>
      </c>
      <c r="C26" s="316">
        <v>255</v>
      </c>
      <c r="D26" s="317" t="s">
        <v>92</v>
      </c>
      <c r="E26" s="318">
        <v>0.06</v>
      </c>
      <c r="F26" s="317" t="s">
        <v>394</v>
      </c>
      <c r="G26" s="319">
        <v>166</v>
      </c>
      <c r="H26" s="317" t="s">
        <v>172</v>
      </c>
    </row>
    <row r="27" spans="1:8" s="33" customFormat="1">
      <c r="A27" s="315" t="s">
        <v>18</v>
      </c>
      <c r="B27" s="315" t="s">
        <v>33</v>
      </c>
      <c r="C27" s="316">
        <v>255</v>
      </c>
      <c r="D27" s="317" t="s">
        <v>92</v>
      </c>
      <c r="E27" s="318">
        <v>0.05</v>
      </c>
      <c r="F27" s="317" t="s">
        <v>394</v>
      </c>
      <c r="G27" s="319">
        <v>30</v>
      </c>
      <c r="H27" s="317" t="s">
        <v>172</v>
      </c>
    </row>
    <row r="28" spans="1:8" s="33" customFormat="1">
      <c r="A28" s="315" t="s">
        <v>18</v>
      </c>
      <c r="B28" s="315" t="s">
        <v>34</v>
      </c>
      <c r="C28" s="316">
        <v>255</v>
      </c>
      <c r="D28" s="317" t="s">
        <v>92</v>
      </c>
      <c r="E28" s="318">
        <v>0.08</v>
      </c>
      <c r="F28" s="317" t="s">
        <v>387</v>
      </c>
      <c r="G28" s="319">
        <v>108</v>
      </c>
      <c r="H28" s="317" t="s">
        <v>17</v>
      </c>
    </row>
    <row r="29" spans="1:8" s="33" customFormat="1">
      <c r="A29" s="315" t="s">
        <v>18</v>
      </c>
      <c r="B29" s="315" t="s">
        <v>32</v>
      </c>
      <c r="C29" s="316">
        <v>255</v>
      </c>
      <c r="D29" s="317" t="s">
        <v>92</v>
      </c>
      <c r="E29" s="318" t="s">
        <v>105</v>
      </c>
      <c r="F29" s="317" t="s">
        <v>389</v>
      </c>
      <c r="G29" s="319">
        <v>6</v>
      </c>
      <c r="H29" s="317" t="s">
        <v>17</v>
      </c>
    </row>
    <row r="30" spans="1:8" s="33" customFormat="1">
      <c r="A30" s="315" t="s">
        <v>18</v>
      </c>
      <c r="B30" s="315" t="s">
        <v>35</v>
      </c>
      <c r="C30" s="316">
        <v>255</v>
      </c>
      <c r="D30" s="317" t="s">
        <v>92</v>
      </c>
      <c r="E30" s="318" t="s">
        <v>106</v>
      </c>
      <c r="F30" s="317" t="s">
        <v>389</v>
      </c>
      <c r="G30" s="319">
        <v>4</v>
      </c>
      <c r="H30" s="317" t="s">
        <v>17</v>
      </c>
    </row>
    <row r="31" spans="1:8" s="33" customFormat="1">
      <c r="A31" s="315" t="s">
        <v>18</v>
      </c>
      <c r="B31" s="315" t="s">
        <v>31</v>
      </c>
      <c r="C31" s="316">
        <v>255</v>
      </c>
      <c r="D31" s="317" t="s">
        <v>92</v>
      </c>
      <c r="E31" s="318" t="s">
        <v>107</v>
      </c>
      <c r="F31" s="317" t="s">
        <v>389</v>
      </c>
      <c r="G31" s="319">
        <v>7</v>
      </c>
      <c r="H31" s="317" t="s">
        <v>17</v>
      </c>
    </row>
    <row r="32" spans="1:8" s="33" customFormat="1">
      <c r="A32" s="315" t="s">
        <v>18</v>
      </c>
      <c r="B32" s="315" t="s">
        <v>36</v>
      </c>
      <c r="C32" s="316">
        <v>255</v>
      </c>
      <c r="D32" s="317" t="s">
        <v>92</v>
      </c>
      <c r="E32" s="318">
        <v>0.1</v>
      </c>
      <c r="F32" s="317" t="s">
        <v>38</v>
      </c>
      <c r="G32" s="319">
        <v>2</v>
      </c>
      <c r="H32" s="317" t="s">
        <v>171</v>
      </c>
    </row>
    <row r="33" spans="1:8" s="33" customFormat="1">
      <c r="A33" s="315" t="s">
        <v>18</v>
      </c>
      <c r="B33" s="315" t="s">
        <v>37</v>
      </c>
      <c r="C33" s="316">
        <v>255</v>
      </c>
      <c r="D33" s="317" t="s">
        <v>92</v>
      </c>
      <c r="E33" s="318">
        <v>0.11</v>
      </c>
      <c r="F33" s="317" t="s">
        <v>395</v>
      </c>
      <c r="G33" s="319">
        <v>252</v>
      </c>
      <c r="H33" s="317" t="s">
        <v>171</v>
      </c>
    </row>
    <row r="34" spans="1:8" s="33" customFormat="1">
      <c r="A34" s="315" t="s">
        <v>18</v>
      </c>
      <c r="B34" s="315" t="s">
        <v>38</v>
      </c>
      <c r="C34" s="316">
        <v>255</v>
      </c>
      <c r="D34" s="317" t="s">
        <v>92</v>
      </c>
      <c r="E34" s="318">
        <v>0.12</v>
      </c>
      <c r="F34" s="317" t="s">
        <v>38</v>
      </c>
      <c r="G34" s="319">
        <v>5</v>
      </c>
      <c r="H34" s="317" t="s">
        <v>171</v>
      </c>
    </row>
    <row r="35" spans="1:8" s="33" customFormat="1">
      <c r="A35" s="315" t="s">
        <v>18</v>
      </c>
      <c r="B35" s="315" t="s">
        <v>26</v>
      </c>
      <c r="C35" s="316">
        <v>255</v>
      </c>
      <c r="D35" s="317" t="s">
        <v>92</v>
      </c>
      <c r="E35" s="318">
        <v>0.13</v>
      </c>
      <c r="F35" s="317" t="s">
        <v>393</v>
      </c>
      <c r="G35" s="319">
        <v>7</v>
      </c>
      <c r="H35" s="317" t="s">
        <v>17</v>
      </c>
    </row>
    <row r="36" spans="1:8" s="33" customFormat="1">
      <c r="A36" s="315" t="s">
        <v>18</v>
      </c>
      <c r="B36" s="315" t="s">
        <v>39</v>
      </c>
      <c r="C36" s="316">
        <v>255</v>
      </c>
      <c r="D36" s="317" t="s">
        <v>92</v>
      </c>
      <c r="E36" s="318">
        <v>0.14000000000000001</v>
      </c>
      <c r="F36" s="317" t="s">
        <v>387</v>
      </c>
      <c r="G36" s="319">
        <v>16</v>
      </c>
      <c r="H36" s="317" t="s">
        <v>172</v>
      </c>
    </row>
    <row r="37" spans="1:8" s="33" customFormat="1">
      <c r="A37" s="315" t="s">
        <v>18</v>
      </c>
      <c r="B37" s="315" t="s">
        <v>40</v>
      </c>
      <c r="C37" s="316">
        <v>255</v>
      </c>
      <c r="D37" s="317" t="s">
        <v>92</v>
      </c>
      <c r="E37" s="318">
        <v>0.15</v>
      </c>
      <c r="F37" s="317" t="s">
        <v>387</v>
      </c>
      <c r="G37" s="319">
        <v>11</v>
      </c>
      <c r="H37" s="317" t="s">
        <v>17</v>
      </c>
    </row>
    <row r="38" spans="1:8" s="33" customFormat="1">
      <c r="A38" s="315" t="s">
        <v>18</v>
      </c>
      <c r="B38" s="315" t="s">
        <v>9</v>
      </c>
      <c r="C38" s="316">
        <v>255</v>
      </c>
      <c r="D38" s="317" t="s">
        <v>92</v>
      </c>
      <c r="E38" s="318" t="s">
        <v>108</v>
      </c>
      <c r="F38" s="317" t="s">
        <v>387</v>
      </c>
      <c r="G38" s="319">
        <v>61</v>
      </c>
      <c r="H38" s="317" t="s">
        <v>172</v>
      </c>
    </row>
    <row r="39" spans="1:8" s="33" customFormat="1">
      <c r="A39" s="315" t="s">
        <v>18</v>
      </c>
      <c r="B39" s="315" t="s">
        <v>41</v>
      </c>
      <c r="C39" s="316">
        <v>255</v>
      </c>
      <c r="D39" s="317" t="s">
        <v>92</v>
      </c>
      <c r="E39" s="318" t="s">
        <v>109</v>
      </c>
      <c r="F39" s="317" t="s">
        <v>389</v>
      </c>
      <c r="G39" s="319">
        <v>4</v>
      </c>
      <c r="H39" s="317" t="s">
        <v>17</v>
      </c>
    </row>
    <row r="40" spans="1:8" s="33" customFormat="1">
      <c r="A40" s="315" t="s">
        <v>18</v>
      </c>
      <c r="B40" s="315" t="s">
        <v>41</v>
      </c>
      <c r="C40" s="316">
        <v>255</v>
      </c>
      <c r="D40" s="317" t="s">
        <v>92</v>
      </c>
      <c r="E40" s="318" t="s">
        <v>110</v>
      </c>
      <c r="F40" s="317" t="s">
        <v>389</v>
      </c>
      <c r="G40" s="319">
        <v>4</v>
      </c>
      <c r="H40" s="317" t="s">
        <v>17</v>
      </c>
    </row>
    <row r="41" spans="1:8" s="33" customFormat="1">
      <c r="A41" s="315" t="s">
        <v>18</v>
      </c>
      <c r="B41" s="315" t="s">
        <v>9</v>
      </c>
      <c r="C41" s="316">
        <v>255</v>
      </c>
      <c r="D41" s="317" t="s">
        <v>92</v>
      </c>
      <c r="E41" s="318">
        <v>0.16</v>
      </c>
      <c r="F41" s="317" t="s">
        <v>387</v>
      </c>
      <c r="G41" s="319">
        <v>20</v>
      </c>
      <c r="H41" s="317" t="s">
        <v>171</v>
      </c>
    </row>
    <row r="42" spans="1:8" s="33" customFormat="1">
      <c r="A42" s="315" t="s">
        <v>18</v>
      </c>
      <c r="B42" s="315" t="s">
        <v>42</v>
      </c>
      <c r="C42" s="316">
        <v>255</v>
      </c>
      <c r="D42" s="317" t="s">
        <v>92</v>
      </c>
      <c r="E42" s="318">
        <v>0.19</v>
      </c>
      <c r="F42" s="317" t="s">
        <v>387</v>
      </c>
      <c r="G42" s="319">
        <v>37</v>
      </c>
      <c r="H42" s="317" t="s">
        <v>17</v>
      </c>
    </row>
    <row r="43" spans="1:8" s="33" customFormat="1">
      <c r="A43" s="315" t="s">
        <v>18</v>
      </c>
      <c r="B43" s="315" t="s">
        <v>43</v>
      </c>
      <c r="C43" s="316">
        <v>255</v>
      </c>
      <c r="D43" s="317" t="s">
        <v>92</v>
      </c>
      <c r="E43" s="318">
        <v>0.32</v>
      </c>
      <c r="F43" s="317" t="s">
        <v>387</v>
      </c>
      <c r="G43" s="319">
        <v>14</v>
      </c>
      <c r="H43" s="317" t="s">
        <v>172</v>
      </c>
    </row>
    <row r="44" spans="1:8" s="33" customFormat="1">
      <c r="A44" s="315" t="s">
        <v>18</v>
      </c>
      <c r="B44" s="315" t="s">
        <v>26</v>
      </c>
      <c r="C44" s="316">
        <v>255</v>
      </c>
      <c r="D44" s="317" t="s">
        <v>92</v>
      </c>
      <c r="E44" s="318" t="s">
        <v>111</v>
      </c>
      <c r="F44" s="317" t="s">
        <v>393</v>
      </c>
      <c r="G44" s="319">
        <v>9</v>
      </c>
      <c r="H44" s="317" t="s">
        <v>17</v>
      </c>
    </row>
    <row r="45" spans="1:8" s="33" customFormat="1">
      <c r="A45" s="315" t="s">
        <v>18</v>
      </c>
      <c r="B45" s="315" t="s">
        <v>44</v>
      </c>
      <c r="C45" s="316">
        <v>255</v>
      </c>
      <c r="D45" s="317" t="s">
        <v>92</v>
      </c>
      <c r="E45" s="318">
        <v>0.35</v>
      </c>
      <c r="F45" s="317" t="s">
        <v>395</v>
      </c>
      <c r="G45" s="319">
        <v>6</v>
      </c>
      <c r="H45" s="317" t="s">
        <v>171</v>
      </c>
    </row>
    <row r="46" spans="1:8" s="33" customFormat="1">
      <c r="A46" s="315" t="s">
        <v>18</v>
      </c>
      <c r="B46" s="315" t="s">
        <v>44</v>
      </c>
      <c r="C46" s="316">
        <v>255</v>
      </c>
      <c r="D46" s="317" t="s">
        <v>92</v>
      </c>
      <c r="E46" s="318">
        <v>0.36</v>
      </c>
      <c r="F46" s="317" t="s">
        <v>395</v>
      </c>
      <c r="G46" s="319">
        <v>6</v>
      </c>
      <c r="H46" s="317" t="s">
        <v>171</v>
      </c>
    </row>
    <row r="47" spans="1:8" s="33" customFormat="1">
      <c r="A47" s="315" t="s">
        <v>18</v>
      </c>
      <c r="B47" s="315" t="s">
        <v>44</v>
      </c>
      <c r="C47" s="316">
        <v>255</v>
      </c>
      <c r="D47" s="317" t="s">
        <v>92</v>
      </c>
      <c r="E47" s="318">
        <v>0.37</v>
      </c>
      <c r="F47" s="317" t="s">
        <v>395</v>
      </c>
      <c r="G47" s="319">
        <v>6</v>
      </c>
      <c r="H47" s="317" t="s">
        <v>171</v>
      </c>
    </row>
    <row r="48" spans="1:8" s="33" customFormat="1">
      <c r="A48" s="315" t="s">
        <v>18</v>
      </c>
      <c r="B48" s="315" t="s">
        <v>23</v>
      </c>
      <c r="C48" s="316">
        <v>255</v>
      </c>
      <c r="D48" s="317" t="s">
        <v>92</v>
      </c>
      <c r="E48" s="318">
        <v>0.33</v>
      </c>
      <c r="F48" s="317" t="s">
        <v>395</v>
      </c>
      <c r="G48" s="319">
        <v>22</v>
      </c>
      <c r="H48" s="317" t="s">
        <v>171</v>
      </c>
    </row>
    <row r="49" spans="1:8" s="33" customFormat="1">
      <c r="A49" s="315" t="s">
        <v>18</v>
      </c>
      <c r="B49" s="315" t="s">
        <v>44</v>
      </c>
      <c r="C49" s="316">
        <v>255</v>
      </c>
      <c r="D49" s="317" t="s">
        <v>92</v>
      </c>
      <c r="E49" s="318">
        <v>0.38</v>
      </c>
      <c r="F49" s="317" t="s">
        <v>395</v>
      </c>
      <c r="G49" s="319">
        <v>6</v>
      </c>
      <c r="H49" s="317" t="s">
        <v>171</v>
      </c>
    </row>
    <row r="50" spans="1:8" s="33" customFormat="1">
      <c r="A50" s="315" t="s">
        <v>18</v>
      </c>
      <c r="B50" s="315" t="s">
        <v>44</v>
      </c>
      <c r="C50" s="316">
        <v>255</v>
      </c>
      <c r="D50" s="317" t="s">
        <v>92</v>
      </c>
      <c r="E50" s="318">
        <v>0.39</v>
      </c>
      <c r="F50" s="317" t="s">
        <v>395</v>
      </c>
      <c r="G50" s="319">
        <v>8</v>
      </c>
      <c r="H50" s="317" t="s">
        <v>171</v>
      </c>
    </row>
    <row r="51" spans="1:8" s="33" customFormat="1">
      <c r="A51" s="315" t="s">
        <v>18</v>
      </c>
      <c r="B51" s="315" t="s">
        <v>10</v>
      </c>
      <c r="C51" s="316">
        <v>255</v>
      </c>
      <c r="D51" s="317" t="s">
        <v>92</v>
      </c>
      <c r="E51" s="318">
        <v>0.34</v>
      </c>
      <c r="F51" s="317" t="s">
        <v>10</v>
      </c>
      <c r="G51" s="319">
        <v>12</v>
      </c>
      <c r="H51" s="317" t="s">
        <v>172</v>
      </c>
    </row>
    <row r="52" spans="1:8" s="33" customFormat="1">
      <c r="A52" s="315" t="s">
        <v>18</v>
      </c>
      <c r="B52" s="315" t="s">
        <v>45</v>
      </c>
      <c r="C52" s="316">
        <v>255</v>
      </c>
      <c r="D52" s="317" t="s">
        <v>92</v>
      </c>
      <c r="E52" s="318" t="s">
        <v>112</v>
      </c>
      <c r="F52" s="317" t="s">
        <v>389</v>
      </c>
      <c r="G52" s="319">
        <v>2</v>
      </c>
      <c r="H52" s="317" t="s">
        <v>17</v>
      </c>
    </row>
    <row r="53" spans="1:8" s="33" customFormat="1">
      <c r="A53" s="315" t="s">
        <v>18</v>
      </c>
      <c r="B53" s="315" t="s">
        <v>45</v>
      </c>
      <c r="C53" s="316">
        <v>255</v>
      </c>
      <c r="D53" s="317" t="s">
        <v>92</v>
      </c>
      <c r="E53" s="318" t="s">
        <v>113</v>
      </c>
      <c r="F53" s="317" t="s">
        <v>389</v>
      </c>
      <c r="G53" s="319">
        <v>2</v>
      </c>
      <c r="H53" s="317" t="s">
        <v>17</v>
      </c>
    </row>
    <row r="54" spans="1:8" s="33" customFormat="1">
      <c r="A54" s="315" t="s">
        <v>18</v>
      </c>
      <c r="B54" s="315" t="s">
        <v>38</v>
      </c>
      <c r="C54" s="316">
        <v>255</v>
      </c>
      <c r="D54" s="317" t="s">
        <v>92</v>
      </c>
      <c r="E54" s="318">
        <v>0.51</v>
      </c>
      <c r="F54" s="317" t="s">
        <v>38</v>
      </c>
      <c r="G54" s="319">
        <v>6</v>
      </c>
      <c r="H54" s="317" t="s">
        <v>250</v>
      </c>
    </row>
    <row r="55" spans="1:8" s="33" customFormat="1">
      <c r="A55" s="315" t="s">
        <v>18</v>
      </c>
      <c r="B55" s="315" t="s">
        <v>38</v>
      </c>
      <c r="C55" s="316">
        <v>255</v>
      </c>
      <c r="D55" s="317" t="s">
        <v>92</v>
      </c>
      <c r="E55" s="318">
        <v>0.51</v>
      </c>
      <c r="F55" s="317" t="s">
        <v>38</v>
      </c>
      <c r="G55" s="319">
        <v>9</v>
      </c>
      <c r="H55" s="317" t="s">
        <v>172</v>
      </c>
    </row>
    <row r="56" spans="1:8" s="33" customFormat="1">
      <c r="A56" s="315" t="s">
        <v>18</v>
      </c>
      <c r="B56" s="315" t="s">
        <v>26</v>
      </c>
      <c r="C56" s="316">
        <v>255</v>
      </c>
      <c r="D56" s="317" t="s">
        <v>92</v>
      </c>
      <c r="E56" s="318" t="s">
        <v>114</v>
      </c>
      <c r="F56" s="317" t="s">
        <v>393</v>
      </c>
      <c r="G56" s="319">
        <v>18</v>
      </c>
      <c r="H56" s="317" t="s">
        <v>17</v>
      </c>
    </row>
    <row r="57" spans="1:8" s="33" customFormat="1">
      <c r="A57" s="315" t="s">
        <v>18</v>
      </c>
      <c r="B57" s="315" t="s">
        <v>9</v>
      </c>
      <c r="C57" s="316">
        <v>255</v>
      </c>
      <c r="D57" s="317" t="s">
        <v>92</v>
      </c>
      <c r="E57" s="318" t="s">
        <v>115</v>
      </c>
      <c r="F57" s="317" t="s">
        <v>387</v>
      </c>
      <c r="G57" s="319">
        <v>9</v>
      </c>
      <c r="H57" s="317" t="s">
        <v>172</v>
      </c>
    </row>
    <row r="58" spans="1:8" s="33" customFormat="1">
      <c r="A58" s="315" t="s">
        <v>18</v>
      </c>
      <c r="B58" s="315" t="s">
        <v>45</v>
      </c>
      <c r="C58" s="316">
        <v>255</v>
      </c>
      <c r="D58" s="317" t="s">
        <v>92</v>
      </c>
      <c r="E58" s="318" t="s">
        <v>116</v>
      </c>
      <c r="F58" s="317" t="s">
        <v>389</v>
      </c>
      <c r="G58" s="319">
        <v>3</v>
      </c>
      <c r="H58" s="317" t="s">
        <v>17</v>
      </c>
    </row>
    <row r="59" spans="1:8" s="33" customFormat="1">
      <c r="A59" s="315" t="s">
        <v>18</v>
      </c>
      <c r="B59" s="315" t="s">
        <v>45</v>
      </c>
      <c r="C59" s="316">
        <v>255</v>
      </c>
      <c r="D59" s="317" t="s">
        <v>92</v>
      </c>
      <c r="E59" s="318" t="s">
        <v>117</v>
      </c>
      <c r="F59" s="317" t="s">
        <v>389</v>
      </c>
      <c r="G59" s="319">
        <v>3</v>
      </c>
      <c r="H59" s="317" t="s">
        <v>17</v>
      </c>
    </row>
    <row r="60" spans="1:8" s="33" customFormat="1">
      <c r="A60" s="315" t="s">
        <v>18</v>
      </c>
      <c r="B60" s="315" t="s">
        <v>46</v>
      </c>
      <c r="C60" s="316">
        <v>255</v>
      </c>
      <c r="D60" s="317" t="s">
        <v>92</v>
      </c>
      <c r="E60" s="318">
        <v>0.5</v>
      </c>
      <c r="F60" s="317" t="s">
        <v>10</v>
      </c>
      <c r="G60" s="319">
        <v>22</v>
      </c>
      <c r="H60" s="317" t="s">
        <v>172</v>
      </c>
    </row>
    <row r="61" spans="1:8" s="33" customFormat="1">
      <c r="A61" s="315" t="s">
        <v>18</v>
      </c>
      <c r="B61" s="315" t="s">
        <v>13</v>
      </c>
      <c r="C61" s="316">
        <v>255</v>
      </c>
      <c r="D61" s="317" t="s">
        <v>92</v>
      </c>
      <c r="E61" s="318">
        <v>0.49</v>
      </c>
      <c r="F61" s="317" t="s">
        <v>395</v>
      </c>
      <c r="G61" s="319">
        <v>28</v>
      </c>
      <c r="H61" s="317" t="s">
        <v>171</v>
      </c>
    </row>
    <row r="62" spans="1:8">
      <c r="A62" s="315" t="s">
        <v>18</v>
      </c>
      <c r="B62" s="315" t="s">
        <v>47</v>
      </c>
      <c r="C62" s="316">
        <v>255</v>
      </c>
      <c r="D62" s="317" t="s">
        <v>92</v>
      </c>
      <c r="E62" s="318">
        <v>0.48</v>
      </c>
      <c r="F62" s="317" t="s">
        <v>387</v>
      </c>
      <c r="G62" s="319">
        <v>10</v>
      </c>
      <c r="H62" s="317" t="s">
        <v>171</v>
      </c>
    </row>
    <row r="63" spans="1:8" s="33" customFormat="1">
      <c r="A63" s="315" t="s">
        <v>18</v>
      </c>
      <c r="B63" s="315" t="s">
        <v>13</v>
      </c>
      <c r="C63" s="316">
        <v>255</v>
      </c>
      <c r="D63" s="317" t="s">
        <v>92</v>
      </c>
      <c r="E63" s="318">
        <v>0.47</v>
      </c>
      <c r="F63" s="317" t="s">
        <v>395</v>
      </c>
      <c r="G63" s="319">
        <v>36</v>
      </c>
      <c r="H63" s="317" t="s">
        <v>171</v>
      </c>
    </row>
    <row r="64" spans="1:8" s="33" customFormat="1">
      <c r="A64" s="315" t="s">
        <v>18</v>
      </c>
      <c r="B64" s="315" t="s">
        <v>13</v>
      </c>
      <c r="C64" s="316">
        <v>255</v>
      </c>
      <c r="D64" s="317" t="s">
        <v>92</v>
      </c>
      <c r="E64" s="318">
        <v>0.46</v>
      </c>
      <c r="F64" s="317" t="s">
        <v>395</v>
      </c>
      <c r="G64" s="319">
        <v>42</v>
      </c>
      <c r="H64" s="317" t="s">
        <v>171</v>
      </c>
    </row>
    <row r="65" spans="1:8" s="33" customFormat="1">
      <c r="A65" s="315" t="s">
        <v>18</v>
      </c>
      <c r="B65" s="315" t="s">
        <v>13</v>
      </c>
      <c r="C65" s="316">
        <v>255</v>
      </c>
      <c r="D65" s="317" t="s">
        <v>92</v>
      </c>
      <c r="E65" s="318">
        <v>0.45</v>
      </c>
      <c r="F65" s="317" t="s">
        <v>395</v>
      </c>
      <c r="G65" s="319">
        <v>21</v>
      </c>
      <c r="H65" s="317" t="s">
        <v>171</v>
      </c>
    </row>
    <row r="66" spans="1:8" s="33" customFormat="1">
      <c r="A66" s="315" t="s">
        <v>18</v>
      </c>
      <c r="B66" s="315" t="s">
        <v>13</v>
      </c>
      <c r="C66" s="316">
        <v>255</v>
      </c>
      <c r="D66" s="317" t="s">
        <v>92</v>
      </c>
      <c r="E66" s="318">
        <v>0.44</v>
      </c>
      <c r="F66" s="317" t="s">
        <v>395</v>
      </c>
      <c r="G66" s="319">
        <v>20</v>
      </c>
      <c r="H66" s="317" t="s">
        <v>171</v>
      </c>
    </row>
    <row r="67" spans="1:8" s="33" customFormat="1">
      <c r="A67" s="315" t="s">
        <v>18</v>
      </c>
      <c r="B67" s="315" t="s">
        <v>13</v>
      </c>
      <c r="C67" s="316">
        <v>255</v>
      </c>
      <c r="D67" s="317" t="s">
        <v>92</v>
      </c>
      <c r="E67" s="318">
        <v>0.43</v>
      </c>
      <c r="F67" s="317" t="s">
        <v>395</v>
      </c>
      <c r="G67" s="319">
        <v>30</v>
      </c>
      <c r="H67" s="317" t="s">
        <v>171</v>
      </c>
    </row>
    <row r="68" spans="1:8" s="33" customFormat="1">
      <c r="A68" s="315" t="s">
        <v>18</v>
      </c>
      <c r="B68" s="315" t="s">
        <v>13</v>
      </c>
      <c r="C68" s="316">
        <v>255</v>
      </c>
      <c r="D68" s="317" t="s">
        <v>92</v>
      </c>
      <c r="E68" s="318">
        <v>0.42</v>
      </c>
      <c r="F68" s="317" t="s">
        <v>395</v>
      </c>
      <c r="G68" s="319">
        <v>25</v>
      </c>
      <c r="H68" s="317" t="s">
        <v>171</v>
      </c>
    </row>
    <row r="69" spans="1:8" s="33" customFormat="1">
      <c r="A69" s="315" t="s">
        <v>18</v>
      </c>
      <c r="B69" s="315" t="s">
        <v>13</v>
      </c>
      <c r="C69" s="316">
        <v>255</v>
      </c>
      <c r="D69" s="317" t="s">
        <v>92</v>
      </c>
      <c r="E69" s="318">
        <v>0.41</v>
      </c>
      <c r="F69" s="317" t="s">
        <v>395</v>
      </c>
      <c r="G69" s="319">
        <v>24</v>
      </c>
      <c r="H69" s="317" t="s">
        <v>171</v>
      </c>
    </row>
    <row r="70" spans="1:8" s="33" customFormat="1">
      <c r="A70" s="315" t="s">
        <v>18</v>
      </c>
      <c r="B70" s="315" t="s">
        <v>48</v>
      </c>
      <c r="C70" s="316">
        <v>255</v>
      </c>
      <c r="D70" s="317" t="s">
        <v>93</v>
      </c>
      <c r="E70" s="318" t="s">
        <v>118</v>
      </c>
      <c r="F70" s="317" t="s">
        <v>387</v>
      </c>
      <c r="G70" s="319">
        <v>82</v>
      </c>
      <c r="H70" s="317" t="s">
        <v>171</v>
      </c>
    </row>
    <row r="71" spans="1:8" s="33" customFormat="1">
      <c r="A71" s="315" t="s">
        <v>18</v>
      </c>
      <c r="B71" s="315" t="s">
        <v>10</v>
      </c>
      <c r="C71" s="316">
        <v>255</v>
      </c>
      <c r="D71" s="317" t="s">
        <v>93</v>
      </c>
      <c r="E71" s="318" t="s">
        <v>119</v>
      </c>
      <c r="F71" s="317" t="s">
        <v>10</v>
      </c>
      <c r="G71" s="319">
        <v>8</v>
      </c>
      <c r="H71" s="317" t="s">
        <v>184</v>
      </c>
    </row>
    <row r="72" spans="1:8" s="33" customFormat="1">
      <c r="A72" s="315" t="s">
        <v>18</v>
      </c>
      <c r="B72" s="315" t="s">
        <v>32</v>
      </c>
      <c r="C72" s="316">
        <v>255</v>
      </c>
      <c r="D72" s="317" t="s">
        <v>93</v>
      </c>
      <c r="E72" s="318" t="s">
        <v>120</v>
      </c>
      <c r="F72" s="317" t="s">
        <v>389</v>
      </c>
      <c r="G72" s="319">
        <v>5</v>
      </c>
      <c r="H72" s="317" t="s">
        <v>17</v>
      </c>
    </row>
    <row r="73" spans="1:8" s="33" customFormat="1">
      <c r="A73" s="315" t="s">
        <v>18</v>
      </c>
      <c r="B73" s="315" t="s">
        <v>31</v>
      </c>
      <c r="C73" s="316">
        <v>255</v>
      </c>
      <c r="D73" s="317" t="s">
        <v>93</v>
      </c>
      <c r="E73" s="318" t="s">
        <v>121</v>
      </c>
      <c r="F73" s="317" t="s">
        <v>389</v>
      </c>
      <c r="G73" s="319">
        <v>5</v>
      </c>
      <c r="H73" s="317" t="s">
        <v>17</v>
      </c>
    </row>
    <row r="74" spans="1:8" s="33" customFormat="1">
      <c r="A74" s="315" t="s">
        <v>18</v>
      </c>
      <c r="B74" s="315" t="s">
        <v>8</v>
      </c>
      <c r="C74" s="316">
        <v>255</v>
      </c>
      <c r="D74" s="317" t="s">
        <v>93</v>
      </c>
      <c r="E74" s="318">
        <v>1.32</v>
      </c>
      <c r="F74" s="317" t="s">
        <v>395</v>
      </c>
      <c r="G74" s="319">
        <v>30</v>
      </c>
      <c r="H74" s="317" t="s">
        <v>171</v>
      </c>
    </row>
    <row r="75" spans="1:8" s="33" customFormat="1">
      <c r="A75" s="315" t="s">
        <v>18</v>
      </c>
      <c r="B75" s="315" t="s">
        <v>8</v>
      </c>
      <c r="C75" s="316">
        <v>255</v>
      </c>
      <c r="D75" s="317" t="s">
        <v>93</v>
      </c>
      <c r="E75" s="318">
        <v>1.34</v>
      </c>
      <c r="F75" s="317" t="s">
        <v>395</v>
      </c>
      <c r="G75" s="319">
        <v>32</v>
      </c>
      <c r="H75" s="317" t="s">
        <v>171</v>
      </c>
    </row>
    <row r="76" spans="1:8" s="33" customFormat="1">
      <c r="A76" s="315" t="s">
        <v>18</v>
      </c>
      <c r="B76" s="315" t="s">
        <v>8</v>
      </c>
      <c r="C76" s="316">
        <v>255</v>
      </c>
      <c r="D76" s="317" t="s">
        <v>93</v>
      </c>
      <c r="E76" s="318">
        <v>1.38</v>
      </c>
      <c r="F76" s="317" t="s">
        <v>395</v>
      </c>
      <c r="G76" s="319">
        <v>24</v>
      </c>
      <c r="H76" s="317" t="s">
        <v>171</v>
      </c>
    </row>
    <row r="77" spans="1:8" s="33" customFormat="1">
      <c r="A77" s="315" t="s">
        <v>18</v>
      </c>
      <c r="B77" s="315" t="s">
        <v>8</v>
      </c>
      <c r="C77" s="316">
        <v>255</v>
      </c>
      <c r="D77" s="317" t="s">
        <v>93</v>
      </c>
      <c r="E77" s="318">
        <v>1.4</v>
      </c>
      <c r="F77" s="317" t="s">
        <v>395</v>
      </c>
      <c r="G77" s="319">
        <v>16</v>
      </c>
      <c r="H77" s="317" t="s">
        <v>171</v>
      </c>
    </row>
    <row r="78" spans="1:8" s="33" customFormat="1">
      <c r="A78" s="315" t="s">
        <v>18</v>
      </c>
      <c r="B78" s="315" t="s">
        <v>8</v>
      </c>
      <c r="C78" s="316">
        <v>255</v>
      </c>
      <c r="D78" s="317" t="s">
        <v>93</v>
      </c>
      <c r="E78" s="318">
        <v>1.42</v>
      </c>
      <c r="F78" s="317" t="s">
        <v>395</v>
      </c>
      <c r="G78" s="319">
        <v>26</v>
      </c>
      <c r="H78" s="317" t="s">
        <v>171</v>
      </c>
    </row>
    <row r="79" spans="1:8" s="33" customFormat="1">
      <c r="A79" s="315" t="s">
        <v>18</v>
      </c>
      <c r="B79" s="315" t="s">
        <v>26</v>
      </c>
      <c r="C79" s="316">
        <v>255</v>
      </c>
      <c r="D79" s="317" t="s">
        <v>93</v>
      </c>
      <c r="E79" s="318" t="s">
        <v>122</v>
      </c>
      <c r="F79" s="317" t="s">
        <v>393</v>
      </c>
      <c r="G79" s="319">
        <v>11</v>
      </c>
      <c r="H79" s="317" t="s">
        <v>17</v>
      </c>
    </row>
    <row r="80" spans="1:8" s="33" customFormat="1">
      <c r="A80" s="315" t="s">
        <v>18</v>
      </c>
      <c r="B80" s="315" t="s">
        <v>8</v>
      </c>
      <c r="C80" s="316">
        <v>255</v>
      </c>
      <c r="D80" s="317" t="s">
        <v>93</v>
      </c>
      <c r="E80" s="318">
        <v>1.43</v>
      </c>
      <c r="F80" s="317" t="s">
        <v>395</v>
      </c>
      <c r="G80" s="319">
        <v>18</v>
      </c>
      <c r="H80" s="317" t="s">
        <v>171</v>
      </c>
    </row>
    <row r="81" spans="1:8" s="33" customFormat="1">
      <c r="A81" s="315" t="s">
        <v>18</v>
      </c>
      <c r="B81" s="315" t="s">
        <v>8</v>
      </c>
      <c r="C81" s="316">
        <v>255</v>
      </c>
      <c r="D81" s="317" t="s">
        <v>93</v>
      </c>
      <c r="E81" s="318">
        <v>1.41</v>
      </c>
      <c r="F81" s="317" t="s">
        <v>395</v>
      </c>
      <c r="G81" s="319">
        <v>18</v>
      </c>
      <c r="H81" s="317" t="s">
        <v>171</v>
      </c>
    </row>
    <row r="82" spans="1:8" s="33" customFormat="1">
      <c r="A82" s="315" t="s">
        <v>18</v>
      </c>
      <c r="B82" s="315" t="s">
        <v>8</v>
      </c>
      <c r="C82" s="316">
        <v>255</v>
      </c>
      <c r="D82" s="317" t="s">
        <v>93</v>
      </c>
      <c r="E82" s="318">
        <v>1.39</v>
      </c>
      <c r="F82" s="317" t="s">
        <v>395</v>
      </c>
      <c r="G82" s="319">
        <v>18</v>
      </c>
      <c r="H82" s="317" t="s">
        <v>171</v>
      </c>
    </row>
    <row r="83" spans="1:8" s="33" customFormat="1">
      <c r="A83" s="315" t="s">
        <v>18</v>
      </c>
      <c r="B83" s="315" t="s">
        <v>8</v>
      </c>
      <c r="C83" s="316">
        <v>255</v>
      </c>
      <c r="D83" s="317" t="s">
        <v>93</v>
      </c>
      <c r="E83" s="318">
        <v>1.37</v>
      </c>
      <c r="F83" s="317" t="s">
        <v>395</v>
      </c>
      <c r="G83" s="319">
        <v>18</v>
      </c>
      <c r="H83" s="317" t="s">
        <v>171</v>
      </c>
    </row>
    <row r="84" spans="1:8" s="33" customFormat="1">
      <c r="A84" s="315" t="s">
        <v>18</v>
      </c>
      <c r="B84" s="315" t="s">
        <v>8</v>
      </c>
      <c r="C84" s="316">
        <v>255</v>
      </c>
      <c r="D84" s="317" t="s">
        <v>93</v>
      </c>
      <c r="E84" s="318">
        <v>1.35</v>
      </c>
      <c r="F84" s="317" t="s">
        <v>395</v>
      </c>
      <c r="G84" s="319">
        <v>20</v>
      </c>
      <c r="H84" s="317" t="s">
        <v>171</v>
      </c>
    </row>
    <row r="85" spans="1:8" s="33" customFormat="1">
      <c r="A85" s="315" t="s">
        <v>18</v>
      </c>
      <c r="B85" s="315" t="s">
        <v>9</v>
      </c>
      <c r="C85" s="316">
        <v>255</v>
      </c>
      <c r="D85" s="317" t="s">
        <v>93</v>
      </c>
      <c r="E85" s="318" t="s">
        <v>123</v>
      </c>
      <c r="F85" s="317" t="s">
        <v>387</v>
      </c>
      <c r="G85" s="319">
        <v>48</v>
      </c>
      <c r="H85" s="317" t="s">
        <v>171</v>
      </c>
    </row>
    <row r="86" spans="1:8" s="33" customFormat="1">
      <c r="A86" s="315" t="s">
        <v>18</v>
      </c>
      <c r="B86" s="315" t="s">
        <v>8</v>
      </c>
      <c r="C86" s="316">
        <v>255</v>
      </c>
      <c r="D86" s="317" t="s">
        <v>93</v>
      </c>
      <c r="E86" s="318">
        <v>1.5</v>
      </c>
      <c r="F86" s="317" t="s">
        <v>395</v>
      </c>
      <c r="G86" s="319">
        <v>42</v>
      </c>
      <c r="H86" s="317" t="s">
        <v>171</v>
      </c>
    </row>
    <row r="87" spans="1:8" s="33" customFormat="1">
      <c r="A87" s="315" t="s">
        <v>18</v>
      </c>
      <c r="B87" s="315" t="s">
        <v>10</v>
      </c>
      <c r="C87" s="316">
        <v>255</v>
      </c>
      <c r="D87" s="317" t="s">
        <v>93</v>
      </c>
      <c r="E87" s="318" t="s">
        <v>124</v>
      </c>
      <c r="F87" s="317" t="s">
        <v>10</v>
      </c>
      <c r="G87" s="319">
        <v>12</v>
      </c>
      <c r="H87" s="317" t="s">
        <v>184</v>
      </c>
    </row>
    <row r="88" spans="1:8" s="33" customFormat="1">
      <c r="A88" s="315" t="s">
        <v>18</v>
      </c>
      <c r="B88" s="315" t="s">
        <v>8</v>
      </c>
      <c r="C88" s="316">
        <v>255</v>
      </c>
      <c r="D88" s="317" t="s">
        <v>93</v>
      </c>
      <c r="E88" s="318">
        <v>1.52</v>
      </c>
      <c r="F88" s="317" t="s">
        <v>395</v>
      </c>
      <c r="G88" s="319">
        <v>20</v>
      </c>
      <c r="H88" s="317" t="s">
        <v>171</v>
      </c>
    </row>
    <row r="89" spans="1:8" s="33" customFormat="1">
      <c r="A89" s="315" t="s">
        <v>18</v>
      </c>
      <c r="B89" s="315" t="s">
        <v>31</v>
      </c>
      <c r="C89" s="316">
        <v>255</v>
      </c>
      <c r="D89" s="317" t="s">
        <v>93</v>
      </c>
      <c r="E89" s="318" t="s">
        <v>125</v>
      </c>
      <c r="F89" s="317" t="s">
        <v>389</v>
      </c>
      <c r="G89" s="319">
        <v>3</v>
      </c>
      <c r="H89" s="317" t="s">
        <v>17</v>
      </c>
    </row>
    <row r="90" spans="1:8" s="33" customFormat="1">
      <c r="A90" s="315" t="s">
        <v>18</v>
      </c>
      <c r="B90" s="315" t="s">
        <v>32</v>
      </c>
      <c r="C90" s="316">
        <v>255</v>
      </c>
      <c r="D90" s="317" t="s">
        <v>93</v>
      </c>
      <c r="E90" s="318" t="s">
        <v>126</v>
      </c>
      <c r="F90" s="317" t="s">
        <v>389</v>
      </c>
      <c r="G90" s="319">
        <v>3</v>
      </c>
      <c r="H90" s="317" t="s">
        <v>17</v>
      </c>
    </row>
    <row r="91" spans="1:8" s="33" customFormat="1">
      <c r="A91" s="315" t="s">
        <v>18</v>
      </c>
      <c r="B91" s="315" t="s">
        <v>26</v>
      </c>
      <c r="C91" s="316">
        <v>255</v>
      </c>
      <c r="D91" s="317" t="s">
        <v>93</v>
      </c>
      <c r="E91" s="318"/>
      <c r="F91" s="317" t="s">
        <v>393</v>
      </c>
      <c r="G91" s="319">
        <v>21</v>
      </c>
      <c r="H91" s="317" t="s">
        <v>17</v>
      </c>
    </row>
    <row r="92" spans="1:8" s="33" customFormat="1">
      <c r="A92" s="315" t="s">
        <v>18</v>
      </c>
      <c r="B92" s="315" t="s">
        <v>49</v>
      </c>
      <c r="C92" s="316">
        <v>255</v>
      </c>
      <c r="D92" s="317" t="s">
        <v>93</v>
      </c>
      <c r="E92" s="318">
        <v>1.73</v>
      </c>
      <c r="F92" s="317" t="s">
        <v>387</v>
      </c>
      <c r="G92" s="319">
        <v>7</v>
      </c>
      <c r="H92" s="317" t="s">
        <v>184</v>
      </c>
    </row>
    <row r="93" spans="1:8" s="33" customFormat="1">
      <c r="A93" s="315" t="s">
        <v>18</v>
      </c>
      <c r="B93" s="315" t="s">
        <v>50</v>
      </c>
      <c r="C93" s="316">
        <v>255</v>
      </c>
      <c r="D93" s="317" t="s">
        <v>93</v>
      </c>
      <c r="E93" s="318">
        <v>1.71</v>
      </c>
      <c r="F93" s="317" t="s">
        <v>395</v>
      </c>
      <c r="G93" s="319">
        <v>29</v>
      </c>
      <c r="H93" s="317" t="s">
        <v>184</v>
      </c>
    </row>
    <row r="94" spans="1:8" s="33" customFormat="1">
      <c r="A94" s="315" t="s">
        <v>18</v>
      </c>
      <c r="B94" s="315" t="s">
        <v>51</v>
      </c>
      <c r="C94" s="316">
        <v>255</v>
      </c>
      <c r="D94" s="317" t="s">
        <v>93</v>
      </c>
      <c r="E94" s="318">
        <v>1.67</v>
      </c>
      <c r="F94" s="317" t="s">
        <v>395</v>
      </c>
      <c r="G94" s="319">
        <v>66</v>
      </c>
      <c r="H94" s="317" t="s">
        <v>184</v>
      </c>
    </row>
    <row r="95" spans="1:8">
      <c r="A95" s="315" t="s">
        <v>18</v>
      </c>
      <c r="B95" s="315" t="s">
        <v>52</v>
      </c>
      <c r="C95" s="316">
        <v>255</v>
      </c>
      <c r="D95" s="317" t="s">
        <v>93</v>
      </c>
      <c r="E95" s="318">
        <v>1.65</v>
      </c>
      <c r="F95" s="317" t="s">
        <v>387</v>
      </c>
      <c r="G95" s="319">
        <v>18</v>
      </c>
      <c r="H95" s="317" t="s">
        <v>171</v>
      </c>
    </row>
    <row r="96" spans="1:8">
      <c r="A96" s="315" t="s">
        <v>18</v>
      </c>
      <c r="B96" s="315" t="s">
        <v>53</v>
      </c>
      <c r="C96" s="316">
        <v>255</v>
      </c>
      <c r="D96" s="317" t="s">
        <v>93</v>
      </c>
      <c r="E96" s="318">
        <v>1.63</v>
      </c>
      <c r="F96" s="317" t="s">
        <v>387</v>
      </c>
      <c r="G96" s="319">
        <v>22</v>
      </c>
      <c r="H96" s="317" t="s">
        <v>171</v>
      </c>
    </row>
    <row r="97" spans="1:8" s="33" customFormat="1">
      <c r="A97" s="315" t="s">
        <v>18</v>
      </c>
      <c r="B97" s="315" t="s">
        <v>8</v>
      </c>
      <c r="C97" s="316">
        <v>255</v>
      </c>
      <c r="D97" s="317" t="s">
        <v>93</v>
      </c>
      <c r="E97" s="318">
        <v>1.61</v>
      </c>
      <c r="F97" s="317" t="s">
        <v>395</v>
      </c>
      <c r="G97" s="319">
        <v>17</v>
      </c>
      <c r="H97" s="317" t="s">
        <v>171</v>
      </c>
    </row>
    <row r="98" spans="1:8" s="33" customFormat="1">
      <c r="A98" s="315" t="s">
        <v>18</v>
      </c>
      <c r="B98" s="315" t="s">
        <v>8</v>
      </c>
      <c r="C98" s="316">
        <v>255</v>
      </c>
      <c r="D98" s="317" t="s">
        <v>93</v>
      </c>
      <c r="E98" s="318">
        <v>1.59</v>
      </c>
      <c r="F98" s="317" t="s">
        <v>395</v>
      </c>
      <c r="G98" s="319">
        <v>188</v>
      </c>
      <c r="H98" s="317" t="s">
        <v>171</v>
      </c>
    </row>
    <row r="99" spans="1:8" s="33" customFormat="1">
      <c r="A99" s="315" t="s">
        <v>18</v>
      </c>
      <c r="B99" s="315" t="s">
        <v>8</v>
      </c>
      <c r="C99" s="316">
        <v>255</v>
      </c>
      <c r="D99" s="317" t="s">
        <v>93</v>
      </c>
      <c r="E99" s="318">
        <v>1.57</v>
      </c>
      <c r="F99" s="317" t="s">
        <v>395</v>
      </c>
      <c r="G99" s="319">
        <v>18</v>
      </c>
      <c r="H99" s="317" t="s">
        <v>171</v>
      </c>
    </row>
    <row r="100" spans="1:8" s="33" customFormat="1">
      <c r="A100" s="315" t="s">
        <v>18</v>
      </c>
      <c r="B100" s="315" t="s">
        <v>8</v>
      </c>
      <c r="C100" s="316">
        <v>255</v>
      </c>
      <c r="D100" s="317" t="s">
        <v>93</v>
      </c>
      <c r="E100" s="318">
        <v>1.55</v>
      </c>
      <c r="F100" s="317" t="s">
        <v>395</v>
      </c>
      <c r="G100" s="319">
        <v>18</v>
      </c>
      <c r="H100" s="317" t="s">
        <v>171</v>
      </c>
    </row>
    <row r="101" spans="1:8" s="33" customFormat="1">
      <c r="A101" s="315" t="s">
        <v>18</v>
      </c>
      <c r="B101" s="315" t="s">
        <v>8</v>
      </c>
      <c r="C101" s="316">
        <v>255</v>
      </c>
      <c r="D101" s="317" t="s">
        <v>93</v>
      </c>
      <c r="E101" s="318">
        <v>1.53</v>
      </c>
      <c r="F101" s="317" t="s">
        <v>395</v>
      </c>
      <c r="G101" s="319">
        <v>22</v>
      </c>
      <c r="H101" s="317" t="s">
        <v>171</v>
      </c>
    </row>
    <row r="102" spans="1:8" s="33" customFormat="1">
      <c r="A102" s="315" t="s">
        <v>18</v>
      </c>
      <c r="B102" s="315" t="s">
        <v>8</v>
      </c>
      <c r="C102" s="316">
        <v>255</v>
      </c>
      <c r="D102" s="317" t="s">
        <v>93</v>
      </c>
      <c r="E102" s="318">
        <v>1.51</v>
      </c>
      <c r="F102" s="317" t="s">
        <v>395</v>
      </c>
      <c r="G102" s="319">
        <v>37</v>
      </c>
      <c r="H102" s="317" t="s">
        <v>171</v>
      </c>
    </row>
    <row r="103" spans="1:8" s="33" customFormat="1">
      <c r="A103" s="315" t="s">
        <v>18</v>
      </c>
      <c r="B103" s="315" t="s">
        <v>9</v>
      </c>
      <c r="C103" s="316">
        <v>255</v>
      </c>
      <c r="D103" s="317" t="s">
        <v>93</v>
      </c>
      <c r="E103" s="318" t="s">
        <v>127</v>
      </c>
      <c r="F103" s="317" t="s">
        <v>387</v>
      </c>
      <c r="G103" s="319">
        <v>66</v>
      </c>
      <c r="H103" s="317" t="s">
        <v>171</v>
      </c>
    </row>
    <row r="104" spans="1:8" s="33" customFormat="1">
      <c r="A104" s="315" t="s">
        <v>18</v>
      </c>
      <c r="B104" s="315" t="s">
        <v>13</v>
      </c>
      <c r="C104" s="316">
        <v>255</v>
      </c>
      <c r="D104" s="317" t="s">
        <v>93</v>
      </c>
      <c r="E104" s="318">
        <v>1.31</v>
      </c>
      <c r="F104" s="317" t="s">
        <v>395</v>
      </c>
      <c r="G104" s="319">
        <v>54</v>
      </c>
      <c r="H104" s="317" t="s">
        <v>171</v>
      </c>
    </row>
    <row r="105" spans="1:8" s="33" customFormat="1">
      <c r="A105" s="315" t="s">
        <v>18</v>
      </c>
      <c r="B105" s="315" t="s">
        <v>8</v>
      </c>
      <c r="C105" s="316">
        <v>255</v>
      </c>
      <c r="D105" s="317" t="s">
        <v>93</v>
      </c>
      <c r="E105" s="318">
        <v>1.25</v>
      </c>
      <c r="F105" s="317" t="s">
        <v>395</v>
      </c>
      <c r="G105" s="319">
        <v>60</v>
      </c>
      <c r="H105" s="317" t="s">
        <v>171</v>
      </c>
    </row>
    <row r="106" spans="1:8" s="33" customFormat="1">
      <c r="A106" s="315" t="s">
        <v>18</v>
      </c>
      <c r="B106" s="315" t="s">
        <v>26</v>
      </c>
      <c r="C106" s="316">
        <v>255</v>
      </c>
      <c r="D106" s="317" t="s">
        <v>93</v>
      </c>
      <c r="E106" s="318" t="s">
        <v>128</v>
      </c>
      <c r="F106" s="317" t="s">
        <v>393</v>
      </c>
      <c r="G106" s="319">
        <v>15</v>
      </c>
      <c r="H106" s="317" t="s">
        <v>17</v>
      </c>
    </row>
    <row r="107" spans="1:8" s="33" customFormat="1">
      <c r="A107" s="315" t="s">
        <v>18</v>
      </c>
      <c r="B107" s="315" t="s">
        <v>8</v>
      </c>
      <c r="C107" s="316">
        <v>255</v>
      </c>
      <c r="D107" s="317" t="s">
        <v>93</v>
      </c>
      <c r="E107" s="318">
        <v>1.1299999999999999</v>
      </c>
      <c r="F107" s="317" t="s">
        <v>395</v>
      </c>
      <c r="G107" s="319">
        <v>24</v>
      </c>
      <c r="H107" s="317" t="s">
        <v>171</v>
      </c>
    </row>
    <row r="108" spans="1:8" s="33" customFormat="1">
      <c r="A108" s="315" t="s">
        <v>18</v>
      </c>
      <c r="B108" s="315" t="s">
        <v>8</v>
      </c>
      <c r="C108" s="316">
        <v>255</v>
      </c>
      <c r="D108" s="317" t="s">
        <v>93</v>
      </c>
      <c r="E108" s="318">
        <v>1.1100000000000001</v>
      </c>
      <c r="F108" s="317" t="s">
        <v>395</v>
      </c>
      <c r="G108" s="319">
        <v>18</v>
      </c>
      <c r="H108" s="317" t="s">
        <v>171</v>
      </c>
    </row>
    <row r="109" spans="1:8" s="33" customFormat="1">
      <c r="A109" s="315" t="s">
        <v>18</v>
      </c>
      <c r="B109" s="315" t="s">
        <v>8</v>
      </c>
      <c r="C109" s="316">
        <v>255</v>
      </c>
      <c r="D109" s="317" t="s">
        <v>93</v>
      </c>
      <c r="E109" s="318">
        <v>1.0900000000000001</v>
      </c>
      <c r="F109" s="317" t="s">
        <v>395</v>
      </c>
      <c r="G109" s="319">
        <v>18</v>
      </c>
      <c r="H109" s="317" t="s">
        <v>171</v>
      </c>
    </row>
    <row r="110" spans="1:8" s="33" customFormat="1">
      <c r="A110" s="315" t="s">
        <v>18</v>
      </c>
      <c r="B110" s="315" t="s">
        <v>8</v>
      </c>
      <c r="C110" s="316">
        <v>255</v>
      </c>
      <c r="D110" s="317" t="s">
        <v>93</v>
      </c>
      <c r="E110" s="318">
        <v>1.07</v>
      </c>
      <c r="F110" s="317" t="s">
        <v>395</v>
      </c>
      <c r="G110" s="319">
        <v>18</v>
      </c>
      <c r="H110" s="317" t="s">
        <v>171</v>
      </c>
    </row>
    <row r="111" spans="1:8" s="33" customFormat="1">
      <c r="A111" s="315" t="s">
        <v>18</v>
      </c>
      <c r="B111" s="315" t="s">
        <v>8</v>
      </c>
      <c r="C111" s="316">
        <v>255</v>
      </c>
      <c r="D111" s="317" t="s">
        <v>93</v>
      </c>
      <c r="E111" s="318">
        <v>1.05</v>
      </c>
      <c r="F111" s="317" t="s">
        <v>395</v>
      </c>
      <c r="G111" s="319">
        <v>18</v>
      </c>
      <c r="H111" s="317" t="s">
        <v>171</v>
      </c>
    </row>
    <row r="112" spans="1:8" s="33" customFormat="1">
      <c r="A112" s="315" t="s">
        <v>18</v>
      </c>
      <c r="B112" s="315" t="s">
        <v>8</v>
      </c>
      <c r="C112" s="316">
        <v>255</v>
      </c>
      <c r="D112" s="317" t="s">
        <v>93</v>
      </c>
      <c r="E112" s="318">
        <v>1.03</v>
      </c>
      <c r="F112" s="317" t="s">
        <v>395</v>
      </c>
      <c r="G112" s="319">
        <v>17</v>
      </c>
      <c r="H112" s="317" t="s">
        <v>171</v>
      </c>
    </row>
    <row r="113" spans="1:8" s="33" customFormat="1">
      <c r="A113" s="315" t="s">
        <v>18</v>
      </c>
      <c r="B113" s="315" t="s">
        <v>26</v>
      </c>
      <c r="C113" s="316">
        <v>255</v>
      </c>
      <c r="D113" s="317" t="s">
        <v>93</v>
      </c>
      <c r="E113" s="318" t="s">
        <v>129</v>
      </c>
      <c r="F113" s="317" t="s">
        <v>393</v>
      </c>
      <c r="G113" s="319">
        <v>14</v>
      </c>
      <c r="H113" s="317" t="s">
        <v>17</v>
      </c>
    </row>
    <row r="114" spans="1:8" s="33" customFormat="1">
      <c r="A114" s="315" t="s">
        <v>18</v>
      </c>
      <c r="B114" s="315" t="s">
        <v>54</v>
      </c>
      <c r="C114" s="316">
        <v>255</v>
      </c>
      <c r="D114" s="317" t="s">
        <v>93</v>
      </c>
      <c r="E114" s="318">
        <v>1.01</v>
      </c>
      <c r="F114" s="317" t="s">
        <v>387</v>
      </c>
      <c r="G114" s="319">
        <v>16</v>
      </c>
      <c r="H114" s="317" t="s">
        <v>171</v>
      </c>
    </row>
    <row r="115" spans="1:8" s="33" customFormat="1">
      <c r="A115" s="315" t="s">
        <v>18</v>
      </c>
      <c r="B115" s="315" t="s">
        <v>8</v>
      </c>
      <c r="C115" s="316">
        <v>255</v>
      </c>
      <c r="D115" s="317" t="s">
        <v>93</v>
      </c>
      <c r="E115" s="318">
        <v>1.06</v>
      </c>
      <c r="F115" s="317" t="s">
        <v>395</v>
      </c>
      <c r="G115" s="319">
        <v>24</v>
      </c>
      <c r="H115" s="317" t="s">
        <v>171</v>
      </c>
    </row>
    <row r="116" spans="1:8" s="33" customFormat="1">
      <c r="A116" s="315" t="s">
        <v>18</v>
      </c>
      <c r="B116" s="315" t="s">
        <v>8</v>
      </c>
      <c r="C116" s="316">
        <v>255</v>
      </c>
      <c r="D116" s="317" t="s">
        <v>93</v>
      </c>
      <c r="E116" s="318">
        <v>1.08</v>
      </c>
      <c r="F116" s="317" t="s">
        <v>395</v>
      </c>
      <c r="G116" s="319">
        <v>16</v>
      </c>
      <c r="H116" s="317" t="s">
        <v>171</v>
      </c>
    </row>
    <row r="117" spans="1:8" s="33" customFormat="1">
      <c r="A117" s="315" t="s">
        <v>18</v>
      </c>
      <c r="B117" s="315" t="s">
        <v>8</v>
      </c>
      <c r="C117" s="316">
        <v>255</v>
      </c>
      <c r="D117" s="317" t="s">
        <v>93</v>
      </c>
      <c r="E117" s="318">
        <v>1.1000000000000001</v>
      </c>
      <c r="F117" s="317" t="s">
        <v>395</v>
      </c>
      <c r="G117" s="319">
        <v>16</v>
      </c>
      <c r="H117" s="317" t="s">
        <v>171</v>
      </c>
    </row>
    <row r="118" spans="1:8" s="33" customFormat="1">
      <c r="A118" s="315" t="s">
        <v>18</v>
      </c>
      <c r="B118" s="315" t="s">
        <v>8</v>
      </c>
      <c r="C118" s="316">
        <v>255</v>
      </c>
      <c r="D118" s="317" t="s">
        <v>93</v>
      </c>
      <c r="E118" s="318">
        <v>1.1200000000000001</v>
      </c>
      <c r="F118" s="317" t="s">
        <v>395</v>
      </c>
      <c r="G118" s="319">
        <v>22</v>
      </c>
      <c r="H118" s="317" t="s">
        <v>171</v>
      </c>
    </row>
    <row r="119" spans="1:8" s="33" customFormat="1">
      <c r="A119" s="315" t="s">
        <v>18</v>
      </c>
      <c r="B119" s="315" t="s">
        <v>8</v>
      </c>
      <c r="C119" s="316">
        <v>255</v>
      </c>
      <c r="D119" s="317" t="s">
        <v>93</v>
      </c>
      <c r="E119" s="318">
        <v>1.1399999999999999</v>
      </c>
      <c r="F119" s="317" t="s">
        <v>395</v>
      </c>
      <c r="G119" s="319">
        <v>22</v>
      </c>
      <c r="H119" s="317" t="s">
        <v>171</v>
      </c>
    </row>
    <row r="120" spans="1:8" s="33" customFormat="1">
      <c r="A120" s="315" t="s">
        <v>18</v>
      </c>
      <c r="B120" s="315" t="s">
        <v>9</v>
      </c>
      <c r="C120" s="316">
        <v>255</v>
      </c>
      <c r="D120" s="317" t="s">
        <v>93</v>
      </c>
      <c r="E120" s="318" t="s">
        <v>130</v>
      </c>
      <c r="F120" s="317" t="s">
        <v>387</v>
      </c>
      <c r="G120" s="319">
        <v>65</v>
      </c>
      <c r="H120" s="317" t="s">
        <v>171</v>
      </c>
    </row>
    <row r="121" spans="1:8" s="33" customFormat="1">
      <c r="A121" s="315" t="s">
        <v>18</v>
      </c>
      <c r="B121" s="315" t="s">
        <v>48</v>
      </c>
      <c r="C121" s="316">
        <v>255</v>
      </c>
      <c r="D121" s="317" t="s">
        <v>94</v>
      </c>
      <c r="E121" s="318" t="s">
        <v>131</v>
      </c>
      <c r="F121" s="317" t="s">
        <v>387</v>
      </c>
      <c r="G121" s="319">
        <v>138</v>
      </c>
      <c r="H121" s="317" t="s">
        <v>171</v>
      </c>
    </row>
    <row r="122" spans="1:8" s="33" customFormat="1">
      <c r="A122" s="315" t="s">
        <v>18</v>
      </c>
      <c r="B122" s="315" t="s">
        <v>10</v>
      </c>
      <c r="C122" s="316">
        <v>255</v>
      </c>
      <c r="D122" s="317" t="s">
        <v>94</v>
      </c>
      <c r="E122" s="318" t="s">
        <v>132</v>
      </c>
      <c r="F122" s="317" t="s">
        <v>10</v>
      </c>
      <c r="G122" s="319">
        <v>9</v>
      </c>
      <c r="H122" s="317" t="s">
        <v>184</v>
      </c>
    </row>
    <row r="123" spans="1:8" s="33" customFormat="1">
      <c r="A123" s="315" t="s">
        <v>18</v>
      </c>
      <c r="B123" s="315" t="s">
        <v>32</v>
      </c>
      <c r="C123" s="316">
        <v>255</v>
      </c>
      <c r="D123" s="317" t="s">
        <v>94</v>
      </c>
      <c r="E123" s="318" t="s">
        <v>133</v>
      </c>
      <c r="F123" s="317" t="s">
        <v>389</v>
      </c>
      <c r="G123" s="319">
        <v>5</v>
      </c>
      <c r="H123" s="317" t="s">
        <v>17</v>
      </c>
    </row>
    <row r="124" spans="1:8" s="33" customFormat="1">
      <c r="A124" s="315" t="s">
        <v>18</v>
      </c>
      <c r="B124" s="315" t="s">
        <v>31</v>
      </c>
      <c r="C124" s="316">
        <v>255</v>
      </c>
      <c r="D124" s="317" t="s">
        <v>94</v>
      </c>
      <c r="E124" s="318" t="s">
        <v>134</v>
      </c>
      <c r="F124" s="317" t="s">
        <v>389</v>
      </c>
      <c r="G124" s="319">
        <v>5</v>
      </c>
      <c r="H124" s="317" t="s">
        <v>17</v>
      </c>
    </row>
    <row r="125" spans="1:8" s="33" customFormat="1">
      <c r="A125" s="315" t="s">
        <v>18</v>
      </c>
      <c r="B125" s="315" t="s">
        <v>8</v>
      </c>
      <c r="C125" s="316">
        <v>255</v>
      </c>
      <c r="D125" s="317" t="s">
        <v>94</v>
      </c>
      <c r="E125" s="318">
        <v>2.2999999999999998</v>
      </c>
      <c r="F125" s="317" t="s">
        <v>395</v>
      </c>
      <c r="G125" s="319">
        <v>25</v>
      </c>
      <c r="H125" s="317" t="s">
        <v>171</v>
      </c>
    </row>
    <row r="126" spans="1:8" s="33" customFormat="1">
      <c r="A126" s="315" t="s">
        <v>18</v>
      </c>
      <c r="B126" s="315" t="s">
        <v>8</v>
      </c>
      <c r="C126" s="316">
        <v>255</v>
      </c>
      <c r="D126" s="317" t="s">
        <v>94</v>
      </c>
      <c r="E126" s="318">
        <v>2.3199999999999998</v>
      </c>
      <c r="F126" s="317" t="s">
        <v>395</v>
      </c>
      <c r="G126" s="319">
        <v>28</v>
      </c>
      <c r="H126" s="317" t="s">
        <v>171</v>
      </c>
    </row>
    <row r="127" spans="1:8" s="33" customFormat="1">
      <c r="A127" s="315" t="s">
        <v>18</v>
      </c>
      <c r="B127" s="315" t="s">
        <v>8</v>
      </c>
      <c r="C127" s="316">
        <v>255</v>
      </c>
      <c r="D127" s="317" t="s">
        <v>94</v>
      </c>
      <c r="E127" s="318">
        <v>2.34</v>
      </c>
      <c r="F127" s="317" t="s">
        <v>395</v>
      </c>
      <c r="G127" s="319">
        <v>28</v>
      </c>
      <c r="H127" s="317" t="s">
        <v>171</v>
      </c>
    </row>
    <row r="128" spans="1:8" s="33" customFormat="1">
      <c r="A128" s="315" t="s">
        <v>18</v>
      </c>
      <c r="B128" s="315" t="s">
        <v>8</v>
      </c>
      <c r="C128" s="316">
        <v>255</v>
      </c>
      <c r="D128" s="317" t="s">
        <v>94</v>
      </c>
      <c r="E128" s="318">
        <v>2.36</v>
      </c>
      <c r="F128" s="317" t="s">
        <v>395</v>
      </c>
      <c r="G128" s="319">
        <v>18</v>
      </c>
      <c r="H128" s="317" t="s">
        <v>171</v>
      </c>
    </row>
    <row r="129" spans="1:8" s="33" customFormat="1">
      <c r="A129" s="315" t="s">
        <v>18</v>
      </c>
      <c r="B129" s="315" t="s">
        <v>8</v>
      </c>
      <c r="C129" s="316">
        <v>255</v>
      </c>
      <c r="D129" s="317" t="s">
        <v>94</v>
      </c>
      <c r="E129" s="318">
        <v>2.37</v>
      </c>
      <c r="F129" s="317" t="s">
        <v>395</v>
      </c>
      <c r="G129" s="319">
        <v>56</v>
      </c>
      <c r="H129" s="317" t="s">
        <v>171</v>
      </c>
    </row>
    <row r="130" spans="1:8" s="33" customFormat="1">
      <c r="A130" s="315" t="s">
        <v>18</v>
      </c>
      <c r="B130" s="315" t="s">
        <v>8</v>
      </c>
      <c r="C130" s="316">
        <v>255</v>
      </c>
      <c r="D130" s="317" t="s">
        <v>94</v>
      </c>
      <c r="E130" s="318">
        <v>2.29</v>
      </c>
      <c r="F130" s="317" t="s">
        <v>395</v>
      </c>
      <c r="G130" s="319">
        <v>26</v>
      </c>
      <c r="H130" s="317" t="s">
        <v>171</v>
      </c>
    </row>
    <row r="131" spans="1:8" s="33" customFormat="1">
      <c r="A131" s="315" t="s">
        <v>18</v>
      </c>
      <c r="B131" s="315" t="s">
        <v>8</v>
      </c>
      <c r="C131" s="316">
        <v>255</v>
      </c>
      <c r="D131" s="317" t="s">
        <v>94</v>
      </c>
      <c r="E131" s="318">
        <v>2.27</v>
      </c>
      <c r="F131" s="317" t="s">
        <v>395</v>
      </c>
      <c r="G131" s="319">
        <v>26</v>
      </c>
      <c r="H131" s="317" t="s">
        <v>171</v>
      </c>
    </row>
    <row r="132" spans="1:8" s="33" customFormat="1">
      <c r="A132" s="315" t="s">
        <v>18</v>
      </c>
      <c r="B132" s="315" t="s">
        <v>54</v>
      </c>
      <c r="C132" s="316">
        <v>255</v>
      </c>
      <c r="D132" s="317" t="s">
        <v>94</v>
      </c>
      <c r="E132" s="318">
        <v>2.25</v>
      </c>
      <c r="F132" s="317" t="s">
        <v>387</v>
      </c>
      <c r="G132" s="319">
        <v>8</v>
      </c>
      <c r="H132" s="317" t="s">
        <v>171</v>
      </c>
    </row>
    <row r="133" spans="1:8" s="33" customFormat="1">
      <c r="A133" s="315" t="s">
        <v>18</v>
      </c>
      <c r="B133" s="315" t="s">
        <v>26</v>
      </c>
      <c r="C133" s="316">
        <v>255</v>
      </c>
      <c r="D133" s="317" t="s">
        <v>94</v>
      </c>
      <c r="E133" s="318"/>
      <c r="F133" s="317" t="s">
        <v>393</v>
      </c>
      <c r="G133" s="319">
        <v>16</v>
      </c>
      <c r="H133" s="317" t="s">
        <v>17</v>
      </c>
    </row>
    <row r="134" spans="1:8" s="33" customFormat="1">
      <c r="A134" s="315" t="s">
        <v>18</v>
      </c>
      <c r="B134" s="315" t="s">
        <v>8</v>
      </c>
      <c r="C134" s="316">
        <v>255</v>
      </c>
      <c r="D134" s="317" t="s">
        <v>94</v>
      </c>
      <c r="E134" s="318">
        <v>2.21</v>
      </c>
      <c r="F134" s="317" t="s">
        <v>395</v>
      </c>
      <c r="G134" s="319">
        <v>36</v>
      </c>
      <c r="H134" s="317" t="s">
        <v>171</v>
      </c>
    </row>
    <row r="135" spans="1:8" s="33" customFormat="1">
      <c r="A135" s="315" t="s">
        <v>18</v>
      </c>
      <c r="B135" s="315" t="s">
        <v>8</v>
      </c>
      <c r="C135" s="316">
        <v>255</v>
      </c>
      <c r="D135" s="317" t="s">
        <v>94</v>
      </c>
      <c r="E135" s="318">
        <v>2.17</v>
      </c>
      <c r="F135" s="317" t="s">
        <v>395</v>
      </c>
      <c r="G135" s="319">
        <v>22</v>
      </c>
      <c r="H135" s="317" t="s">
        <v>171</v>
      </c>
    </row>
    <row r="136" spans="1:8" s="33" customFormat="1">
      <c r="A136" s="315" t="s">
        <v>18</v>
      </c>
      <c r="B136" s="315" t="s">
        <v>8</v>
      </c>
      <c r="C136" s="316">
        <v>255</v>
      </c>
      <c r="D136" s="317" t="s">
        <v>94</v>
      </c>
      <c r="E136" s="318">
        <v>2.15</v>
      </c>
      <c r="F136" s="317" t="s">
        <v>395</v>
      </c>
      <c r="G136" s="319">
        <v>26</v>
      </c>
      <c r="H136" s="317" t="s">
        <v>171</v>
      </c>
    </row>
    <row r="137" spans="1:8" s="33" customFormat="1">
      <c r="A137" s="315" t="s">
        <v>18</v>
      </c>
      <c r="B137" s="315" t="s">
        <v>8</v>
      </c>
      <c r="C137" s="316">
        <v>255</v>
      </c>
      <c r="D137" s="317" t="s">
        <v>94</v>
      </c>
      <c r="E137" s="318">
        <v>2.11</v>
      </c>
      <c r="F137" s="317" t="s">
        <v>395</v>
      </c>
      <c r="G137" s="319">
        <v>18</v>
      </c>
      <c r="H137" s="317" t="s">
        <v>171</v>
      </c>
    </row>
    <row r="138" spans="1:8" s="33" customFormat="1">
      <c r="A138" s="315" t="s">
        <v>18</v>
      </c>
      <c r="B138" s="315" t="s">
        <v>8</v>
      </c>
      <c r="C138" s="316">
        <v>255</v>
      </c>
      <c r="D138" s="317" t="s">
        <v>94</v>
      </c>
      <c r="E138" s="318">
        <v>2.09</v>
      </c>
      <c r="F138" s="317" t="s">
        <v>395</v>
      </c>
      <c r="G138" s="319">
        <v>18</v>
      </c>
      <c r="H138" s="317" t="s">
        <v>171</v>
      </c>
    </row>
    <row r="139" spans="1:8" s="33" customFormat="1">
      <c r="A139" s="315" t="s">
        <v>18</v>
      </c>
      <c r="B139" s="315" t="s">
        <v>8</v>
      </c>
      <c r="C139" s="316">
        <v>255</v>
      </c>
      <c r="D139" s="317" t="s">
        <v>94</v>
      </c>
      <c r="E139" s="318">
        <v>2.0699999999999998</v>
      </c>
      <c r="F139" s="317" t="s">
        <v>395</v>
      </c>
      <c r="G139" s="319">
        <v>18</v>
      </c>
      <c r="H139" s="317" t="s">
        <v>171</v>
      </c>
    </row>
    <row r="140" spans="1:8" s="33" customFormat="1">
      <c r="A140" s="315" t="s">
        <v>18</v>
      </c>
      <c r="B140" s="315" t="s">
        <v>8</v>
      </c>
      <c r="C140" s="316">
        <v>255</v>
      </c>
      <c r="D140" s="317" t="s">
        <v>94</v>
      </c>
      <c r="E140" s="318">
        <v>2.0499999999999998</v>
      </c>
      <c r="F140" s="317" t="s">
        <v>395</v>
      </c>
      <c r="G140" s="319">
        <v>18</v>
      </c>
      <c r="H140" s="317" t="s">
        <v>171</v>
      </c>
    </row>
    <row r="141" spans="1:8" s="33" customFormat="1">
      <c r="A141" s="315" t="s">
        <v>18</v>
      </c>
      <c r="B141" s="315" t="s">
        <v>8</v>
      </c>
      <c r="C141" s="316">
        <v>255</v>
      </c>
      <c r="D141" s="317" t="s">
        <v>94</v>
      </c>
      <c r="E141" s="318">
        <v>2.0299999999999998</v>
      </c>
      <c r="F141" s="317" t="s">
        <v>395</v>
      </c>
      <c r="G141" s="319">
        <v>26</v>
      </c>
      <c r="H141" s="317" t="s">
        <v>171</v>
      </c>
    </row>
    <row r="142" spans="1:8" s="33" customFormat="1">
      <c r="A142" s="315" t="s">
        <v>18</v>
      </c>
      <c r="B142" s="315" t="s">
        <v>26</v>
      </c>
      <c r="C142" s="316">
        <v>255</v>
      </c>
      <c r="D142" s="317" t="s">
        <v>94</v>
      </c>
      <c r="E142" s="318" t="s">
        <v>135</v>
      </c>
      <c r="F142" s="317" t="s">
        <v>393</v>
      </c>
      <c r="G142" s="319">
        <v>13</v>
      </c>
      <c r="H142" s="317" t="s">
        <v>17</v>
      </c>
    </row>
    <row r="143" spans="1:8" s="33" customFormat="1">
      <c r="A143" s="315" t="s">
        <v>18</v>
      </c>
      <c r="B143" s="315" t="s">
        <v>54</v>
      </c>
      <c r="C143" s="316">
        <v>255</v>
      </c>
      <c r="D143" s="317" t="s">
        <v>94</v>
      </c>
      <c r="E143" s="318">
        <v>2.0099999999999998</v>
      </c>
      <c r="F143" s="317" t="s">
        <v>387</v>
      </c>
      <c r="G143" s="319">
        <v>12</v>
      </c>
      <c r="H143" s="317" t="s">
        <v>171</v>
      </c>
    </row>
    <row r="144" spans="1:8" s="33" customFormat="1">
      <c r="A144" s="315" t="s">
        <v>18</v>
      </c>
      <c r="B144" s="315" t="s">
        <v>8</v>
      </c>
      <c r="C144" s="316">
        <v>255</v>
      </c>
      <c r="D144" s="317" t="s">
        <v>94</v>
      </c>
      <c r="E144" s="318">
        <v>2.02</v>
      </c>
      <c r="F144" s="317" t="s">
        <v>395</v>
      </c>
      <c r="G144" s="319">
        <v>14</v>
      </c>
      <c r="H144" s="317" t="s">
        <v>171</v>
      </c>
    </row>
    <row r="145" spans="1:8" s="33" customFormat="1">
      <c r="A145" s="315" t="s">
        <v>18</v>
      </c>
      <c r="B145" s="315" t="s">
        <v>8</v>
      </c>
      <c r="C145" s="316">
        <v>255</v>
      </c>
      <c r="D145" s="317" t="s">
        <v>94</v>
      </c>
      <c r="E145" s="318">
        <v>2.04</v>
      </c>
      <c r="F145" s="317" t="s">
        <v>395</v>
      </c>
      <c r="G145" s="319">
        <v>28</v>
      </c>
      <c r="H145" s="317" t="s">
        <v>171</v>
      </c>
    </row>
    <row r="146" spans="1:8" s="33" customFormat="1">
      <c r="A146" s="315" t="s">
        <v>18</v>
      </c>
      <c r="B146" s="315" t="s">
        <v>8</v>
      </c>
      <c r="C146" s="316">
        <v>255</v>
      </c>
      <c r="D146" s="317" t="s">
        <v>94</v>
      </c>
      <c r="E146" s="318">
        <v>2.06</v>
      </c>
      <c r="F146" s="317" t="s">
        <v>395</v>
      </c>
      <c r="G146" s="319">
        <v>19</v>
      </c>
      <c r="H146" s="317" t="s">
        <v>171</v>
      </c>
    </row>
    <row r="147" spans="1:8" s="33" customFormat="1">
      <c r="A147" s="315" t="s">
        <v>18</v>
      </c>
      <c r="B147" s="315" t="s">
        <v>8</v>
      </c>
      <c r="C147" s="316">
        <v>255</v>
      </c>
      <c r="D147" s="317" t="s">
        <v>94</v>
      </c>
      <c r="E147" s="318">
        <v>2.08</v>
      </c>
      <c r="F147" s="317" t="s">
        <v>395</v>
      </c>
      <c r="G147" s="319">
        <v>28</v>
      </c>
      <c r="H147" s="317" t="s">
        <v>171</v>
      </c>
    </row>
    <row r="148" spans="1:8" s="33" customFormat="1">
      <c r="A148" s="315" t="s">
        <v>18</v>
      </c>
      <c r="B148" s="315" t="s">
        <v>8</v>
      </c>
      <c r="C148" s="316">
        <v>255</v>
      </c>
      <c r="D148" s="317" t="s">
        <v>94</v>
      </c>
      <c r="E148" s="318">
        <v>2.1</v>
      </c>
      <c r="F148" s="317" t="s">
        <v>395</v>
      </c>
      <c r="G148" s="319">
        <v>25</v>
      </c>
      <c r="H148" s="317" t="s">
        <v>171</v>
      </c>
    </row>
    <row r="149" spans="1:8" s="33" customFormat="1">
      <c r="A149" s="315" t="s">
        <v>18</v>
      </c>
      <c r="B149" s="315" t="s">
        <v>9</v>
      </c>
      <c r="C149" s="316">
        <v>255</v>
      </c>
      <c r="D149" s="317" t="s">
        <v>94</v>
      </c>
      <c r="E149" s="318" t="s">
        <v>136</v>
      </c>
      <c r="F149" s="317" t="s">
        <v>387</v>
      </c>
      <c r="G149" s="319">
        <v>60</v>
      </c>
      <c r="H149" s="317" t="s">
        <v>171</v>
      </c>
    </row>
    <row r="150" spans="1:8" s="33" customFormat="1">
      <c r="A150" s="315" t="s">
        <v>18</v>
      </c>
      <c r="B150" s="315" t="s">
        <v>8</v>
      </c>
      <c r="C150" s="316">
        <v>255</v>
      </c>
      <c r="D150" s="317" t="s">
        <v>94</v>
      </c>
      <c r="E150" s="318">
        <v>2.4</v>
      </c>
      <c r="F150" s="317" t="s">
        <v>395</v>
      </c>
      <c r="G150" s="319">
        <v>28</v>
      </c>
      <c r="H150" s="317" t="s">
        <v>171</v>
      </c>
    </row>
    <row r="151" spans="1:8" s="33" customFormat="1">
      <c r="A151" s="315" t="s">
        <v>18</v>
      </c>
      <c r="B151" s="315" t="s">
        <v>8</v>
      </c>
      <c r="C151" s="316">
        <v>255</v>
      </c>
      <c r="D151" s="317" t="s">
        <v>94</v>
      </c>
      <c r="E151" s="318"/>
      <c r="F151" s="317" t="s">
        <v>395</v>
      </c>
      <c r="G151" s="319">
        <v>20</v>
      </c>
      <c r="H151" s="317" t="s">
        <v>171</v>
      </c>
    </row>
    <row r="152" spans="1:8" s="33" customFormat="1">
      <c r="A152" s="315" t="s">
        <v>18</v>
      </c>
      <c r="B152" s="315" t="s">
        <v>26</v>
      </c>
      <c r="C152" s="316">
        <v>255</v>
      </c>
      <c r="D152" s="317" t="s">
        <v>94</v>
      </c>
      <c r="E152" s="318" t="s">
        <v>137</v>
      </c>
      <c r="F152" s="317" t="s">
        <v>393</v>
      </c>
      <c r="G152" s="319">
        <v>11</v>
      </c>
      <c r="H152" s="317" t="s">
        <v>17</v>
      </c>
    </row>
    <row r="153" spans="1:8" s="33" customFormat="1">
      <c r="A153" s="315" t="s">
        <v>18</v>
      </c>
      <c r="B153" s="315" t="s">
        <v>8</v>
      </c>
      <c r="C153" s="316">
        <v>255</v>
      </c>
      <c r="D153" s="317" t="s">
        <v>94</v>
      </c>
      <c r="E153" s="318">
        <v>2.4300000000000002</v>
      </c>
      <c r="F153" s="317" t="s">
        <v>395</v>
      </c>
      <c r="G153" s="319">
        <v>18</v>
      </c>
      <c r="H153" s="317" t="s">
        <v>171</v>
      </c>
    </row>
    <row r="154" spans="1:8" s="33" customFormat="1">
      <c r="A154" s="315" t="s">
        <v>18</v>
      </c>
      <c r="B154" s="315" t="s">
        <v>8</v>
      </c>
      <c r="C154" s="316">
        <v>255</v>
      </c>
      <c r="D154" s="317" t="s">
        <v>94</v>
      </c>
      <c r="E154" s="318">
        <v>2.41</v>
      </c>
      <c r="F154" s="317" t="s">
        <v>395</v>
      </c>
      <c r="G154" s="319">
        <v>18</v>
      </c>
      <c r="H154" s="317" t="s">
        <v>171</v>
      </c>
    </row>
    <row r="155" spans="1:8" s="33" customFormat="1">
      <c r="A155" s="315" t="s">
        <v>18</v>
      </c>
      <c r="B155" s="315" t="s">
        <v>9</v>
      </c>
      <c r="C155" s="316">
        <v>255</v>
      </c>
      <c r="D155" s="317" t="s">
        <v>94</v>
      </c>
      <c r="E155" s="318"/>
      <c r="F155" s="317" t="s">
        <v>387</v>
      </c>
      <c r="G155" s="319">
        <v>18</v>
      </c>
      <c r="H155" s="317" t="s">
        <v>171</v>
      </c>
    </row>
    <row r="156" spans="1:8" s="33" customFormat="1">
      <c r="A156" s="315" t="s">
        <v>18</v>
      </c>
      <c r="B156" s="315" t="s">
        <v>8</v>
      </c>
      <c r="C156" s="316">
        <v>255</v>
      </c>
      <c r="D156" s="317" t="s">
        <v>94</v>
      </c>
      <c r="E156" s="318">
        <v>2.44</v>
      </c>
      <c r="F156" s="317" t="s">
        <v>395</v>
      </c>
      <c r="G156" s="319">
        <v>42</v>
      </c>
      <c r="H156" s="317" t="s">
        <v>171</v>
      </c>
    </row>
    <row r="157" spans="1:8" s="33" customFormat="1">
      <c r="A157" s="315" t="s">
        <v>18</v>
      </c>
      <c r="B157" s="315" t="s">
        <v>10</v>
      </c>
      <c r="C157" s="316">
        <v>255</v>
      </c>
      <c r="D157" s="317" t="s">
        <v>94</v>
      </c>
      <c r="E157" s="318" t="s">
        <v>138</v>
      </c>
      <c r="F157" s="317" t="s">
        <v>10</v>
      </c>
      <c r="G157" s="319">
        <v>12</v>
      </c>
      <c r="H157" s="317" t="s">
        <v>184</v>
      </c>
    </row>
    <row r="158" spans="1:8" s="33" customFormat="1">
      <c r="A158" s="315" t="s">
        <v>18</v>
      </c>
      <c r="B158" s="315" t="s">
        <v>8</v>
      </c>
      <c r="C158" s="316">
        <v>255</v>
      </c>
      <c r="D158" s="317" t="s">
        <v>94</v>
      </c>
      <c r="E158" s="318">
        <v>2.46</v>
      </c>
      <c r="F158" s="317" t="s">
        <v>395</v>
      </c>
      <c r="G158" s="319">
        <v>20</v>
      </c>
      <c r="H158" s="317" t="s">
        <v>171</v>
      </c>
    </row>
    <row r="159" spans="1:8" s="33" customFormat="1">
      <c r="A159" s="315" t="s">
        <v>18</v>
      </c>
      <c r="B159" s="315" t="s">
        <v>55</v>
      </c>
      <c r="C159" s="316">
        <v>255</v>
      </c>
      <c r="D159" s="317" t="s">
        <v>94</v>
      </c>
      <c r="E159" s="318" t="s">
        <v>139</v>
      </c>
      <c r="F159" s="317" t="s">
        <v>389</v>
      </c>
      <c r="G159" s="319">
        <v>3</v>
      </c>
      <c r="H159" s="317" t="s">
        <v>17</v>
      </c>
    </row>
    <row r="160" spans="1:8" s="33" customFormat="1">
      <c r="A160" s="315" t="s">
        <v>18</v>
      </c>
      <c r="B160" s="315" t="s">
        <v>32</v>
      </c>
      <c r="C160" s="316">
        <v>255</v>
      </c>
      <c r="D160" s="317" t="s">
        <v>94</v>
      </c>
      <c r="E160" s="318" t="s">
        <v>140</v>
      </c>
      <c r="F160" s="317" t="s">
        <v>389</v>
      </c>
      <c r="G160" s="319">
        <v>3</v>
      </c>
      <c r="H160" s="317" t="s">
        <v>17</v>
      </c>
    </row>
    <row r="161" spans="1:8" s="33" customFormat="1">
      <c r="A161" s="315" t="s">
        <v>18</v>
      </c>
      <c r="B161" s="315" t="s">
        <v>26</v>
      </c>
      <c r="C161" s="316">
        <v>255</v>
      </c>
      <c r="D161" s="317" t="s">
        <v>94</v>
      </c>
      <c r="E161" s="318" t="s">
        <v>141</v>
      </c>
      <c r="F161" s="317" t="s">
        <v>393</v>
      </c>
      <c r="G161" s="319">
        <v>22</v>
      </c>
      <c r="H161" s="317" t="s">
        <v>17</v>
      </c>
    </row>
    <row r="162" spans="1:8">
      <c r="A162" s="315" t="s">
        <v>18</v>
      </c>
      <c r="B162" s="315" t="s">
        <v>19</v>
      </c>
      <c r="C162" s="316">
        <v>255</v>
      </c>
      <c r="D162" s="317" t="s">
        <v>94</v>
      </c>
      <c r="E162" s="318">
        <v>2.57</v>
      </c>
      <c r="F162" s="317" t="s">
        <v>387</v>
      </c>
      <c r="G162" s="319">
        <v>128</v>
      </c>
      <c r="H162" s="317" t="s">
        <v>184</v>
      </c>
    </row>
    <row r="163" spans="1:8" s="33" customFormat="1">
      <c r="A163" s="315" t="s">
        <v>18</v>
      </c>
      <c r="B163" s="315" t="s">
        <v>56</v>
      </c>
      <c r="C163" s="316">
        <v>255</v>
      </c>
      <c r="D163" s="317" t="s">
        <v>94</v>
      </c>
      <c r="E163" s="318">
        <v>2.5499999999999998</v>
      </c>
      <c r="F163" s="317" t="s">
        <v>395</v>
      </c>
      <c r="G163" s="319">
        <v>46</v>
      </c>
      <c r="H163" s="317" t="s">
        <v>171</v>
      </c>
    </row>
    <row r="164" spans="1:8" s="33" customFormat="1">
      <c r="A164" s="315" t="s">
        <v>18</v>
      </c>
      <c r="B164" s="315" t="s">
        <v>8</v>
      </c>
      <c r="C164" s="316">
        <v>255</v>
      </c>
      <c r="D164" s="317" t="s">
        <v>94</v>
      </c>
      <c r="E164" s="318">
        <v>2.5299999999999998</v>
      </c>
      <c r="F164" s="317" t="s">
        <v>395</v>
      </c>
      <c r="G164" s="319">
        <v>18</v>
      </c>
      <c r="H164" s="317" t="s">
        <v>171</v>
      </c>
    </row>
    <row r="165" spans="1:8" s="33" customFormat="1">
      <c r="A165" s="315" t="s">
        <v>18</v>
      </c>
      <c r="B165" s="315" t="s">
        <v>8</v>
      </c>
      <c r="C165" s="316">
        <v>255</v>
      </c>
      <c r="D165" s="317" t="s">
        <v>94</v>
      </c>
      <c r="E165" s="318">
        <v>2.5099999999999998</v>
      </c>
      <c r="F165" s="317" t="s">
        <v>395</v>
      </c>
      <c r="G165" s="319">
        <v>18</v>
      </c>
      <c r="H165" s="317" t="s">
        <v>171</v>
      </c>
    </row>
    <row r="166" spans="1:8" s="33" customFormat="1">
      <c r="A166" s="315" t="s">
        <v>18</v>
      </c>
      <c r="B166" s="315" t="s">
        <v>8</v>
      </c>
      <c r="C166" s="316">
        <v>255</v>
      </c>
      <c r="D166" s="317" t="s">
        <v>94</v>
      </c>
      <c r="E166" s="318">
        <v>2.4900000000000002</v>
      </c>
      <c r="F166" s="317" t="s">
        <v>395</v>
      </c>
      <c r="G166" s="319">
        <v>16</v>
      </c>
      <c r="H166" s="317" t="s">
        <v>171</v>
      </c>
    </row>
    <row r="167" spans="1:8" s="33" customFormat="1">
      <c r="A167" s="315" t="s">
        <v>18</v>
      </c>
      <c r="B167" s="315" t="s">
        <v>8</v>
      </c>
      <c r="C167" s="316">
        <v>255</v>
      </c>
      <c r="D167" s="317" t="s">
        <v>94</v>
      </c>
      <c r="E167" s="318">
        <v>2.4700000000000002</v>
      </c>
      <c r="F167" s="317" t="s">
        <v>395</v>
      </c>
      <c r="G167" s="319">
        <v>22</v>
      </c>
      <c r="H167" s="317" t="s">
        <v>171</v>
      </c>
    </row>
    <row r="168" spans="1:8" s="33" customFormat="1">
      <c r="A168" s="315" t="s">
        <v>18</v>
      </c>
      <c r="B168" s="315" t="s">
        <v>8</v>
      </c>
      <c r="C168" s="316">
        <v>255</v>
      </c>
      <c r="D168" s="317" t="s">
        <v>94</v>
      </c>
      <c r="E168" s="318">
        <v>2.4500000000000002</v>
      </c>
      <c r="F168" s="317" t="s">
        <v>395</v>
      </c>
      <c r="G168" s="319">
        <v>37</v>
      </c>
      <c r="H168" s="317" t="s">
        <v>171</v>
      </c>
    </row>
    <row r="169" spans="1:8" s="33" customFormat="1">
      <c r="A169" s="315" t="s">
        <v>18</v>
      </c>
      <c r="B169" s="315" t="s">
        <v>45</v>
      </c>
      <c r="C169" s="316">
        <v>255</v>
      </c>
      <c r="D169" s="317" t="s">
        <v>94</v>
      </c>
      <c r="E169" s="318" t="s">
        <v>142</v>
      </c>
      <c r="F169" s="317" t="s">
        <v>389</v>
      </c>
      <c r="G169" s="319">
        <v>3</v>
      </c>
      <c r="H169" s="317" t="s">
        <v>17</v>
      </c>
    </row>
    <row r="170" spans="1:8" s="33" customFormat="1">
      <c r="A170" s="315" t="s">
        <v>18</v>
      </c>
      <c r="B170" s="315" t="s">
        <v>45</v>
      </c>
      <c r="C170" s="316">
        <v>255</v>
      </c>
      <c r="D170" s="317" t="s">
        <v>94</v>
      </c>
      <c r="E170" s="318" t="s">
        <v>143</v>
      </c>
      <c r="F170" s="317" t="s">
        <v>389</v>
      </c>
      <c r="G170" s="319">
        <v>3</v>
      </c>
      <c r="H170" s="317" t="s">
        <v>17</v>
      </c>
    </row>
    <row r="171" spans="1:8" s="33" customFormat="1">
      <c r="A171" s="315" t="s">
        <v>18</v>
      </c>
      <c r="B171" s="315" t="s">
        <v>9</v>
      </c>
      <c r="C171" s="316">
        <v>255</v>
      </c>
      <c r="D171" s="317" t="s">
        <v>94</v>
      </c>
      <c r="E171" s="318" t="s">
        <v>144</v>
      </c>
      <c r="F171" s="317" t="s">
        <v>387</v>
      </c>
      <c r="G171" s="319">
        <v>52</v>
      </c>
      <c r="H171" s="317" t="s">
        <v>171</v>
      </c>
    </row>
    <row r="172" spans="1:8" s="33" customFormat="1">
      <c r="A172" s="315" t="s">
        <v>18</v>
      </c>
      <c r="B172" s="315" t="s">
        <v>48</v>
      </c>
      <c r="C172" s="316">
        <v>255</v>
      </c>
      <c r="D172" s="317" t="s">
        <v>95</v>
      </c>
      <c r="E172" s="318" t="s">
        <v>145</v>
      </c>
      <c r="F172" s="317" t="s">
        <v>387</v>
      </c>
      <c r="G172" s="319">
        <v>67</v>
      </c>
      <c r="H172" s="317" t="s">
        <v>171</v>
      </c>
    </row>
    <row r="173" spans="1:8" s="33" customFormat="1">
      <c r="A173" s="315" t="s">
        <v>18</v>
      </c>
      <c r="B173" s="315" t="s">
        <v>10</v>
      </c>
      <c r="C173" s="316">
        <v>255</v>
      </c>
      <c r="D173" s="317" t="s">
        <v>95</v>
      </c>
      <c r="E173" s="318" t="s">
        <v>146</v>
      </c>
      <c r="F173" s="317" t="s">
        <v>10</v>
      </c>
      <c r="G173" s="319">
        <v>8</v>
      </c>
      <c r="H173" s="317" t="s">
        <v>184</v>
      </c>
    </row>
    <row r="174" spans="1:8" s="33" customFormat="1">
      <c r="A174" s="315" t="s">
        <v>18</v>
      </c>
      <c r="B174" s="315" t="s">
        <v>32</v>
      </c>
      <c r="C174" s="316">
        <v>255</v>
      </c>
      <c r="D174" s="317" t="s">
        <v>95</v>
      </c>
      <c r="E174" s="318" t="s">
        <v>147</v>
      </c>
      <c r="F174" s="317" t="s">
        <v>389</v>
      </c>
      <c r="G174" s="319">
        <v>5</v>
      </c>
      <c r="H174" s="317" t="s">
        <v>17</v>
      </c>
    </row>
    <row r="175" spans="1:8" s="33" customFormat="1">
      <c r="A175" s="315" t="s">
        <v>18</v>
      </c>
      <c r="B175" s="315" t="s">
        <v>31</v>
      </c>
      <c r="C175" s="316">
        <v>255</v>
      </c>
      <c r="D175" s="317" t="s">
        <v>95</v>
      </c>
      <c r="E175" s="318" t="s">
        <v>148</v>
      </c>
      <c r="F175" s="317" t="s">
        <v>389</v>
      </c>
      <c r="G175" s="319">
        <v>5</v>
      </c>
      <c r="H175" s="317" t="s">
        <v>17</v>
      </c>
    </row>
    <row r="176" spans="1:8" s="33" customFormat="1">
      <c r="A176" s="315" t="s">
        <v>18</v>
      </c>
      <c r="B176" s="315" t="s">
        <v>8</v>
      </c>
      <c r="C176" s="316">
        <v>255</v>
      </c>
      <c r="D176" s="317" t="s">
        <v>95</v>
      </c>
      <c r="E176" s="318">
        <v>3.29</v>
      </c>
      <c r="F176" s="317" t="s">
        <v>395</v>
      </c>
      <c r="G176" s="319">
        <v>20</v>
      </c>
      <c r="H176" s="317" t="s">
        <v>171</v>
      </c>
    </row>
    <row r="177" spans="1:8" s="33" customFormat="1">
      <c r="A177" s="315" t="s">
        <v>18</v>
      </c>
      <c r="B177" s="315" t="s">
        <v>8</v>
      </c>
      <c r="C177" s="316">
        <v>255</v>
      </c>
      <c r="D177" s="317" t="s">
        <v>95</v>
      </c>
      <c r="E177" s="318" t="s">
        <v>149</v>
      </c>
      <c r="F177" s="317" t="s">
        <v>395</v>
      </c>
      <c r="G177" s="319">
        <v>12</v>
      </c>
      <c r="H177" s="317" t="s">
        <v>171</v>
      </c>
    </row>
    <row r="178" spans="1:8" s="33" customFormat="1">
      <c r="A178" s="315" t="s">
        <v>18</v>
      </c>
      <c r="B178" s="315" t="s">
        <v>8</v>
      </c>
      <c r="C178" s="316">
        <v>255</v>
      </c>
      <c r="D178" s="317" t="s">
        <v>95</v>
      </c>
      <c r="E178" s="318">
        <v>3.27</v>
      </c>
      <c r="F178" s="317" t="s">
        <v>395</v>
      </c>
      <c r="G178" s="319">
        <v>20</v>
      </c>
      <c r="H178" s="317" t="s">
        <v>171</v>
      </c>
    </row>
    <row r="179" spans="1:8" s="33" customFormat="1">
      <c r="A179" s="315" t="s">
        <v>18</v>
      </c>
      <c r="B179" s="315" t="s">
        <v>8</v>
      </c>
      <c r="C179" s="316">
        <v>255</v>
      </c>
      <c r="D179" s="317" t="s">
        <v>95</v>
      </c>
      <c r="E179" s="318">
        <v>3.25</v>
      </c>
      <c r="F179" s="317" t="s">
        <v>395</v>
      </c>
      <c r="G179" s="319">
        <v>29</v>
      </c>
      <c r="H179" s="317" t="s">
        <v>171</v>
      </c>
    </row>
    <row r="180" spans="1:8" s="33" customFormat="1">
      <c r="A180" s="315" t="s">
        <v>18</v>
      </c>
      <c r="B180" s="315" t="s">
        <v>26</v>
      </c>
      <c r="C180" s="316">
        <v>255</v>
      </c>
      <c r="D180" s="317" t="s">
        <v>95</v>
      </c>
      <c r="E180" s="318" t="s">
        <v>150</v>
      </c>
      <c r="F180" s="317" t="s">
        <v>393</v>
      </c>
      <c r="G180" s="319">
        <v>18</v>
      </c>
      <c r="H180" s="317" t="s">
        <v>17</v>
      </c>
    </row>
    <row r="181" spans="1:8" s="33" customFormat="1">
      <c r="A181" s="315" t="s">
        <v>18</v>
      </c>
      <c r="B181" s="315" t="s">
        <v>8</v>
      </c>
      <c r="C181" s="316">
        <v>255</v>
      </c>
      <c r="D181" s="317" t="s">
        <v>95</v>
      </c>
      <c r="E181" s="318">
        <v>3.21</v>
      </c>
      <c r="F181" s="317" t="s">
        <v>395</v>
      </c>
      <c r="G181" s="319">
        <v>26</v>
      </c>
      <c r="H181" s="317" t="s">
        <v>171</v>
      </c>
    </row>
    <row r="182" spans="1:8" s="33" customFormat="1">
      <c r="A182" s="315" t="s">
        <v>18</v>
      </c>
      <c r="B182" s="315" t="s">
        <v>8</v>
      </c>
      <c r="C182" s="316">
        <v>255</v>
      </c>
      <c r="D182" s="317" t="s">
        <v>95</v>
      </c>
      <c r="E182" s="318">
        <v>3.19</v>
      </c>
      <c r="F182" s="317" t="s">
        <v>395</v>
      </c>
      <c r="G182" s="319">
        <v>28</v>
      </c>
      <c r="H182" s="317" t="s">
        <v>171</v>
      </c>
    </row>
    <row r="183" spans="1:8" s="33" customFormat="1">
      <c r="A183" s="315" t="s">
        <v>18</v>
      </c>
      <c r="B183" s="315" t="s">
        <v>8</v>
      </c>
      <c r="C183" s="316">
        <v>255</v>
      </c>
      <c r="D183" s="317" t="s">
        <v>95</v>
      </c>
      <c r="E183" s="318">
        <v>3.17</v>
      </c>
      <c r="F183" s="317" t="s">
        <v>395</v>
      </c>
      <c r="G183" s="319">
        <v>18</v>
      </c>
      <c r="H183" s="317" t="s">
        <v>171</v>
      </c>
    </row>
    <row r="184" spans="1:8" s="33" customFormat="1">
      <c r="A184" s="315" t="s">
        <v>18</v>
      </c>
      <c r="B184" s="315" t="s">
        <v>8</v>
      </c>
      <c r="C184" s="316">
        <v>255</v>
      </c>
      <c r="D184" s="317" t="s">
        <v>95</v>
      </c>
      <c r="E184" s="318">
        <v>3.13</v>
      </c>
      <c r="F184" s="317" t="s">
        <v>395</v>
      </c>
      <c r="G184" s="319">
        <v>30</v>
      </c>
      <c r="H184" s="317" t="s">
        <v>171</v>
      </c>
    </row>
    <row r="185" spans="1:8" s="33" customFormat="1">
      <c r="A185" s="315" t="s">
        <v>18</v>
      </c>
      <c r="B185" s="315" t="s">
        <v>8</v>
      </c>
      <c r="C185" s="316">
        <v>255</v>
      </c>
      <c r="D185" s="317" t="s">
        <v>95</v>
      </c>
      <c r="E185" s="318">
        <v>3.11</v>
      </c>
      <c r="F185" s="317" t="s">
        <v>395</v>
      </c>
      <c r="G185" s="319">
        <v>20</v>
      </c>
      <c r="H185" s="317" t="s">
        <v>171</v>
      </c>
    </row>
    <row r="186" spans="1:8" s="33" customFormat="1">
      <c r="A186" s="315" t="s">
        <v>18</v>
      </c>
      <c r="B186" s="315" t="s">
        <v>8</v>
      </c>
      <c r="C186" s="316">
        <v>255</v>
      </c>
      <c r="D186" s="317" t="s">
        <v>95</v>
      </c>
      <c r="E186" s="318">
        <v>3.09</v>
      </c>
      <c r="F186" s="317" t="s">
        <v>395</v>
      </c>
      <c r="G186" s="319">
        <v>21</v>
      </c>
      <c r="H186" s="317" t="s">
        <v>171</v>
      </c>
    </row>
    <row r="187" spans="1:8" s="33" customFormat="1">
      <c r="A187" s="315" t="s">
        <v>18</v>
      </c>
      <c r="B187" s="315" t="s">
        <v>8</v>
      </c>
      <c r="C187" s="316">
        <v>255</v>
      </c>
      <c r="D187" s="317" t="s">
        <v>95</v>
      </c>
      <c r="E187" s="318">
        <v>3.07</v>
      </c>
      <c r="F187" s="317" t="s">
        <v>395</v>
      </c>
      <c r="G187" s="319">
        <v>21</v>
      </c>
      <c r="H187" s="317" t="s">
        <v>171</v>
      </c>
    </row>
    <row r="188" spans="1:8" s="33" customFormat="1">
      <c r="A188" s="315" t="s">
        <v>18</v>
      </c>
      <c r="B188" s="315" t="s">
        <v>8</v>
      </c>
      <c r="C188" s="316">
        <v>255</v>
      </c>
      <c r="D188" s="317" t="s">
        <v>95</v>
      </c>
      <c r="E188" s="318">
        <v>3.05</v>
      </c>
      <c r="F188" s="317" t="s">
        <v>395</v>
      </c>
      <c r="G188" s="319">
        <v>21</v>
      </c>
      <c r="H188" s="317" t="s">
        <v>171</v>
      </c>
    </row>
    <row r="189" spans="1:8" s="33" customFormat="1">
      <c r="A189" s="315" t="s">
        <v>18</v>
      </c>
      <c r="B189" s="315" t="s">
        <v>8</v>
      </c>
      <c r="C189" s="316">
        <v>255</v>
      </c>
      <c r="D189" s="317" t="s">
        <v>95</v>
      </c>
      <c r="E189" s="318">
        <v>3.03</v>
      </c>
      <c r="F189" s="317" t="s">
        <v>395</v>
      </c>
      <c r="G189" s="319">
        <v>21</v>
      </c>
      <c r="H189" s="317" t="s">
        <v>171</v>
      </c>
    </row>
    <row r="190" spans="1:8" s="33" customFormat="1">
      <c r="A190" s="315" t="s">
        <v>18</v>
      </c>
      <c r="B190" s="315" t="s">
        <v>26</v>
      </c>
      <c r="C190" s="316">
        <v>255</v>
      </c>
      <c r="D190" s="317" t="s">
        <v>95</v>
      </c>
      <c r="E190" s="318" t="s">
        <v>151</v>
      </c>
      <c r="F190" s="317" t="s">
        <v>393</v>
      </c>
      <c r="G190" s="319">
        <v>14</v>
      </c>
      <c r="H190" s="317" t="s">
        <v>17</v>
      </c>
    </row>
    <row r="191" spans="1:8" s="33" customFormat="1">
      <c r="A191" s="315" t="s">
        <v>18</v>
      </c>
      <c r="B191" s="315" t="s">
        <v>54</v>
      </c>
      <c r="C191" s="316">
        <v>255</v>
      </c>
      <c r="D191" s="317" t="s">
        <v>95</v>
      </c>
      <c r="E191" s="318">
        <v>3.01</v>
      </c>
      <c r="F191" s="317" t="s">
        <v>387</v>
      </c>
      <c r="G191" s="319">
        <v>15</v>
      </c>
      <c r="H191" s="317" t="s">
        <v>171</v>
      </c>
    </row>
    <row r="192" spans="1:8" s="33" customFormat="1">
      <c r="A192" s="315" t="s">
        <v>18</v>
      </c>
      <c r="B192" s="315" t="s">
        <v>8</v>
      </c>
      <c r="C192" s="316">
        <v>255</v>
      </c>
      <c r="D192" s="317" t="s">
        <v>95</v>
      </c>
      <c r="E192" s="318">
        <v>3.02</v>
      </c>
      <c r="F192" s="317" t="s">
        <v>395</v>
      </c>
      <c r="G192" s="319">
        <v>21</v>
      </c>
      <c r="H192" s="317" t="s">
        <v>171</v>
      </c>
    </row>
    <row r="193" spans="1:8" s="33" customFormat="1">
      <c r="A193" s="315" t="s">
        <v>18</v>
      </c>
      <c r="B193" s="315" t="s">
        <v>8</v>
      </c>
      <c r="C193" s="316">
        <v>255</v>
      </c>
      <c r="D193" s="317" t="s">
        <v>95</v>
      </c>
      <c r="E193" s="318">
        <v>3.04</v>
      </c>
      <c r="F193" s="317" t="s">
        <v>395</v>
      </c>
      <c r="G193" s="319">
        <v>16</v>
      </c>
      <c r="H193" s="317" t="s">
        <v>171</v>
      </c>
    </row>
    <row r="194" spans="1:8" s="33" customFormat="1">
      <c r="A194" s="315" t="s">
        <v>18</v>
      </c>
      <c r="B194" s="315" t="s">
        <v>8</v>
      </c>
      <c r="C194" s="316">
        <v>255</v>
      </c>
      <c r="D194" s="317" t="s">
        <v>95</v>
      </c>
      <c r="E194" s="318">
        <v>3.08</v>
      </c>
      <c r="F194" s="317" t="s">
        <v>395</v>
      </c>
      <c r="G194" s="319">
        <v>24</v>
      </c>
      <c r="H194" s="317" t="s">
        <v>171</v>
      </c>
    </row>
    <row r="195" spans="1:8" s="33" customFormat="1">
      <c r="A195" s="315" t="s">
        <v>18</v>
      </c>
      <c r="B195" s="315" t="s">
        <v>8</v>
      </c>
      <c r="C195" s="316">
        <v>255</v>
      </c>
      <c r="D195" s="317" t="s">
        <v>95</v>
      </c>
      <c r="E195" s="318">
        <v>3.1</v>
      </c>
      <c r="F195" s="317" t="s">
        <v>395</v>
      </c>
      <c r="G195" s="319">
        <v>16</v>
      </c>
      <c r="H195" s="317" t="s">
        <v>171</v>
      </c>
    </row>
    <row r="196" spans="1:8" s="33" customFormat="1">
      <c r="A196" s="315" t="s">
        <v>18</v>
      </c>
      <c r="B196" s="315" t="s">
        <v>8</v>
      </c>
      <c r="C196" s="316">
        <v>255</v>
      </c>
      <c r="D196" s="317" t="s">
        <v>95</v>
      </c>
      <c r="E196" s="318">
        <v>3.12</v>
      </c>
      <c r="F196" s="317" t="s">
        <v>395</v>
      </c>
      <c r="G196" s="319">
        <v>22</v>
      </c>
      <c r="H196" s="317" t="s">
        <v>171</v>
      </c>
    </row>
    <row r="197" spans="1:8" s="33" customFormat="1">
      <c r="A197" s="315" t="s">
        <v>18</v>
      </c>
      <c r="B197" s="315" t="s">
        <v>9</v>
      </c>
      <c r="C197" s="316">
        <v>255</v>
      </c>
      <c r="D197" s="317" t="s">
        <v>95</v>
      </c>
      <c r="E197" s="318" t="s">
        <v>152</v>
      </c>
      <c r="F197" s="317" t="s">
        <v>387</v>
      </c>
      <c r="G197" s="319">
        <v>58</v>
      </c>
      <c r="H197" s="317" t="s">
        <v>171</v>
      </c>
    </row>
    <row r="198" spans="1:8" s="33" customFormat="1">
      <c r="A198" s="315" t="s">
        <v>18</v>
      </c>
      <c r="B198" s="315" t="s">
        <v>8</v>
      </c>
      <c r="C198" s="316">
        <v>255</v>
      </c>
      <c r="D198" s="317" t="s">
        <v>95</v>
      </c>
      <c r="E198" s="318">
        <v>3.3</v>
      </c>
      <c r="F198" s="317" t="s">
        <v>395</v>
      </c>
      <c r="G198" s="319">
        <v>44</v>
      </c>
      <c r="H198" s="317" t="s">
        <v>171</v>
      </c>
    </row>
    <row r="199" spans="1:8" s="33" customFormat="1">
      <c r="A199" s="315" t="s">
        <v>18</v>
      </c>
      <c r="B199" s="315" t="s">
        <v>8</v>
      </c>
      <c r="C199" s="316">
        <v>255</v>
      </c>
      <c r="D199" s="317" t="s">
        <v>95</v>
      </c>
      <c r="E199" s="318">
        <v>3.34</v>
      </c>
      <c r="F199" s="317" t="s">
        <v>395</v>
      </c>
      <c r="G199" s="319">
        <v>16</v>
      </c>
      <c r="H199" s="317" t="s">
        <v>171</v>
      </c>
    </row>
    <row r="200" spans="1:8" s="33" customFormat="1">
      <c r="A200" s="315" t="s">
        <v>18</v>
      </c>
      <c r="B200" s="315" t="s">
        <v>8</v>
      </c>
      <c r="C200" s="316">
        <v>255</v>
      </c>
      <c r="D200" s="317" t="s">
        <v>95</v>
      </c>
      <c r="E200" s="318">
        <v>3.36</v>
      </c>
      <c r="F200" s="317" t="s">
        <v>395</v>
      </c>
      <c r="G200" s="319">
        <v>16</v>
      </c>
      <c r="H200" s="317" t="s">
        <v>171</v>
      </c>
    </row>
    <row r="201" spans="1:8" s="33" customFormat="1">
      <c r="A201" s="315" t="s">
        <v>18</v>
      </c>
      <c r="B201" s="315" t="s">
        <v>8</v>
      </c>
      <c r="C201" s="316">
        <v>255</v>
      </c>
      <c r="D201" s="317" t="s">
        <v>95</v>
      </c>
      <c r="E201" s="318">
        <v>3.38</v>
      </c>
      <c r="F201" s="317" t="s">
        <v>395</v>
      </c>
      <c r="G201" s="319">
        <v>16</v>
      </c>
      <c r="H201" s="317" t="s">
        <v>171</v>
      </c>
    </row>
    <row r="202" spans="1:8" s="33" customFormat="1">
      <c r="A202" s="315" t="s">
        <v>18</v>
      </c>
      <c r="B202" s="315" t="s">
        <v>8</v>
      </c>
      <c r="C202" s="316">
        <v>255</v>
      </c>
      <c r="D202" s="317" t="s">
        <v>95</v>
      </c>
      <c r="E202" s="318">
        <v>3.4</v>
      </c>
      <c r="F202" s="317" t="s">
        <v>395</v>
      </c>
      <c r="G202" s="319">
        <v>16</v>
      </c>
      <c r="H202" s="317" t="s">
        <v>171</v>
      </c>
    </row>
    <row r="203" spans="1:8" s="33" customFormat="1">
      <c r="A203" s="315" t="s">
        <v>18</v>
      </c>
      <c r="B203" s="315" t="s">
        <v>8</v>
      </c>
      <c r="C203" s="316">
        <v>255</v>
      </c>
      <c r="D203" s="317" t="s">
        <v>95</v>
      </c>
      <c r="E203" s="318"/>
      <c r="F203" s="317" t="s">
        <v>395</v>
      </c>
      <c r="G203" s="319">
        <v>17</v>
      </c>
      <c r="H203" s="317" t="s">
        <v>171</v>
      </c>
    </row>
    <row r="204" spans="1:8" s="33" customFormat="1">
      <c r="A204" s="315" t="s">
        <v>18</v>
      </c>
      <c r="B204" s="315" t="s">
        <v>26</v>
      </c>
      <c r="C204" s="316">
        <v>255</v>
      </c>
      <c r="D204" s="317" t="s">
        <v>95</v>
      </c>
      <c r="E204" s="318"/>
      <c r="F204" s="317" t="s">
        <v>393</v>
      </c>
      <c r="G204" s="319">
        <v>13</v>
      </c>
      <c r="H204" s="317" t="s">
        <v>17</v>
      </c>
    </row>
    <row r="205" spans="1:8" s="33" customFormat="1">
      <c r="A205" s="315" t="s">
        <v>18</v>
      </c>
      <c r="B205" s="315" t="s">
        <v>8</v>
      </c>
      <c r="C205" s="316">
        <v>255</v>
      </c>
      <c r="D205" s="317" t="s">
        <v>95</v>
      </c>
      <c r="E205" s="318">
        <v>3.43</v>
      </c>
      <c r="F205" s="317" t="s">
        <v>395</v>
      </c>
      <c r="G205" s="319">
        <v>19</v>
      </c>
      <c r="H205" s="317" t="s">
        <v>171</v>
      </c>
    </row>
    <row r="206" spans="1:8" s="33" customFormat="1">
      <c r="A206" s="315" t="s">
        <v>18</v>
      </c>
      <c r="B206" s="315" t="s">
        <v>8</v>
      </c>
      <c r="C206" s="316">
        <v>255</v>
      </c>
      <c r="D206" s="317" t="s">
        <v>95</v>
      </c>
      <c r="E206" s="318">
        <v>3.41</v>
      </c>
      <c r="F206" s="317" t="s">
        <v>395</v>
      </c>
      <c r="G206" s="319">
        <v>20</v>
      </c>
      <c r="H206" s="317" t="s">
        <v>171</v>
      </c>
    </row>
    <row r="207" spans="1:8" s="33" customFormat="1">
      <c r="A207" s="315" t="s">
        <v>18</v>
      </c>
      <c r="B207" s="315" t="s">
        <v>8</v>
      </c>
      <c r="C207" s="316">
        <v>255</v>
      </c>
      <c r="D207" s="317" t="s">
        <v>95</v>
      </c>
      <c r="E207" s="318">
        <v>3.19</v>
      </c>
      <c r="F207" s="317" t="s">
        <v>395</v>
      </c>
      <c r="G207" s="319">
        <v>20</v>
      </c>
      <c r="H207" s="317" t="s">
        <v>171</v>
      </c>
    </row>
    <row r="208" spans="1:8" s="33" customFormat="1">
      <c r="A208" s="315" t="s">
        <v>18</v>
      </c>
      <c r="B208" s="315" t="s">
        <v>8</v>
      </c>
      <c r="C208" s="316">
        <v>255</v>
      </c>
      <c r="D208" s="317" t="s">
        <v>95</v>
      </c>
      <c r="E208" s="318">
        <v>3.37</v>
      </c>
      <c r="F208" s="317" t="s">
        <v>395</v>
      </c>
      <c r="G208" s="319">
        <v>20</v>
      </c>
      <c r="H208" s="317" t="s">
        <v>171</v>
      </c>
    </row>
    <row r="209" spans="1:8" s="33" customFormat="1">
      <c r="A209" s="315" t="s">
        <v>18</v>
      </c>
      <c r="B209" s="315" t="s">
        <v>8</v>
      </c>
      <c r="C209" s="316">
        <v>255</v>
      </c>
      <c r="D209" s="317" t="s">
        <v>95</v>
      </c>
      <c r="E209" s="318">
        <v>3.35</v>
      </c>
      <c r="F209" s="317" t="s">
        <v>395</v>
      </c>
      <c r="G209" s="319">
        <v>20</v>
      </c>
      <c r="H209" s="317" t="s">
        <v>171</v>
      </c>
    </row>
    <row r="210" spans="1:8" s="33" customFormat="1">
      <c r="A210" s="315" t="s">
        <v>18</v>
      </c>
      <c r="B210" s="315" t="s">
        <v>8</v>
      </c>
      <c r="C210" s="316">
        <v>255</v>
      </c>
      <c r="D210" s="317" t="s">
        <v>95</v>
      </c>
      <c r="E210" s="318">
        <v>3.31</v>
      </c>
      <c r="F210" s="317" t="s">
        <v>395</v>
      </c>
      <c r="G210" s="319">
        <v>12</v>
      </c>
      <c r="H210" s="317" t="s">
        <v>171</v>
      </c>
    </row>
    <row r="211" spans="1:8" s="33" customFormat="1">
      <c r="A211" s="315" t="s">
        <v>18</v>
      </c>
      <c r="B211" s="315" t="s">
        <v>8</v>
      </c>
      <c r="C211" s="316">
        <v>255</v>
      </c>
      <c r="D211" s="317" t="s">
        <v>95</v>
      </c>
      <c r="E211" s="318">
        <v>3.33</v>
      </c>
      <c r="F211" s="317" t="s">
        <v>395</v>
      </c>
      <c r="G211" s="319">
        <v>14</v>
      </c>
      <c r="H211" s="317" t="s">
        <v>171</v>
      </c>
    </row>
    <row r="212" spans="1:8" s="33" customFormat="1">
      <c r="A212" s="315" t="s">
        <v>18</v>
      </c>
      <c r="B212" s="315" t="s">
        <v>9</v>
      </c>
      <c r="C212" s="316">
        <v>255</v>
      </c>
      <c r="D212" s="317" t="s">
        <v>95</v>
      </c>
      <c r="E212" s="318" t="s">
        <v>153</v>
      </c>
      <c r="F212" s="317" t="s">
        <v>387</v>
      </c>
      <c r="G212" s="319">
        <v>57</v>
      </c>
      <c r="H212" s="317" t="s">
        <v>171</v>
      </c>
    </row>
    <row r="213" spans="1:8" s="33" customFormat="1">
      <c r="A213" s="315" t="s">
        <v>18</v>
      </c>
      <c r="B213" s="315" t="s">
        <v>8</v>
      </c>
      <c r="C213" s="316">
        <v>255</v>
      </c>
      <c r="D213" s="317" t="s">
        <v>95</v>
      </c>
      <c r="E213" s="318">
        <v>3.5</v>
      </c>
      <c r="F213" s="317" t="s">
        <v>395</v>
      </c>
      <c r="G213" s="319">
        <v>41</v>
      </c>
      <c r="H213" s="317" t="s">
        <v>171</v>
      </c>
    </row>
    <row r="214" spans="1:8" s="33" customFormat="1">
      <c r="A214" s="315" t="s">
        <v>18</v>
      </c>
      <c r="B214" s="315" t="s">
        <v>10</v>
      </c>
      <c r="C214" s="316">
        <v>255</v>
      </c>
      <c r="D214" s="317" t="s">
        <v>95</v>
      </c>
      <c r="E214" s="318" t="s">
        <v>154</v>
      </c>
      <c r="F214" s="317" t="s">
        <v>10</v>
      </c>
      <c r="G214" s="319">
        <v>12</v>
      </c>
      <c r="H214" s="317" t="s">
        <v>184</v>
      </c>
    </row>
    <row r="215" spans="1:8" s="33" customFormat="1">
      <c r="A215" s="315" t="s">
        <v>18</v>
      </c>
      <c r="B215" s="315" t="s">
        <v>8</v>
      </c>
      <c r="C215" s="316">
        <v>255</v>
      </c>
      <c r="D215" s="317" t="s">
        <v>95</v>
      </c>
      <c r="E215" s="318">
        <v>3.52</v>
      </c>
      <c r="F215" s="317" t="s">
        <v>395</v>
      </c>
      <c r="G215" s="319">
        <v>20</v>
      </c>
      <c r="H215" s="317" t="s">
        <v>171</v>
      </c>
    </row>
    <row r="216" spans="1:8" s="33" customFormat="1">
      <c r="A216" s="315" t="s">
        <v>18</v>
      </c>
      <c r="B216" s="315" t="s">
        <v>45</v>
      </c>
      <c r="C216" s="316">
        <v>255</v>
      </c>
      <c r="D216" s="317" t="s">
        <v>95</v>
      </c>
      <c r="E216" s="318" t="s">
        <v>155</v>
      </c>
      <c r="F216" s="317" t="s">
        <v>389</v>
      </c>
      <c r="G216" s="319">
        <v>3</v>
      </c>
      <c r="H216" s="317" t="s">
        <v>17</v>
      </c>
    </row>
    <row r="217" spans="1:8" s="33" customFormat="1">
      <c r="A217" s="315" t="s">
        <v>18</v>
      </c>
      <c r="B217" s="315" t="s">
        <v>45</v>
      </c>
      <c r="C217" s="316">
        <v>255</v>
      </c>
      <c r="D217" s="317" t="s">
        <v>95</v>
      </c>
      <c r="E217" s="318" t="s">
        <v>156</v>
      </c>
      <c r="F217" s="317" t="s">
        <v>389</v>
      </c>
      <c r="G217" s="319">
        <v>3</v>
      </c>
      <c r="H217" s="317" t="s">
        <v>17</v>
      </c>
    </row>
    <row r="218" spans="1:8" s="33" customFormat="1">
      <c r="A218" s="315" t="s">
        <v>18</v>
      </c>
      <c r="B218" s="315" t="s">
        <v>26</v>
      </c>
      <c r="C218" s="316">
        <v>255</v>
      </c>
      <c r="D218" s="317" t="s">
        <v>95</v>
      </c>
      <c r="E218" s="318" t="s">
        <v>157</v>
      </c>
      <c r="F218" s="317" t="s">
        <v>393</v>
      </c>
      <c r="G218" s="319">
        <v>21</v>
      </c>
      <c r="H218" s="317" t="s">
        <v>17</v>
      </c>
    </row>
    <row r="219" spans="1:8" s="33" customFormat="1">
      <c r="A219" s="315" t="s">
        <v>18</v>
      </c>
      <c r="B219" s="315" t="s">
        <v>8</v>
      </c>
      <c r="C219" s="316">
        <v>255</v>
      </c>
      <c r="D219" s="317" t="s">
        <v>95</v>
      </c>
      <c r="E219" s="318"/>
      <c r="F219" s="317" t="s">
        <v>395</v>
      </c>
      <c r="G219" s="319">
        <v>37</v>
      </c>
      <c r="H219" s="317" t="s">
        <v>171</v>
      </c>
    </row>
    <row r="220" spans="1:8" s="33" customFormat="1">
      <c r="A220" s="315" t="s">
        <v>18</v>
      </c>
      <c r="B220" s="315" t="s">
        <v>8</v>
      </c>
      <c r="C220" s="316">
        <v>255</v>
      </c>
      <c r="D220" s="317" t="s">
        <v>95</v>
      </c>
      <c r="E220" s="318">
        <v>3.71</v>
      </c>
      <c r="F220" s="317" t="s">
        <v>395</v>
      </c>
      <c r="G220" s="319">
        <v>18</v>
      </c>
      <c r="H220" s="317" t="s">
        <v>171</v>
      </c>
    </row>
    <row r="221" spans="1:8" s="33" customFormat="1">
      <c r="A221" s="315" t="s">
        <v>18</v>
      </c>
      <c r="B221" s="315" t="s">
        <v>8</v>
      </c>
      <c r="C221" s="316">
        <v>255</v>
      </c>
      <c r="D221" s="317" t="s">
        <v>95</v>
      </c>
      <c r="E221" s="318">
        <v>3.69</v>
      </c>
      <c r="F221" s="317" t="s">
        <v>395</v>
      </c>
      <c r="G221" s="319">
        <v>29</v>
      </c>
      <c r="H221" s="317" t="s">
        <v>171</v>
      </c>
    </row>
    <row r="222" spans="1:8" s="33" customFormat="1">
      <c r="A222" s="315" t="s">
        <v>18</v>
      </c>
      <c r="B222" s="315" t="s">
        <v>8</v>
      </c>
      <c r="C222" s="316">
        <v>255</v>
      </c>
      <c r="D222" s="317" t="s">
        <v>95</v>
      </c>
      <c r="E222" s="318">
        <v>3.67</v>
      </c>
      <c r="F222" s="317" t="s">
        <v>395</v>
      </c>
      <c r="G222" s="319">
        <v>18</v>
      </c>
      <c r="H222" s="317" t="s">
        <v>171</v>
      </c>
    </row>
    <row r="223" spans="1:8" s="33" customFormat="1">
      <c r="A223" s="315" t="s">
        <v>18</v>
      </c>
      <c r="B223" s="315" t="s">
        <v>8</v>
      </c>
      <c r="C223" s="316">
        <v>255</v>
      </c>
      <c r="D223" s="317" t="s">
        <v>95</v>
      </c>
      <c r="E223" s="318">
        <v>3.65</v>
      </c>
      <c r="F223" s="317" t="s">
        <v>395</v>
      </c>
      <c r="G223" s="319">
        <v>18</v>
      </c>
      <c r="H223" s="317" t="s">
        <v>171</v>
      </c>
    </row>
    <row r="224" spans="1:8" s="33" customFormat="1">
      <c r="A224" s="315" t="s">
        <v>18</v>
      </c>
      <c r="B224" s="315" t="s">
        <v>8</v>
      </c>
      <c r="C224" s="316">
        <v>255</v>
      </c>
      <c r="D224" s="317" t="s">
        <v>95</v>
      </c>
      <c r="E224" s="318">
        <v>3.63</v>
      </c>
      <c r="F224" s="317" t="s">
        <v>395</v>
      </c>
      <c r="G224" s="319">
        <v>18</v>
      </c>
      <c r="H224" s="317" t="s">
        <v>171</v>
      </c>
    </row>
    <row r="225" spans="1:8" s="33" customFormat="1">
      <c r="A225" s="315" t="s">
        <v>18</v>
      </c>
      <c r="B225" s="315" t="s">
        <v>8</v>
      </c>
      <c r="C225" s="316">
        <v>255</v>
      </c>
      <c r="D225" s="317" t="s">
        <v>95</v>
      </c>
      <c r="E225" s="318">
        <v>3.61</v>
      </c>
      <c r="F225" s="317" t="s">
        <v>395</v>
      </c>
      <c r="G225" s="319">
        <v>17</v>
      </c>
      <c r="H225" s="317" t="s">
        <v>171</v>
      </c>
    </row>
    <row r="226" spans="1:8" s="33" customFormat="1">
      <c r="A226" s="315" t="s">
        <v>18</v>
      </c>
      <c r="B226" s="315" t="s">
        <v>8</v>
      </c>
      <c r="C226" s="316">
        <v>255</v>
      </c>
      <c r="D226" s="317" t="s">
        <v>95</v>
      </c>
      <c r="E226" s="318">
        <v>3.59</v>
      </c>
      <c r="F226" s="317" t="s">
        <v>395</v>
      </c>
      <c r="G226" s="319">
        <v>18</v>
      </c>
      <c r="H226" s="317" t="s">
        <v>171</v>
      </c>
    </row>
    <row r="227" spans="1:8" s="33" customFormat="1">
      <c r="A227" s="315" t="s">
        <v>18</v>
      </c>
      <c r="B227" s="315" t="s">
        <v>8</v>
      </c>
      <c r="C227" s="316">
        <v>255</v>
      </c>
      <c r="D227" s="317" t="s">
        <v>95</v>
      </c>
      <c r="E227" s="318">
        <v>3.57</v>
      </c>
      <c r="F227" s="317" t="s">
        <v>395</v>
      </c>
      <c r="G227" s="319">
        <v>18</v>
      </c>
      <c r="H227" s="317" t="s">
        <v>171</v>
      </c>
    </row>
    <row r="228" spans="1:8" s="33" customFormat="1">
      <c r="A228" s="315" t="s">
        <v>18</v>
      </c>
      <c r="B228" s="315" t="s">
        <v>8</v>
      </c>
      <c r="C228" s="316">
        <v>255</v>
      </c>
      <c r="D228" s="317" t="s">
        <v>95</v>
      </c>
      <c r="E228" s="318">
        <v>3.55</v>
      </c>
      <c r="F228" s="317" t="s">
        <v>395</v>
      </c>
      <c r="G228" s="319">
        <v>18</v>
      </c>
      <c r="H228" s="317" t="s">
        <v>171</v>
      </c>
    </row>
    <row r="229" spans="1:8" s="33" customFormat="1">
      <c r="A229" s="315" t="s">
        <v>18</v>
      </c>
      <c r="B229" s="315" t="s">
        <v>8</v>
      </c>
      <c r="C229" s="316">
        <v>255</v>
      </c>
      <c r="D229" s="317" t="s">
        <v>95</v>
      </c>
      <c r="E229" s="318">
        <v>3.53</v>
      </c>
      <c r="F229" s="317" t="s">
        <v>395</v>
      </c>
      <c r="G229" s="319">
        <v>22</v>
      </c>
      <c r="H229" s="317" t="s">
        <v>171</v>
      </c>
    </row>
    <row r="230" spans="1:8" s="33" customFormat="1">
      <c r="A230" s="315" t="s">
        <v>18</v>
      </c>
      <c r="B230" s="315" t="s">
        <v>8</v>
      </c>
      <c r="C230" s="316">
        <v>255</v>
      </c>
      <c r="D230" s="317" t="s">
        <v>95</v>
      </c>
      <c r="E230" s="318">
        <v>3.51</v>
      </c>
      <c r="F230" s="317" t="s">
        <v>395</v>
      </c>
      <c r="G230" s="319">
        <v>37</v>
      </c>
      <c r="H230" s="317" t="s">
        <v>171</v>
      </c>
    </row>
    <row r="231" spans="1:8" s="33" customFormat="1">
      <c r="A231" s="315" t="s">
        <v>18</v>
      </c>
      <c r="B231" s="315" t="s">
        <v>45</v>
      </c>
      <c r="C231" s="316">
        <v>255</v>
      </c>
      <c r="D231" s="317" t="s">
        <v>95</v>
      </c>
      <c r="E231" s="318" t="s">
        <v>158</v>
      </c>
      <c r="F231" s="317" t="s">
        <v>389</v>
      </c>
      <c r="G231" s="319">
        <v>3</v>
      </c>
      <c r="H231" s="317" t="s">
        <v>17</v>
      </c>
    </row>
    <row r="232" spans="1:8" s="33" customFormat="1">
      <c r="A232" s="315" t="s">
        <v>18</v>
      </c>
      <c r="B232" s="315" t="s">
        <v>45</v>
      </c>
      <c r="C232" s="316">
        <v>255</v>
      </c>
      <c r="D232" s="317" t="s">
        <v>95</v>
      </c>
      <c r="E232" s="318" t="s">
        <v>159</v>
      </c>
      <c r="F232" s="317" t="s">
        <v>389</v>
      </c>
      <c r="G232" s="319">
        <v>3</v>
      </c>
      <c r="H232" s="317" t="s">
        <v>17</v>
      </c>
    </row>
    <row r="233" spans="1:8" s="33" customFormat="1">
      <c r="A233" s="315" t="s">
        <v>18</v>
      </c>
      <c r="B233" s="315" t="s">
        <v>9</v>
      </c>
      <c r="C233" s="316">
        <v>255</v>
      </c>
      <c r="D233" s="317" t="s">
        <v>95</v>
      </c>
      <c r="E233" s="318" t="s">
        <v>160</v>
      </c>
      <c r="F233" s="317" t="s">
        <v>387</v>
      </c>
      <c r="G233" s="319">
        <v>64</v>
      </c>
      <c r="H233" s="317" t="s">
        <v>171</v>
      </c>
    </row>
    <row r="234" spans="1:8" s="33" customFormat="1">
      <c r="A234" s="315" t="s">
        <v>18</v>
      </c>
      <c r="B234" s="315" t="s">
        <v>48</v>
      </c>
      <c r="C234" s="316">
        <v>255</v>
      </c>
      <c r="D234" s="317" t="s">
        <v>96</v>
      </c>
      <c r="E234" s="318" t="s">
        <v>161</v>
      </c>
      <c r="F234" s="317" t="s">
        <v>387</v>
      </c>
      <c r="G234" s="319">
        <v>47</v>
      </c>
      <c r="H234" s="317" t="s">
        <v>171</v>
      </c>
    </row>
    <row r="235" spans="1:8" s="33" customFormat="1">
      <c r="A235" s="315" t="s">
        <v>18</v>
      </c>
      <c r="B235" s="315" t="s">
        <v>10</v>
      </c>
      <c r="C235" s="316">
        <v>255</v>
      </c>
      <c r="D235" s="317" t="s">
        <v>96</v>
      </c>
      <c r="E235" s="318" t="s">
        <v>162</v>
      </c>
      <c r="F235" s="317" t="s">
        <v>10</v>
      </c>
      <c r="G235" s="319">
        <v>9</v>
      </c>
      <c r="H235" s="317" t="s">
        <v>184</v>
      </c>
    </row>
    <row r="236" spans="1:8" s="33" customFormat="1">
      <c r="A236" s="315" t="s">
        <v>18</v>
      </c>
      <c r="B236" s="315" t="s">
        <v>32</v>
      </c>
      <c r="C236" s="316">
        <v>255</v>
      </c>
      <c r="D236" s="317" t="s">
        <v>96</v>
      </c>
      <c r="E236" s="318" t="s">
        <v>163</v>
      </c>
      <c r="F236" s="317" t="s">
        <v>389</v>
      </c>
      <c r="G236" s="319">
        <v>5</v>
      </c>
      <c r="H236" s="317" t="s">
        <v>17</v>
      </c>
    </row>
    <row r="237" spans="1:8" s="33" customFormat="1">
      <c r="A237" s="315" t="s">
        <v>18</v>
      </c>
      <c r="B237" s="315" t="s">
        <v>31</v>
      </c>
      <c r="C237" s="316">
        <v>255</v>
      </c>
      <c r="D237" s="317" t="s">
        <v>96</v>
      </c>
      <c r="E237" s="318" t="s">
        <v>164</v>
      </c>
      <c r="F237" s="317" t="s">
        <v>389</v>
      </c>
      <c r="G237" s="319">
        <v>5</v>
      </c>
      <c r="H237" s="317" t="s">
        <v>17</v>
      </c>
    </row>
    <row r="238" spans="1:8" s="33" customFormat="1">
      <c r="A238" s="315" t="s">
        <v>18</v>
      </c>
      <c r="B238" s="315" t="s">
        <v>8</v>
      </c>
      <c r="C238" s="316">
        <v>255</v>
      </c>
      <c r="D238" s="317" t="s">
        <v>96</v>
      </c>
      <c r="E238" s="318">
        <v>4.3099999999999996</v>
      </c>
      <c r="F238" s="317" t="s">
        <v>395</v>
      </c>
      <c r="G238" s="319">
        <v>24</v>
      </c>
      <c r="H238" s="317" t="s">
        <v>171</v>
      </c>
    </row>
    <row r="239" spans="1:8" s="33" customFormat="1">
      <c r="A239" s="315" t="s">
        <v>18</v>
      </c>
      <c r="B239" s="315" t="s">
        <v>8</v>
      </c>
      <c r="C239" s="316">
        <v>255</v>
      </c>
      <c r="D239" s="317" t="s">
        <v>96</v>
      </c>
      <c r="E239" s="318">
        <v>4.25</v>
      </c>
      <c r="F239" s="317" t="s">
        <v>395</v>
      </c>
      <c r="G239" s="319">
        <v>27</v>
      </c>
      <c r="H239" s="317" t="s">
        <v>171</v>
      </c>
    </row>
    <row r="240" spans="1:8" s="33" customFormat="1">
      <c r="A240" s="315" t="s">
        <v>18</v>
      </c>
      <c r="B240" s="315" t="s">
        <v>8</v>
      </c>
      <c r="C240" s="316">
        <v>255</v>
      </c>
      <c r="D240" s="317" t="s">
        <v>96</v>
      </c>
      <c r="E240" s="318">
        <v>4.21</v>
      </c>
      <c r="F240" s="317" t="s">
        <v>395</v>
      </c>
      <c r="G240" s="319">
        <v>36</v>
      </c>
      <c r="H240" s="317" t="s">
        <v>171</v>
      </c>
    </row>
    <row r="241" spans="1:8" s="33" customFormat="1">
      <c r="A241" s="315" t="s">
        <v>18</v>
      </c>
      <c r="B241" s="315" t="s">
        <v>8</v>
      </c>
      <c r="C241" s="316">
        <v>255</v>
      </c>
      <c r="D241" s="317" t="s">
        <v>96</v>
      </c>
      <c r="E241" s="318">
        <v>4.1900000000000004</v>
      </c>
      <c r="F241" s="317" t="s">
        <v>395</v>
      </c>
      <c r="G241" s="319">
        <v>20</v>
      </c>
      <c r="H241" s="317" t="s">
        <v>171</v>
      </c>
    </row>
    <row r="242" spans="1:8" s="33" customFormat="1">
      <c r="A242" s="315" t="s">
        <v>18</v>
      </c>
      <c r="B242" s="315" t="s">
        <v>8</v>
      </c>
      <c r="C242" s="316">
        <v>255</v>
      </c>
      <c r="D242" s="317" t="s">
        <v>96</v>
      </c>
      <c r="E242" s="318">
        <v>4.17</v>
      </c>
      <c r="F242" s="317" t="s">
        <v>395</v>
      </c>
      <c r="G242" s="319">
        <v>20</v>
      </c>
      <c r="H242" s="317" t="s">
        <v>171</v>
      </c>
    </row>
    <row r="243" spans="1:8" s="33" customFormat="1">
      <c r="A243" s="315" t="s">
        <v>18</v>
      </c>
      <c r="B243" s="315" t="s">
        <v>8</v>
      </c>
      <c r="C243" s="316">
        <v>255</v>
      </c>
      <c r="D243" s="317" t="s">
        <v>96</v>
      </c>
      <c r="E243" s="318">
        <v>4.1100000000000003</v>
      </c>
      <c r="F243" s="317" t="s">
        <v>395</v>
      </c>
      <c r="G243" s="319">
        <v>41</v>
      </c>
      <c r="H243" s="317" t="s">
        <v>171</v>
      </c>
    </row>
    <row r="244" spans="1:8" s="33" customFormat="1">
      <c r="A244" s="315" t="s">
        <v>18</v>
      </c>
      <c r="B244" s="315" t="s">
        <v>8</v>
      </c>
      <c r="C244" s="316">
        <v>255</v>
      </c>
      <c r="D244" s="317" t="s">
        <v>96</v>
      </c>
      <c r="E244" s="318">
        <v>4.09</v>
      </c>
      <c r="F244" s="317" t="s">
        <v>395</v>
      </c>
      <c r="G244" s="319">
        <v>28</v>
      </c>
      <c r="H244" s="317" t="s">
        <v>171</v>
      </c>
    </row>
    <row r="245" spans="1:8" s="33" customFormat="1">
      <c r="A245" s="315" t="s">
        <v>18</v>
      </c>
      <c r="B245" s="315" t="s">
        <v>8</v>
      </c>
      <c r="C245" s="316">
        <v>255</v>
      </c>
      <c r="D245" s="317" t="s">
        <v>96</v>
      </c>
      <c r="E245" s="318">
        <v>4.07</v>
      </c>
      <c r="F245" s="317" t="s">
        <v>395</v>
      </c>
      <c r="G245" s="319">
        <v>22</v>
      </c>
      <c r="H245" s="317" t="s">
        <v>171</v>
      </c>
    </row>
    <row r="246" spans="1:8" s="33" customFormat="1">
      <c r="A246" s="315" t="s">
        <v>18</v>
      </c>
      <c r="B246" s="315" t="s">
        <v>8</v>
      </c>
      <c r="C246" s="316">
        <v>255</v>
      </c>
      <c r="D246" s="317" t="s">
        <v>96</v>
      </c>
      <c r="E246" s="318">
        <v>4.05</v>
      </c>
      <c r="F246" s="317" t="s">
        <v>395</v>
      </c>
      <c r="G246" s="319">
        <v>22</v>
      </c>
      <c r="H246" s="317" t="s">
        <v>171</v>
      </c>
    </row>
    <row r="247" spans="1:8" s="33" customFormat="1">
      <c r="A247" s="315" t="s">
        <v>18</v>
      </c>
      <c r="B247" s="315" t="s">
        <v>8</v>
      </c>
      <c r="C247" s="316">
        <v>255</v>
      </c>
      <c r="D247" s="317" t="s">
        <v>96</v>
      </c>
      <c r="E247" s="318">
        <v>4.03</v>
      </c>
      <c r="F247" s="317" t="s">
        <v>395</v>
      </c>
      <c r="G247" s="319">
        <v>32</v>
      </c>
      <c r="H247" s="317" t="s">
        <v>171</v>
      </c>
    </row>
    <row r="248" spans="1:8" s="33" customFormat="1">
      <c r="A248" s="315" t="s">
        <v>18</v>
      </c>
      <c r="B248" s="315" t="s">
        <v>57</v>
      </c>
      <c r="C248" s="316">
        <v>255</v>
      </c>
      <c r="D248" s="317" t="s">
        <v>96</v>
      </c>
      <c r="E248" s="318" t="s">
        <v>165</v>
      </c>
      <c r="F248" s="317" t="s">
        <v>387</v>
      </c>
      <c r="G248" s="319">
        <v>6</v>
      </c>
      <c r="H248" s="317" t="s">
        <v>17</v>
      </c>
    </row>
    <row r="249" spans="1:8" s="33" customFormat="1">
      <c r="A249" s="315" t="s">
        <v>18</v>
      </c>
      <c r="B249" s="315" t="s">
        <v>9</v>
      </c>
      <c r="C249" s="316">
        <v>255</v>
      </c>
      <c r="D249" s="317" t="s">
        <v>96</v>
      </c>
      <c r="E249" s="318" t="s">
        <v>166</v>
      </c>
      <c r="F249" s="317" t="s">
        <v>387</v>
      </c>
      <c r="G249" s="319">
        <v>56</v>
      </c>
      <c r="H249" s="317" t="s">
        <v>171</v>
      </c>
    </row>
    <row r="250" spans="1:8" s="33" customFormat="1">
      <c r="A250" s="315" t="s">
        <v>18</v>
      </c>
      <c r="B250" s="315" t="s">
        <v>8</v>
      </c>
      <c r="C250" s="316">
        <v>255</v>
      </c>
      <c r="D250" s="317" t="s">
        <v>96</v>
      </c>
      <c r="E250" s="318">
        <v>4.3499999999999996</v>
      </c>
      <c r="F250" s="317" t="s">
        <v>395</v>
      </c>
      <c r="G250" s="319">
        <v>71</v>
      </c>
      <c r="H250" s="317" t="s">
        <v>171</v>
      </c>
    </row>
    <row r="251" spans="1:8" s="33" customFormat="1">
      <c r="A251" s="315" t="s">
        <v>18</v>
      </c>
      <c r="B251" s="315" t="s">
        <v>8</v>
      </c>
      <c r="C251" s="316">
        <v>255</v>
      </c>
      <c r="D251" s="317" t="s">
        <v>96</v>
      </c>
      <c r="E251" s="318">
        <v>4.37</v>
      </c>
      <c r="F251" s="317" t="s">
        <v>395</v>
      </c>
      <c r="G251" s="319">
        <v>20</v>
      </c>
      <c r="H251" s="317" t="s">
        <v>171</v>
      </c>
    </row>
    <row r="252" spans="1:8" s="33" customFormat="1">
      <c r="A252" s="315" t="s">
        <v>18</v>
      </c>
      <c r="B252" s="315" t="s">
        <v>8</v>
      </c>
      <c r="C252" s="316">
        <v>255</v>
      </c>
      <c r="D252" s="317" t="s">
        <v>96</v>
      </c>
      <c r="E252" s="318">
        <v>4.3899999999999997</v>
      </c>
      <c r="F252" s="317" t="s">
        <v>395</v>
      </c>
      <c r="G252" s="319">
        <v>22</v>
      </c>
      <c r="H252" s="317" t="s">
        <v>171</v>
      </c>
    </row>
    <row r="253" spans="1:8" s="33" customFormat="1">
      <c r="A253" s="315" t="s">
        <v>18</v>
      </c>
      <c r="B253" s="315" t="s">
        <v>8</v>
      </c>
      <c r="C253" s="316">
        <v>255</v>
      </c>
      <c r="D253" s="317" t="s">
        <v>96</v>
      </c>
      <c r="E253" s="318">
        <v>4.41</v>
      </c>
      <c r="F253" s="317" t="s">
        <v>395</v>
      </c>
      <c r="G253" s="319">
        <v>20</v>
      </c>
      <c r="H253" s="317" t="s">
        <v>171</v>
      </c>
    </row>
    <row r="254" spans="1:8" s="33" customFormat="1">
      <c r="A254" s="315" t="s">
        <v>18</v>
      </c>
      <c r="B254" s="315" t="s">
        <v>8</v>
      </c>
      <c r="C254" s="316">
        <v>255</v>
      </c>
      <c r="D254" s="317" t="s">
        <v>96</v>
      </c>
      <c r="E254" s="318">
        <v>4.43</v>
      </c>
      <c r="F254" s="317" t="s">
        <v>395</v>
      </c>
      <c r="G254" s="319">
        <v>22</v>
      </c>
      <c r="H254" s="317" t="s">
        <v>171</v>
      </c>
    </row>
    <row r="255" spans="1:8" s="33" customFormat="1">
      <c r="A255" s="315" t="s">
        <v>18</v>
      </c>
      <c r="B255" s="315" t="s">
        <v>8</v>
      </c>
      <c r="C255" s="316">
        <v>255</v>
      </c>
      <c r="D255" s="317" t="s">
        <v>96</v>
      </c>
      <c r="E255" s="318">
        <v>4.45</v>
      </c>
      <c r="F255" s="317" t="s">
        <v>395</v>
      </c>
      <c r="G255" s="319">
        <v>20</v>
      </c>
      <c r="H255" s="317" t="s">
        <v>171</v>
      </c>
    </row>
    <row r="256" spans="1:8" s="33" customFormat="1">
      <c r="A256" s="315" t="s">
        <v>18</v>
      </c>
      <c r="B256" s="315" t="s">
        <v>9</v>
      </c>
      <c r="C256" s="316">
        <v>255</v>
      </c>
      <c r="D256" s="317" t="s">
        <v>96</v>
      </c>
      <c r="E256" s="318" t="s">
        <v>167</v>
      </c>
      <c r="F256" s="317" t="s">
        <v>387</v>
      </c>
      <c r="G256" s="319">
        <v>76</v>
      </c>
      <c r="H256" s="317" t="s">
        <v>171</v>
      </c>
    </row>
    <row r="257" spans="1:8" s="33" customFormat="1">
      <c r="A257" s="315" t="s">
        <v>18</v>
      </c>
      <c r="B257" s="315" t="s">
        <v>57</v>
      </c>
      <c r="C257" s="316">
        <v>255</v>
      </c>
      <c r="D257" s="317" t="s">
        <v>96</v>
      </c>
      <c r="E257" s="318" t="s">
        <v>168</v>
      </c>
      <c r="F257" s="317" t="s">
        <v>387</v>
      </c>
      <c r="G257" s="319">
        <v>11</v>
      </c>
      <c r="H257" s="317" t="s">
        <v>17</v>
      </c>
    </row>
    <row r="258" spans="1:8" s="33" customFormat="1">
      <c r="A258" s="315" t="s">
        <v>18</v>
      </c>
      <c r="B258" s="315" t="s">
        <v>57</v>
      </c>
      <c r="C258" s="316">
        <v>255</v>
      </c>
      <c r="D258" s="317" t="s">
        <v>96</v>
      </c>
      <c r="E258" s="318" t="s">
        <v>169</v>
      </c>
      <c r="F258" s="317" t="s">
        <v>387</v>
      </c>
      <c r="G258" s="319">
        <v>8</v>
      </c>
      <c r="H258" s="317" t="s">
        <v>17</v>
      </c>
    </row>
    <row r="259" spans="1:8" s="33" customFormat="1">
      <c r="A259" s="315" t="s">
        <v>87</v>
      </c>
      <c r="B259" s="315" t="s">
        <v>58</v>
      </c>
      <c r="C259" s="316">
        <v>255</v>
      </c>
      <c r="D259" s="317" t="s">
        <v>92</v>
      </c>
      <c r="E259" s="318"/>
      <c r="F259" s="317" t="s">
        <v>38</v>
      </c>
      <c r="G259" s="319">
        <v>3</v>
      </c>
      <c r="H259" s="317" t="s">
        <v>182</v>
      </c>
    </row>
    <row r="260" spans="1:8" s="33" customFormat="1">
      <c r="A260" s="315" t="s">
        <v>87</v>
      </c>
      <c r="B260" s="315" t="s">
        <v>58</v>
      </c>
      <c r="C260" s="316">
        <v>255</v>
      </c>
      <c r="D260" s="317" t="s">
        <v>92</v>
      </c>
      <c r="E260" s="318"/>
      <c r="F260" s="317" t="s">
        <v>387</v>
      </c>
      <c r="G260" s="319">
        <v>16</v>
      </c>
      <c r="H260" s="317" t="s">
        <v>184</v>
      </c>
    </row>
    <row r="261" spans="1:8" s="33" customFormat="1">
      <c r="A261" s="315" t="s">
        <v>87</v>
      </c>
      <c r="B261" s="315" t="s">
        <v>8</v>
      </c>
      <c r="C261" s="316">
        <v>255</v>
      </c>
      <c r="D261" s="317" t="s">
        <v>92</v>
      </c>
      <c r="E261" s="318"/>
      <c r="F261" s="317" t="s">
        <v>395</v>
      </c>
      <c r="G261" s="319">
        <v>16</v>
      </c>
      <c r="H261" s="317" t="s">
        <v>184</v>
      </c>
    </row>
    <row r="262" spans="1:8" s="33" customFormat="1">
      <c r="A262" s="315" t="s">
        <v>87</v>
      </c>
      <c r="B262" s="315" t="s">
        <v>59</v>
      </c>
      <c r="C262" s="316">
        <v>255</v>
      </c>
      <c r="D262" s="317" t="s">
        <v>92</v>
      </c>
      <c r="E262" s="318"/>
      <c r="F262" s="317" t="s">
        <v>389</v>
      </c>
      <c r="G262" s="319">
        <v>1</v>
      </c>
      <c r="H262" s="317" t="s">
        <v>17</v>
      </c>
    </row>
    <row r="263" spans="1:8" s="33" customFormat="1">
      <c r="A263" s="315" t="s">
        <v>87</v>
      </c>
      <c r="B263" s="315" t="s">
        <v>59</v>
      </c>
      <c r="C263" s="316">
        <v>255</v>
      </c>
      <c r="D263" s="317" t="s">
        <v>92</v>
      </c>
      <c r="E263" s="318"/>
      <c r="F263" s="317" t="s">
        <v>389</v>
      </c>
      <c r="G263" s="319">
        <v>9</v>
      </c>
      <c r="H263" s="317" t="s">
        <v>17</v>
      </c>
    </row>
    <row r="264" spans="1:8" s="33" customFormat="1">
      <c r="A264" s="315" t="s">
        <v>87</v>
      </c>
      <c r="B264" s="315" t="s">
        <v>60</v>
      </c>
      <c r="C264" s="316">
        <v>255</v>
      </c>
      <c r="D264" s="317" t="s">
        <v>92</v>
      </c>
      <c r="E264" s="318"/>
      <c r="F264" s="317" t="s">
        <v>390</v>
      </c>
      <c r="G264" s="319">
        <v>27</v>
      </c>
      <c r="H264" s="317" t="s">
        <v>17</v>
      </c>
    </row>
    <row r="265" spans="1:8" s="33" customFormat="1">
      <c r="A265" s="315" t="s">
        <v>87</v>
      </c>
      <c r="B265" s="315" t="s">
        <v>11</v>
      </c>
      <c r="C265" s="316">
        <v>255</v>
      </c>
      <c r="D265" s="317" t="s">
        <v>92</v>
      </c>
      <c r="E265" s="318"/>
      <c r="F265" s="317" t="s">
        <v>387</v>
      </c>
      <c r="G265" s="319">
        <v>27</v>
      </c>
      <c r="H265" s="317" t="s">
        <v>17</v>
      </c>
    </row>
    <row r="266" spans="1:8" s="33" customFormat="1">
      <c r="A266" s="315" t="s">
        <v>87</v>
      </c>
      <c r="B266" s="315" t="s">
        <v>16</v>
      </c>
      <c r="C266" s="316">
        <v>255</v>
      </c>
      <c r="D266" s="317" t="s">
        <v>92</v>
      </c>
      <c r="E266" s="318"/>
      <c r="F266" s="317" t="s">
        <v>389</v>
      </c>
      <c r="G266" s="319">
        <v>2</v>
      </c>
      <c r="H266" s="317" t="s">
        <v>17</v>
      </c>
    </row>
    <row r="267" spans="1:8" s="33" customFormat="1">
      <c r="A267" s="315" t="s">
        <v>87</v>
      </c>
      <c r="B267" s="315" t="s">
        <v>61</v>
      </c>
      <c r="C267" s="316">
        <v>255</v>
      </c>
      <c r="D267" s="317" t="s">
        <v>92</v>
      </c>
      <c r="E267" s="318"/>
      <c r="F267" s="317" t="s">
        <v>394</v>
      </c>
      <c r="G267" s="319">
        <v>81</v>
      </c>
      <c r="H267" s="317" t="s">
        <v>184</v>
      </c>
    </row>
    <row r="268" spans="1:8" s="33" customFormat="1">
      <c r="A268" s="315" t="s">
        <v>87</v>
      </c>
      <c r="B268" s="315" t="s">
        <v>62</v>
      </c>
      <c r="C268" s="316">
        <v>255</v>
      </c>
      <c r="D268" s="317" t="s">
        <v>92</v>
      </c>
      <c r="E268" s="318"/>
      <c r="F268" s="317" t="s">
        <v>247</v>
      </c>
      <c r="G268" s="319">
        <v>0</v>
      </c>
      <c r="H268" s="317" t="s">
        <v>460</v>
      </c>
    </row>
    <row r="269" spans="1:8" s="33" customFormat="1">
      <c r="A269" s="315" t="s">
        <v>87</v>
      </c>
      <c r="B269" s="315" t="s">
        <v>8</v>
      </c>
      <c r="C269" s="316">
        <v>255</v>
      </c>
      <c r="D269" s="317" t="s">
        <v>93</v>
      </c>
      <c r="E269" s="318"/>
      <c r="F269" s="317" t="s">
        <v>395</v>
      </c>
      <c r="G269" s="319">
        <v>94</v>
      </c>
      <c r="H269" s="317" t="s">
        <v>184</v>
      </c>
    </row>
    <row r="270" spans="1:8" s="33" customFormat="1">
      <c r="A270" s="315" t="s">
        <v>87</v>
      </c>
      <c r="B270" s="315" t="s">
        <v>13</v>
      </c>
      <c r="C270" s="316">
        <v>255</v>
      </c>
      <c r="D270" s="317" t="s">
        <v>93</v>
      </c>
      <c r="E270" s="318"/>
      <c r="F270" s="317" t="s">
        <v>395</v>
      </c>
      <c r="G270" s="319">
        <v>21</v>
      </c>
      <c r="H270" s="317" t="s">
        <v>184</v>
      </c>
    </row>
    <row r="271" spans="1:8" s="33" customFormat="1">
      <c r="A271" s="315" t="s">
        <v>87</v>
      </c>
      <c r="B271" s="315" t="s">
        <v>11</v>
      </c>
      <c r="C271" s="316">
        <v>255</v>
      </c>
      <c r="D271" s="317" t="s">
        <v>93</v>
      </c>
      <c r="E271" s="318"/>
      <c r="F271" s="317" t="s">
        <v>387</v>
      </c>
      <c r="G271" s="319">
        <v>15</v>
      </c>
      <c r="H271" s="317" t="s">
        <v>184</v>
      </c>
    </row>
    <row r="272" spans="1:8" s="33" customFormat="1">
      <c r="A272" s="315" t="s">
        <v>87</v>
      </c>
      <c r="B272" s="315" t="s">
        <v>59</v>
      </c>
      <c r="C272" s="316">
        <v>255</v>
      </c>
      <c r="D272" s="317" t="s">
        <v>93</v>
      </c>
      <c r="E272" s="318"/>
      <c r="F272" s="317" t="s">
        <v>389</v>
      </c>
      <c r="G272" s="319">
        <v>3</v>
      </c>
      <c r="H272" s="317" t="s">
        <v>17</v>
      </c>
    </row>
    <row r="273" spans="1:8" s="33" customFormat="1">
      <c r="A273" s="315" t="s">
        <v>87</v>
      </c>
      <c r="B273" s="315" t="s">
        <v>63</v>
      </c>
      <c r="C273" s="316">
        <v>255</v>
      </c>
      <c r="D273" s="317" t="s">
        <v>462</v>
      </c>
      <c r="E273" s="318"/>
      <c r="F273" s="317" t="s">
        <v>38</v>
      </c>
      <c r="G273" s="319">
        <v>3</v>
      </c>
      <c r="H273" s="317" t="s">
        <v>184</v>
      </c>
    </row>
    <row r="274" spans="1:8" s="33" customFormat="1">
      <c r="A274" s="315" t="s">
        <v>87</v>
      </c>
      <c r="B274" s="315" t="s">
        <v>8</v>
      </c>
      <c r="C274" s="316">
        <v>255</v>
      </c>
      <c r="D274" s="317" t="s">
        <v>462</v>
      </c>
      <c r="E274" s="318"/>
      <c r="F274" s="317" t="s">
        <v>395</v>
      </c>
      <c r="G274" s="319">
        <v>11</v>
      </c>
      <c r="H274" s="317" t="s">
        <v>184</v>
      </c>
    </row>
    <row r="275" spans="1:8" s="33" customFormat="1">
      <c r="A275" s="315" t="s">
        <v>87</v>
      </c>
      <c r="B275" s="315" t="s">
        <v>64</v>
      </c>
      <c r="C275" s="316">
        <v>255</v>
      </c>
      <c r="D275" s="317" t="s">
        <v>462</v>
      </c>
      <c r="E275" s="318"/>
      <c r="F275" s="317" t="s">
        <v>10</v>
      </c>
      <c r="G275" s="319">
        <v>11</v>
      </c>
      <c r="H275" s="317" t="s">
        <v>184</v>
      </c>
    </row>
    <row r="276" spans="1:8" s="33" customFormat="1">
      <c r="A276" s="315" t="s">
        <v>87</v>
      </c>
      <c r="B276" s="315" t="s">
        <v>59</v>
      </c>
      <c r="C276" s="316">
        <v>255</v>
      </c>
      <c r="D276" s="317" t="s">
        <v>462</v>
      </c>
      <c r="E276" s="318"/>
      <c r="F276" s="317" t="s">
        <v>389</v>
      </c>
      <c r="G276" s="319">
        <v>2</v>
      </c>
      <c r="H276" s="317" t="s">
        <v>17</v>
      </c>
    </row>
    <row r="277" spans="1:8" s="33" customFormat="1">
      <c r="A277" s="315" t="s">
        <v>87</v>
      </c>
      <c r="B277" s="315" t="s">
        <v>65</v>
      </c>
      <c r="C277" s="316">
        <v>255</v>
      </c>
      <c r="D277" s="317" t="s">
        <v>462</v>
      </c>
      <c r="E277" s="318"/>
      <c r="F277" s="317" t="s">
        <v>389</v>
      </c>
      <c r="G277" s="319">
        <v>2</v>
      </c>
      <c r="H277" s="317" t="s">
        <v>17</v>
      </c>
    </row>
    <row r="278" spans="1:8" s="33" customFormat="1">
      <c r="A278" s="315" t="s">
        <v>88</v>
      </c>
      <c r="B278" s="315" t="s">
        <v>66</v>
      </c>
      <c r="C278" s="316">
        <v>104</v>
      </c>
      <c r="D278" s="317" t="s">
        <v>92</v>
      </c>
      <c r="E278" s="318"/>
      <c r="F278" s="317" t="s">
        <v>387</v>
      </c>
      <c r="G278" s="319">
        <v>278</v>
      </c>
      <c r="H278" s="321" t="s">
        <v>463</v>
      </c>
    </row>
    <row r="279" spans="1:8" s="33" customFormat="1">
      <c r="A279" s="315" t="s">
        <v>88</v>
      </c>
      <c r="B279" s="315" t="s">
        <v>67</v>
      </c>
      <c r="C279" s="316">
        <v>104</v>
      </c>
      <c r="D279" s="317" t="s">
        <v>92</v>
      </c>
      <c r="E279" s="318"/>
      <c r="F279" s="317" t="s">
        <v>389</v>
      </c>
      <c r="G279" s="319">
        <v>13</v>
      </c>
      <c r="H279" s="321" t="s">
        <v>464</v>
      </c>
    </row>
    <row r="280" spans="1:8" s="33" customFormat="1">
      <c r="A280" s="315" t="s">
        <v>88</v>
      </c>
      <c r="B280" s="315" t="s">
        <v>67</v>
      </c>
      <c r="C280" s="316">
        <v>104</v>
      </c>
      <c r="D280" s="317" t="s">
        <v>92</v>
      </c>
      <c r="E280" s="318"/>
      <c r="F280" s="317" t="s">
        <v>389</v>
      </c>
      <c r="G280" s="319">
        <v>14</v>
      </c>
      <c r="H280" s="321" t="s">
        <v>464</v>
      </c>
    </row>
    <row r="281" spans="1:8" s="33" customFormat="1">
      <c r="A281" s="315" t="s">
        <v>88</v>
      </c>
      <c r="B281" s="315" t="s">
        <v>67</v>
      </c>
      <c r="C281" s="316">
        <v>104</v>
      </c>
      <c r="D281" s="317" t="s">
        <v>92</v>
      </c>
      <c r="E281" s="318"/>
      <c r="F281" s="317" t="s">
        <v>389</v>
      </c>
      <c r="G281" s="319">
        <v>4</v>
      </c>
      <c r="H281" s="321" t="s">
        <v>464</v>
      </c>
    </row>
    <row r="282" spans="1:8" s="33" customFormat="1">
      <c r="A282" s="315" t="s">
        <v>88</v>
      </c>
      <c r="B282" s="315" t="s">
        <v>68</v>
      </c>
      <c r="C282" s="316">
        <v>104</v>
      </c>
      <c r="D282" s="317" t="s">
        <v>92</v>
      </c>
      <c r="E282" s="318"/>
      <c r="F282" s="317" t="s">
        <v>390</v>
      </c>
      <c r="G282" s="319">
        <v>25</v>
      </c>
      <c r="H282" s="321" t="s">
        <v>17</v>
      </c>
    </row>
    <row r="283" spans="1:8" s="33" customFormat="1">
      <c r="A283" s="315" t="s">
        <v>88</v>
      </c>
      <c r="B283" s="315" t="s">
        <v>60</v>
      </c>
      <c r="C283" s="316">
        <v>104</v>
      </c>
      <c r="D283" s="317" t="s">
        <v>92</v>
      </c>
      <c r="E283" s="318"/>
      <c r="F283" s="317" t="s">
        <v>390</v>
      </c>
      <c r="G283" s="319">
        <v>55</v>
      </c>
      <c r="H283" s="321" t="s">
        <v>17</v>
      </c>
    </row>
    <row r="284" spans="1:8" s="33" customFormat="1">
      <c r="A284" s="315" t="s">
        <v>88</v>
      </c>
      <c r="B284" s="315" t="s">
        <v>69</v>
      </c>
      <c r="C284" s="316">
        <v>104</v>
      </c>
      <c r="D284" s="317" t="s">
        <v>92</v>
      </c>
      <c r="E284" s="318"/>
      <c r="F284" s="317" t="s">
        <v>389</v>
      </c>
      <c r="G284" s="319">
        <v>11</v>
      </c>
      <c r="H284" s="321" t="s">
        <v>17</v>
      </c>
    </row>
    <row r="285" spans="1:8" s="33" customFormat="1">
      <c r="A285" s="315" t="s">
        <v>88</v>
      </c>
      <c r="B285" s="315" t="s">
        <v>70</v>
      </c>
      <c r="C285" s="316">
        <v>104</v>
      </c>
      <c r="D285" s="317" t="s">
        <v>92</v>
      </c>
      <c r="E285" s="318"/>
      <c r="F285" s="317" t="s">
        <v>389</v>
      </c>
      <c r="G285" s="319">
        <v>10</v>
      </c>
      <c r="H285" s="321" t="s">
        <v>17</v>
      </c>
    </row>
    <row r="286" spans="1:8" s="33" customFormat="1">
      <c r="A286" s="315" t="s">
        <v>88</v>
      </c>
      <c r="B286" s="315" t="s">
        <v>67</v>
      </c>
      <c r="C286" s="316">
        <v>104</v>
      </c>
      <c r="D286" s="317" t="s">
        <v>92</v>
      </c>
      <c r="E286" s="318"/>
      <c r="F286" s="317" t="s">
        <v>389</v>
      </c>
      <c r="G286" s="319">
        <v>15</v>
      </c>
      <c r="H286" s="321" t="s">
        <v>17</v>
      </c>
    </row>
    <row r="287" spans="1:8" s="33" customFormat="1">
      <c r="A287" s="315" t="s">
        <v>88</v>
      </c>
      <c r="B287" s="315" t="s">
        <v>71</v>
      </c>
      <c r="C287" s="316">
        <v>104</v>
      </c>
      <c r="D287" s="317" t="s">
        <v>92</v>
      </c>
      <c r="E287" s="318"/>
      <c r="F287" s="317" t="s">
        <v>395</v>
      </c>
      <c r="G287" s="319">
        <v>18</v>
      </c>
      <c r="H287" s="321" t="s">
        <v>463</v>
      </c>
    </row>
    <row r="288" spans="1:8" s="33" customFormat="1">
      <c r="A288" s="315" t="s">
        <v>88</v>
      </c>
      <c r="B288" s="315" t="s">
        <v>72</v>
      </c>
      <c r="C288" s="316">
        <v>104</v>
      </c>
      <c r="D288" s="317" t="s">
        <v>92</v>
      </c>
      <c r="E288" s="318"/>
      <c r="F288" s="317" t="s">
        <v>395</v>
      </c>
      <c r="G288" s="319">
        <v>12</v>
      </c>
      <c r="H288" s="321" t="s">
        <v>463</v>
      </c>
    </row>
    <row r="289" spans="1:8" s="33" customFormat="1">
      <c r="A289" s="315" t="s">
        <v>88</v>
      </c>
      <c r="B289" s="315" t="s">
        <v>66</v>
      </c>
      <c r="C289" s="316">
        <v>104</v>
      </c>
      <c r="D289" s="317" t="s">
        <v>92</v>
      </c>
      <c r="E289" s="318"/>
      <c r="F289" s="317" t="s">
        <v>38</v>
      </c>
      <c r="G289" s="319">
        <v>38</v>
      </c>
      <c r="H289" s="321" t="s">
        <v>463</v>
      </c>
    </row>
    <row r="290" spans="1:8" s="33" customFormat="1">
      <c r="A290" s="315" t="s">
        <v>88</v>
      </c>
      <c r="B290" s="315" t="s">
        <v>73</v>
      </c>
      <c r="C290" s="316">
        <v>104</v>
      </c>
      <c r="D290" s="317" t="s">
        <v>93</v>
      </c>
      <c r="E290" s="318"/>
      <c r="F290" s="317" t="s">
        <v>387</v>
      </c>
      <c r="G290" s="319">
        <v>61</v>
      </c>
      <c r="H290" s="321" t="s">
        <v>463</v>
      </c>
    </row>
    <row r="291" spans="1:8" s="33" customFormat="1">
      <c r="A291" s="315" t="s">
        <v>88</v>
      </c>
      <c r="B291" s="315" t="s">
        <v>74</v>
      </c>
      <c r="C291" s="316">
        <v>104</v>
      </c>
      <c r="D291" s="317" t="s">
        <v>93</v>
      </c>
      <c r="E291" s="318"/>
      <c r="F291" s="317" t="s">
        <v>389</v>
      </c>
      <c r="G291" s="319">
        <v>4</v>
      </c>
      <c r="H291" s="321" t="s">
        <v>464</v>
      </c>
    </row>
    <row r="292" spans="1:8" s="33" customFormat="1">
      <c r="A292" s="315" t="s">
        <v>88</v>
      </c>
      <c r="B292" s="315" t="s">
        <v>31</v>
      </c>
      <c r="C292" s="316">
        <v>104</v>
      </c>
      <c r="D292" s="317" t="s">
        <v>93</v>
      </c>
      <c r="E292" s="318"/>
      <c r="F292" s="317" t="s">
        <v>389</v>
      </c>
      <c r="G292" s="319">
        <v>3</v>
      </c>
      <c r="H292" s="321" t="s">
        <v>464</v>
      </c>
    </row>
    <row r="293" spans="1:8" s="33" customFormat="1">
      <c r="A293" s="315" t="s">
        <v>88</v>
      </c>
      <c r="B293" s="315" t="s">
        <v>61</v>
      </c>
      <c r="C293" s="316">
        <v>104</v>
      </c>
      <c r="D293" s="317" t="s">
        <v>93</v>
      </c>
      <c r="E293" s="318"/>
      <c r="F293" s="317" t="s">
        <v>394</v>
      </c>
      <c r="G293" s="319">
        <v>119</v>
      </c>
      <c r="H293" s="321" t="s">
        <v>463</v>
      </c>
    </row>
    <row r="294" spans="1:8" s="33" customFormat="1">
      <c r="A294" s="315" t="s">
        <v>88</v>
      </c>
      <c r="B294" s="315" t="s">
        <v>13</v>
      </c>
      <c r="C294" s="316">
        <v>104</v>
      </c>
      <c r="D294" s="317" t="s">
        <v>93</v>
      </c>
      <c r="E294" s="318"/>
      <c r="F294" s="317" t="s">
        <v>395</v>
      </c>
      <c r="G294" s="319">
        <v>24</v>
      </c>
      <c r="H294" s="321" t="s">
        <v>463</v>
      </c>
    </row>
    <row r="295" spans="1:8" s="33" customFormat="1">
      <c r="A295" s="315" t="s">
        <v>88</v>
      </c>
      <c r="B295" s="315" t="s">
        <v>64</v>
      </c>
      <c r="C295" s="316">
        <v>104</v>
      </c>
      <c r="D295" s="317" t="s">
        <v>93</v>
      </c>
      <c r="E295" s="318"/>
      <c r="F295" s="317" t="s">
        <v>10</v>
      </c>
      <c r="G295" s="319">
        <v>16</v>
      </c>
      <c r="H295" s="321" t="s">
        <v>463</v>
      </c>
    </row>
    <row r="296" spans="1:8" s="33" customFormat="1">
      <c r="A296" s="315" t="s">
        <v>88</v>
      </c>
      <c r="B296" s="315" t="s">
        <v>73</v>
      </c>
      <c r="C296" s="316">
        <v>104</v>
      </c>
      <c r="D296" s="317" t="s">
        <v>94</v>
      </c>
      <c r="E296" s="318"/>
      <c r="F296" s="317" t="s">
        <v>387</v>
      </c>
      <c r="G296" s="319">
        <v>95</v>
      </c>
      <c r="H296" s="321" t="s">
        <v>463</v>
      </c>
    </row>
    <row r="297" spans="1:8" s="33" customFormat="1">
      <c r="A297" s="315" t="s">
        <v>88</v>
      </c>
      <c r="B297" s="315" t="s">
        <v>75</v>
      </c>
      <c r="C297" s="316">
        <v>104</v>
      </c>
      <c r="D297" s="317" t="s">
        <v>94</v>
      </c>
      <c r="E297" s="318"/>
      <c r="F297" s="317" t="s">
        <v>395</v>
      </c>
      <c r="G297" s="319">
        <v>23</v>
      </c>
      <c r="H297" s="321" t="s">
        <v>463</v>
      </c>
    </row>
    <row r="298" spans="1:8" s="33" customFormat="1">
      <c r="A298" s="315" t="s">
        <v>88</v>
      </c>
      <c r="B298" s="315" t="s">
        <v>76</v>
      </c>
      <c r="C298" s="316">
        <v>104</v>
      </c>
      <c r="D298" s="317" t="s">
        <v>94</v>
      </c>
      <c r="E298" s="318"/>
      <c r="F298" s="317" t="s">
        <v>395</v>
      </c>
      <c r="G298" s="319">
        <v>23</v>
      </c>
      <c r="H298" s="321" t="s">
        <v>463</v>
      </c>
    </row>
    <row r="299" spans="1:8" s="33" customFormat="1">
      <c r="A299" s="315" t="s">
        <v>88</v>
      </c>
      <c r="B299" s="315" t="s">
        <v>77</v>
      </c>
      <c r="C299" s="316">
        <v>104</v>
      </c>
      <c r="D299" s="317" t="s">
        <v>94</v>
      </c>
      <c r="E299" s="318"/>
      <c r="F299" s="317" t="s">
        <v>395</v>
      </c>
      <c r="G299" s="319">
        <v>23</v>
      </c>
      <c r="H299" s="321" t="s">
        <v>463</v>
      </c>
    </row>
    <row r="300" spans="1:8" s="33" customFormat="1">
      <c r="A300" s="315" t="s">
        <v>88</v>
      </c>
      <c r="B300" s="315" t="s">
        <v>78</v>
      </c>
      <c r="C300" s="316">
        <v>104</v>
      </c>
      <c r="D300" s="317" t="s">
        <v>94</v>
      </c>
      <c r="E300" s="318"/>
      <c r="F300" s="317" t="s">
        <v>395</v>
      </c>
      <c r="G300" s="319">
        <v>23</v>
      </c>
      <c r="H300" s="321" t="s">
        <v>463</v>
      </c>
    </row>
    <row r="301" spans="1:8" s="33" customFormat="1">
      <c r="A301" s="315" t="s">
        <v>89</v>
      </c>
      <c r="B301" s="315" t="s">
        <v>63</v>
      </c>
      <c r="C301" s="316">
        <v>52</v>
      </c>
      <c r="D301" s="317" t="s">
        <v>92</v>
      </c>
      <c r="E301" s="318"/>
      <c r="F301" s="317" t="s">
        <v>38</v>
      </c>
      <c r="G301" s="319">
        <v>20</v>
      </c>
      <c r="H301" s="321" t="s">
        <v>184</v>
      </c>
    </row>
    <row r="302" spans="1:8" s="33" customFormat="1">
      <c r="A302" s="315" t="s">
        <v>89</v>
      </c>
      <c r="B302" s="315" t="s">
        <v>79</v>
      </c>
      <c r="C302" s="316">
        <v>52</v>
      </c>
      <c r="D302" s="317" t="s">
        <v>92</v>
      </c>
      <c r="E302" s="318"/>
      <c r="F302" s="317" t="s">
        <v>387</v>
      </c>
      <c r="G302" s="319">
        <v>18</v>
      </c>
      <c r="H302" s="321" t="s">
        <v>184</v>
      </c>
    </row>
    <row r="303" spans="1:8" s="33" customFormat="1">
      <c r="A303" s="315" t="s">
        <v>89</v>
      </c>
      <c r="B303" s="315" t="s">
        <v>80</v>
      </c>
      <c r="C303" s="316">
        <v>52</v>
      </c>
      <c r="D303" s="317" t="s">
        <v>92</v>
      </c>
      <c r="E303" s="318"/>
      <c r="F303" s="317" t="s">
        <v>389</v>
      </c>
      <c r="G303" s="319">
        <v>7</v>
      </c>
      <c r="H303" s="321" t="s">
        <v>17</v>
      </c>
    </row>
    <row r="304" spans="1:8" s="33" customFormat="1">
      <c r="A304" s="315" t="s">
        <v>89</v>
      </c>
      <c r="B304" s="315" t="s">
        <v>81</v>
      </c>
      <c r="C304" s="316">
        <v>52</v>
      </c>
      <c r="D304" s="317" t="s">
        <v>92</v>
      </c>
      <c r="E304" s="318"/>
      <c r="F304" s="317" t="s">
        <v>389</v>
      </c>
      <c r="G304" s="319">
        <v>5</v>
      </c>
      <c r="H304" s="321" t="s">
        <v>17</v>
      </c>
    </row>
    <row r="305" spans="1:8" s="33" customFormat="1">
      <c r="A305" s="315" t="s">
        <v>89</v>
      </c>
      <c r="B305" s="315" t="s">
        <v>16</v>
      </c>
      <c r="C305" s="316">
        <v>52</v>
      </c>
      <c r="D305" s="317" t="s">
        <v>92</v>
      </c>
      <c r="E305" s="318"/>
      <c r="F305" s="317" t="s">
        <v>389</v>
      </c>
      <c r="G305" s="319">
        <v>3</v>
      </c>
      <c r="H305" s="321" t="s">
        <v>17</v>
      </c>
    </row>
    <row r="306" spans="1:8" s="33" customFormat="1">
      <c r="A306" s="315" t="s">
        <v>89</v>
      </c>
      <c r="B306" s="315" t="s">
        <v>16</v>
      </c>
      <c r="C306" s="316">
        <v>52</v>
      </c>
      <c r="D306" s="317" t="s">
        <v>92</v>
      </c>
      <c r="E306" s="318"/>
      <c r="F306" s="317" t="s">
        <v>389</v>
      </c>
      <c r="G306" s="319">
        <v>3</v>
      </c>
      <c r="H306" s="321" t="s">
        <v>17</v>
      </c>
    </row>
    <row r="307" spans="1:8" s="33" customFormat="1">
      <c r="A307" s="315" t="s">
        <v>89</v>
      </c>
      <c r="B307" s="315" t="s">
        <v>60</v>
      </c>
      <c r="C307" s="316">
        <v>52</v>
      </c>
      <c r="D307" s="317" t="s">
        <v>92</v>
      </c>
      <c r="E307" s="318"/>
      <c r="F307" s="317" t="s">
        <v>390</v>
      </c>
      <c r="G307" s="319">
        <v>35</v>
      </c>
      <c r="H307" s="321" t="s">
        <v>17</v>
      </c>
    </row>
    <row r="308" spans="1:8" s="33" customFormat="1">
      <c r="A308" s="315" t="s">
        <v>89</v>
      </c>
      <c r="B308" s="315" t="s">
        <v>8</v>
      </c>
      <c r="C308" s="316">
        <v>52</v>
      </c>
      <c r="D308" s="317" t="s">
        <v>93</v>
      </c>
      <c r="E308" s="318"/>
      <c r="F308" s="317" t="s">
        <v>395</v>
      </c>
      <c r="G308" s="319">
        <v>53</v>
      </c>
      <c r="H308" s="321" t="s">
        <v>184</v>
      </c>
    </row>
    <row r="309" spans="1:8" s="33" customFormat="1">
      <c r="A309" s="315" t="s">
        <v>89</v>
      </c>
      <c r="B309" s="315" t="s">
        <v>8</v>
      </c>
      <c r="C309" s="316">
        <v>52</v>
      </c>
      <c r="D309" s="317" t="s">
        <v>93</v>
      </c>
      <c r="E309" s="318"/>
      <c r="F309" s="317" t="s">
        <v>395</v>
      </c>
      <c r="G309" s="319">
        <v>8</v>
      </c>
      <c r="H309" s="321" t="s">
        <v>184</v>
      </c>
    </row>
    <row r="310" spans="1:8" s="33" customFormat="1">
      <c r="A310" s="315" t="s">
        <v>90</v>
      </c>
      <c r="B310" s="315" t="s">
        <v>82</v>
      </c>
      <c r="C310" s="316">
        <v>52</v>
      </c>
      <c r="D310" s="317" t="s">
        <v>92</v>
      </c>
      <c r="E310" s="318"/>
      <c r="F310" s="317" t="s">
        <v>38</v>
      </c>
      <c r="G310" s="319">
        <v>3</v>
      </c>
      <c r="H310" s="321" t="s">
        <v>184</v>
      </c>
    </row>
    <row r="311" spans="1:8" s="33" customFormat="1">
      <c r="A311" s="315" t="s">
        <v>90</v>
      </c>
      <c r="B311" s="315" t="s">
        <v>83</v>
      </c>
      <c r="C311" s="316">
        <v>52</v>
      </c>
      <c r="D311" s="317" t="s">
        <v>92</v>
      </c>
      <c r="E311" s="318"/>
      <c r="F311" s="317" t="s">
        <v>387</v>
      </c>
      <c r="G311" s="319">
        <v>7</v>
      </c>
      <c r="H311" s="321" t="s">
        <v>17</v>
      </c>
    </row>
    <row r="312" spans="1:8" s="33" customFormat="1">
      <c r="A312" s="315" t="s">
        <v>90</v>
      </c>
      <c r="B312" s="315" t="s">
        <v>84</v>
      </c>
      <c r="C312" s="316">
        <v>52</v>
      </c>
      <c r="D312" s="317" t="s">
        <v>92</v>
      </c>
      <c r="E312" s="318"/>
      <c r="F312" s="317" t="s">
        <v>389</v>
      </c>
      <c r="G312" s="319">
        <v>3</v>
      </c>
      <c r="H312" s="321" t="s">
        <v>17</v>
      </c>
    </row>
    <row r="313" spans="1:8" s="33" customFormat="1">
      <c r="A313" s="315" t="s">
        <v>90</v>
      </c>
      <c r="B313" s="315" t="s">
        <v>8</v>
      </c>
      <c r="C313" s="316">
        <v>52</v>
      </c>
      <c r="D313" s="317" t="s">
        <v>92</v>
      </c>
      <c r="E313" s="318"/>
      <c r="F313" s="317" t="s">
        <v>395</v>
      </c>
      <c r="G313" s="319">
        <v>14</v>
      </c>
      <c r="H313" s="321" t="s">
        <v>184</v>
      </c>
    </row>
    <row r="314" spans="1:8" s="33" customFormat="1">
      <c r="A314" s="315" t="s">
        <v>90</v>
      </c>
      <c r="B314" s="315" t="s">
        <v>85</v>
      </c>
      <c r="C314" s="316">
        <v>52</v>
      </c>
      <c r="D314" s="317" t="s">
        <v>92</v>
      </c>
      <c r="E314" s="318"/>
      <c r="F314" s="317" t="s">
        <v>387</v>
      </c>
      <c r="G314" s="319">
        <v>27</v>
      </c>
      <c r="H314" s="321" t="s">
        <v>17</v>
      </c>
    </row>
    <row r="315" spans="1:8" s="33" customFormat="1">
      <c r="A315" s="315" t="s">
        <v>90</v>
      </c>
      <c r="B315" s="315" t="s">
        <v>86</v>
      </c>
      <c r="C315" s="316">
        <v>52</v>
      </c>
      <c r="D315" s="317" t="s">
        <v>92</v>
      </c>
      <c r="E315" s="318"/>
      <c r="F315" s="317" t="s">
        <v>389</v>
      </c>
      <c r="G315" s="319">
        <v>3</v>
      </c>
      <c r="H315" s="321" t="s">
        <v>17</v>
      </c>
    </row>
    <row r="316" spans="1:8" s="33" customFormat="1">
      <c r="A316" s="315" t="s">
        <v>90</v>
      </c>
      <c r="B316" s="315" t="s">
        <v>8</v>
      </c>
      <c r="C316" s="316">
        <v>52</v>
      </c>
      <c r="D316" s="317" t="s">
        <v>93</v>
      </c>
      <c r="E316" s="318"/>
      <c r="F316" s="317" t="s">
        <v>387</v>
      </c>
      <c r="G316" s="319">
        <v>9</v>
      </c>
      <c r="H316" s="321" t="s">
        <v>184</v>
      </c>
    </row>
    <row r="317" spans="1:8" s="33" customFormat="1">
      <c r="A317" s="315" t="s">
        <v>90</v>
      </c>
      <c r="B317" s="315" t="s">
        <v>61</v>
      </c>
      <c r="C317" s="316">
        <v>52</v>
      </c>
      <c r="D317" s="317" t="s">
        <v>93</v>
      </c>
      <c r="E317" s="318"/>
      <c r="F317" s="317" t="s">
        <v>394</v>
      </c>
      <c r="G317" s="319">
        <v>48</v>
      </c>
      <c r="H317" s="321" t="s">
        <v>184</v>
      </c>
    </row>
    <row r="318" spans="1:8" s="33" customFormat="1">
      <c r="A318" s="315" t="s">
        <v>90</v>
      </c>
      <c r="B318" s="315" t="s">
        <v>64</v>
      </c>
      <c r="C318" s="316">
        <v>52</v>
      </c>
      <c r="D318" s="317" t="s">
        <v>93</v>
      </c>
      <c r="E318" s="318"/>
      <c r="F318" s="317" t="s">
        <v>10</v>
      </c>
      <c r="G318" s="319">
        <v>9</v>
      </c>
      <c r="H318" s="321" t="s">
        <v>184</v>
      </c>
    </row>
    <row r="319" spans="1:8" s="33" customFormat="1">
      <c r="A319" s="315" t="s">
        <v>504</v>
      </c>
      <c r="B319" s="315" t="s">
        <v>10</v>
      </c>
      <c r="C319" s="316">
        <v>26</v>
      </c>
      <c r="D319" s="317" t="s">
        <v>92</v>
      </c>
      <c r="E319" s="318"/>
      <c r="F319" s="317" t="s">
        <v>10</v>
      </c>
      <c r="G319" s="319">
        <v>2</v>
      </c>
      <c r="H319" s="321" t="s">
        <v>17</v>
      </c>
    </row>
    <row r="320" spans="1:8" s="33" customFormat="1">
      <c r="A320" s="315" t="s">
        <v>504</v>
      </c>
      <c r="B320" s="315" t="s">
        <v>59</v>
      </c>
      <c r="C320" s="316">
        <v>26</v>
      </c>
      <c r="D320" s="317" t="s">
        <v>92</v>
      </c>
      <c r="E320" s="318"/>
      <c r="F320" s="317" t="s">
        <v>389</v>
      </c>
      <c r="G320" s="319">
        <v>2</v>
      </c>
      <c r="H320" s="321" t="s">
        <v>17</v>
      </c>
    </row>
    <row r="321" spans="1:8" s="33" customFormat="1">
      <c r="A321" s="315" t="s">
        <v>504</v>
      </c>
      <c r="B321" s="315" t="s">
        <v>503</v>
      </c>
      <c r="C321" s="316">
        <v>26</v>
      </c>
      <c r="D321" s="317" t="s">
        <v>92</v>
      </c>
      <c r="E321" s="318"/>
      <c r="F321" s="317" t="s">
        <v>395</v>
      </c>
      <c r="G321" s="319">
        <v>9</v>
      </c>
      <c r="H321" s="321" t="s">
        <v>17</v>
      </c>
    </row>
    <row r="322" spans="1:8" s="33" customFormat="1">
      <c r="A322" s="315" t="s">
        <v>504</v>
      </c>
      <c r="B322" s="315" t="s">
        <v>60</v>
      </c>
      <c r="C322" s="316">
        <v>26</v>
      </c>
      <c r="D322" s="317" t="s">
        <v>92</v>
      </c>
      <c r="E322" s="318"/>
      <c r="F322" s="317" t="s">
        <v>390</v>
      </c>
      <c r="G322" s="319">
        <v>5</v>
      </c>
      <c r="H322" s="321" t="s">
        <v>17</v>
      </c>
    </row>
    <row r="323" spans="1:8" s="33" customFormat="1">
      <c r="A323" s="315" t="s">
        <v>504</v>
      </c>
      <c r="B323" s="315" t="s">
        <v>60</v>
      </c>
      <c r="C323" s="316">
        <v>26</v>
      </c>
      <c r="D323" s="317" t="s">
        <v>92</v>
      </c>
      <c r="E323" s="318"/>
      <c r="F323" s="317" t="s">
        <v>390</v>
      </c>
      <c r="G323" s="319">
        <v>5</v>
      </c>
      <c r="H323" s="321" t="s">
        <v>17</v>
      </c>
    </row>
    <row r="324" spans="1:8" s="33" customFormat="1">
      <c r="A324" s="315" t="s">
        <v>505</v>
      </c>
      <c r="B324" s="315" t="s">
        <v>506</v>
      </c>
      <c r="C324" s="316">
        <v>26</v>
      </c>
      <c r="D324" s="317" t="s">
        <v>92</v>
      </c>
      <c r="E324" s="318"/>
      <c r="F324" s="317" t="s">
        <v>389</v>
      </c>
      <c r="G324" s="319">
        <v>2</v>
      </c>
      <c r="H324" s="321" t="s">
        <v>17</v>
      </c>
    </row>
    <row r="325" spans="1:8" s="33" customFormat="1">
      <c r="A325" s="315" t="s">
        <v>173</v>
      </c>
      <c r="B325" s="315" t="s">
        <v>63</v>
      </c>
      <c r="C325" s="316">
        <v>200</v>
      </c>
      <c r="D325" s="317" t="s">
        <v>92</v>
      </c>
      <c r="E325" s="318"/>
      <c r="F325" s="317" t="s">
        <v>38</v>
      </c>
      <c r="G325" s="319">
        <v>6</v>
      </c>
      <c r="H325" s="317" t="s">
        <v>182</v>
      </c>
    </row>
    <row r="326" spans="1:8" s="33" customFormat="1">
      <c r="A326" s="315" t="s">
        <v>173</v>
      </c>
      <c r="B326" s="315" t="s">
        <v>174</v>
      </c>
      <c r="C326" s="316">
        <v>200</v>
      </c>
      <c r="D326" s="317" t="s">
        <v>92</v>
      </c>
      <c r="E326" s="318"/>
      <c r="F326" s="317" t="s">
        <v>393</v>
      </c>
      <c r="G326" s="319">
        <v>15</v>
      </c>
      <c r="H326" s="317" t="s">
        <v>183</v>
      </c>
    </row>
    <row r="327" spans="1:8" s="33" customFormat="1">
      <c r="A327" s="315" t="s">
        <v>173</v>
      </c>
      <c r="B327" s="315" t="s">
        <v>174</v>
      </c>
      <c r="C327" s="316">
        <v>200</v>
      </c>
      <c r="D327" s="317" t="s">
        <v>92</v>
      </c>
      <c r="E327" s="318"/>
      <c r="F327" s="317" t="s">
        <v>393</v>
      </c>
      <c r="G327" s="319">
        <v>15</v>
      </c>
      <c r="H327" s="317" t="s">
        <v>183</v>
      </c>
    </row>
    <row r="328" spans="1:8" s="33" customFormat="1">
      <c r="A328" s="315" t="s">
        <v>173</v>
      </c>
      <c r="B328" s="315" t="s">
        <v>174</v>
      </c>
      <c r="C328" s="316">
        <v>200</v>
      </c>
      <c r="D328" s="317" t="s">
        <v>92</v>
      </c>
      <c r="E328" s="318"/>
      <c r="F328" s="317" t="s">
        <v>393</v>
      </c>
      <c r="G328" s="319">
        <v>15</v>
      </c>
      <c r="H328" s="317" t="s">
        <v>183</v>
      </c>
    </row>
    <row r="329" spans="1:8" s="33" customFormat="1">
      <c r="A329" s="315" t="s">
        <v>173</v>
      </c>
      <c r="B329" s="315" t="s">
        <v>9</v>
      </c>
      <c r="C329" s="316">
        <v>200</v>
      </c>
      <c r="D329" s="317" t="s">
        <v>92</v>
      </c>
      <c r="E329" s="318"/>
      <c r="F329" s="317" t="s">
        <v>387</v>
      </c>
      <c r="G329" s="319">
        <v>40</v>
      </c>
      <c r="H329" s="317" t="s">
        <v>184</v>
      </c>
    </row>
    <row r="330" spans="1:8" s="33" customFormat="1">
      <c r="A330" s="315" t="s">
        <v>173</v>
      </c>
      <c r="B330" s="315" t="s">
        <v>175</v>
      </c>
      <c r="C330" s="316">
        <v>200</v>
      </c>
      <c r="D330" s="317" t="s">
        <v>92</v>
      </c>
      <c r="E330" s="318"/>
      <c r="F330" s="317" t="s">
        <v>395</v>
      </c>
      <c r="G330" s="319">
        <v>24</v>
      </c>
      <c r="H330" s="317" t="s">
        <v>184</v>
      </c>
    </row>
    <row r="331" spans="1:8" s="33" customFormat="1">
      <c r="A331" s="315" t="s">
        <v>173</v>
      </c>
      <c r="B331" s="315" t="s">
        <v>176</v>
      </c>
      <c r="C331" s="316">
        <v>200</v>
      </c>
      <c r="D331" s="317" t="s">
        <v>92</v>
      </c>
      <c r="E331" s="318"/>
      <c r="F331" s="317" t="s">
        <v>392</v>
      </c>
      <c r="G331" s="319">
        <v>56</v>
      </c>
      <c r="H331" s="317" t="s">
        <v>184</v>
      </c>
    </row>
    <row r="332" spans="1:8" s="33" customFormat="1">
      <c r="A332" s="315" t="s">
        <v>173</v>
      </c>
      <c r="B332" s="315" t="s">
        <v>177</v>
      </c>
      <c r="C332" s="316">
        <v>200</v>
      </c>
      <c r="D332" s="317" t="s">
        <v>92</v>
      </c>
      <c r="E332" s="318"/>
      <c r="F332" s="317" t="s">
        <v>392</v>
      </c>
      <c r="G332" s="319">
        <v>55</v>
      </c>
      <c r="H332" s="317" t="s">
        <v>184</v>
      </c>
    </row>
    <row r="333" spans="1:8" s="33" customFormat="1">
      <c r="A333" s="315" t="s">
        <v>173</v>
      </c>
      <c r="B333" s="315" t="s">
        <v>42</v>
      </c>
      <c r="C333" s="316">
        <v>40</v>
      </c>
      <c r="D333" s="317" t="s">
        <v>92</v>
      </c>
      <c r="E333" s="318"/>
      <c r="F333" s="317" t="s">
        <v>387</v>
      </c>
      <c r="G333" s="319">
        <v>11</v>
      </c>
      <c r="H333" s="317" t="s">
        <v>184</v>
      </c>
    </row>
    <row r="334" spans="1:8" s="33" customFormat="1">
      <c r="A334" s="315" t="s">
        <v>173</v>
      </c>
      <c r="B334" s="315" t="s">
        <v>178</v>
      </c>
      <c r="C334" s="316">
        <v>200</v>
      </c>
      <c r="D334" s="317" t="s">
        <v>92</v>
      </c>
      <c r="E334" s="318"/>
      <c r="F334" s="317" t="s">
        <v>392</v>
      </c>
      <c r="G334" s="319">
        <v>56</v>
      </c>
      <c r="H334" s="317" t="s">
        <v>184</v>
      </c>
    </row>
    <row r="335" spans="1:8" s="33" customFormat="1">
      <c r="A335" s="315" t="s">
        <v>173</v>
      </c>
      <c r="B335" s="315" t="s">
        <v>42</v>
      </c>
      <c r="C335" s="316">
        <v>40</v>
      </c>
      <c r="D335" s="317" t="s">
        <v>92</v>
      </c>
      <c r="E335" s="318"/>
      <c r="F335" s="317" t="s">
        <v>387</v>
      </c>
      <c r="G335" s="319">
        <v>3</v>
      </c>
      <c r="H335" s="317" t="s">
        <v>184</v>
      </c>
    </row>
    <row r="336" spans="1:8" s="33" customFormat="1">
      <c r="A336" s="315" t="s">
        <v>173</v>
      </c>
      <c r="B336" s="315" t="s">
        <v>179</v>
      </c>
      <c r="C336" s="316">
        <v>200</v>
      </c>
      <c r="D336" s="317" t="s">
        <v>92</v>
      </c>
      <c r="E336" s="318"/>
      <c r="F336" s="317" t="s">
        <v>389</v>
      </c>
      <c r="G336" s="319">
        <v>7</v>
      </c>
      <c r="H336" s="317" t="s">
        <v>17</v>
      </c>
    </row>
    <row r="337" spans="1:8" s="33" customFormat="1">
      <c r="A337" s="315" t="s">
        <v>173</v>
      </c>
      <c r="B337" s="315" t="s">
        <v>180</v>
      </c>
      <c r="C337" s="316">
        <v>200</v>
      </c>
      <c r="D337" s="317" t="s">
        <v>92</v>
      </c>
      <c r="E337" s="318"/>
      <c r="F337" s="317" t="s">
        <v>389</v>
      </c>
      <c r="G337" s="319">
        <v>5</v>
      </c>
      <c r="H337" s="317" t="s">
        <v>17</v>
      </c>
    </row>
    <row r="338" spans="1:8" s="33" customFormat="1">
      <c r="A338" s="315" t="s">
        <v>173</v>
      </c>
      <c r="B338" s="315" t="s">
        <v>181</v>
      </c>
      <c r="C338" s="316">
        <v>200</v>
      </c>
      <c r="D338" s="317" t="s">
        <v>92</v>
      </c>
      <c r="E338" s="318"/>
      <c r="F338" s="317" t="s">
        <v>389</v>
      </c>
      <c r="G338" s="319">
        <v>5</v>
      </c>
      <c r="H338" s="317" t="s">
        <v>17</v>
      </c>
    </row>
    <row r="339" spans="1:8" s="33" customFormat="1">
      <c r="A339" s="315" t="s">
        <v>173</v>
      </c>
      <c r="B339" s="315" t="s">
        <v>9</v>
      </c>
      <c r="C339" s="316">
        <v>200</v>
      </c>
      <c r="D339" s="317" t="s">
        <v>93</v>
      </c>
      <c r="E339" s="318"/>
      <c r="F339" s="317" t="s">
        <v>387</v>
      </c>
      <c r="G339" s="319">
        <v>46</v>
      </c>
      <c r="H339" s="317" t="s">
        <v>184</v>
      </c>
    </row>
    <row r="340" spans="1:8" s="33" customFormat="1">
      <c r="A340" s="315" t="s">
        <v>173</v>
      </c>
      <c r="B340" s="315" t="s">
        <v>180</v>
      </c>
      <c r="C340" s="316">
        <v>200</v>
      </c>
      <c r="D340" s="317" t="s">
        <v>93</v>
      </c>
      <c r="E340" s="318"/>
      <c r="F340" s="317" t="s">
        <v>389</v>
      </c>
      <c r="G340" s="319">
        <v>5</v>
      </c>
      <c r="H340" s="317" t="s">
        <v>17</v>
      </c>
    </row>
    <row r="341" spans="1:8" s="33" customFormat="1">
      <c r="A341" s="315" t="s">
        <v>173</v>
      </c>
      <c r="B341" s="315" t="s">
        <v>181</v>
      </c>
      <c r="C341" s="316">
        <v>200</v>
      </c>
      <c r="D341" s="317" t="s">
        <v>93</v>
      </c>
      <c r="E341" s="318"/>
      <c r="F341" s="317" t="s">
        <v>389</v>
      </c>
      <c r="G341" s="319">
        <v>7</v>
      </c>
      <c r="H341" s="317" t="s">
        <v>17</v>
      </c>
    </row>
    <row r="342" spans="1:8" s="33" customFormat="1">
      <c r="A342" s="315" t="s">
        <v>173</v>
      </c>
      <c r="B342" s="315" t="s">
        <v>176</v>
      </c>
      <c r="C342" s="316">
        <v>200</v>
      </c>
      <c r="D342" s="317" t="s">
        <v>93</v>
      </c>
      <c r="E342" s="318"/>
      <c r="F342" s="317" t="s">
        <v>392</v>
      </c>
      <c r="G342" s="319">
        <v>56</v>
      </c>
      <c r="H342" s="317" t="s">
        <v>184</v>
      </c>
    </row>
    <row r="343" spans="1:8" s="33" customFormat="1">
      <c r="A343" s="315" t="s">
        <v>173</v>
      </c>
      <c r="B343" s="315" t="s">
        <v>177</v>
      </c>
      <c r="C343" s="316">
        <v>200</v>
      </c>
      <c r="D343" s="317" t="s">
        <v>93</v>
      </c>
      <c r="E343" s="318"/>
      <c r="F343" s="317" t="s">
        <v>392</v>
      </c>
      <c r="G343" s="319">
        <v>55</v>
      </c>
      <c r="H343" s="317" t="s">
        <v>184</v>
      </c>
    </row>
    <row r="344" spans="1:8" s="33" customFormat="1">
      <c r="A344" s="315" t="s">
        <v>173</v>
      </c>
      <c r="B344" s="315" t="s">
        <v>175</v>
      </c>
      <c r="C344" s="316">
        <v>200</v>
      </c>
      <c r="D344" s="317" t="s">
        <v>93</v>
      </c>
      <c r="E344" s="318"/>
      <c r="F344" s="317" t="s">
        <v>395</v>
      </c>
      <c r="G344" s="319">
        <v>27</v>
      </c>
      <c r="H344" s="317" t="s">
        <v>184</v>
      </c>
    </row>
    <row r="345" spans="1:8" s="33" customFormat="1">
      <c r="A345" s="315" t="s">
        <v>173</v>
      </c>
      <c r="B345" s="315" t="s">
        <v>178</v>
      </c>
      <c r="C345" s="316">
        <v>200</v>
      </c>
      <c r="D345" s="317" t="s">
        <v>93</v>
      </c>
      <c r="E345" s="318"/>
      <c r="F345" s="317" t="s">
        <v>392</v>
      </c>
      <c r="G345" s="319">
        <v>56</v>
      </c>
      <c r="H345" s="317" t="s">
        <v>184</v>
      </c>
    </row>
    <row r="346" spans="1:8" s="33" customFormat="1">
      <c r="A346" s="315" t="s">
        <v>173</v>
      </c>
      <c r="B346" s="315" t="s">
        <v>176</v>
      </c>
      <c r="C346" s="316">
        <v>200</v>
      </c>
      <c r="D346" s="317" t="s">
        <v>94</v>
      </c>
      <c r="E346" s="318"/>
      <c r="F346" s="317" t="s">
        <v>392</v>
      </c>
      <c r="G346" s="319">
        <v>55</v>
      </c>
      <c r="H346" s="317" t="s">
        <v>184</v>
      </c>
    </row>
    <row r="347" spans="1:8" s="33" customFormat="1">
      <c r="A347" s="315" t="s">
        <v>173</v>
      </c>
      <c r="B347" s="315" t="s">
        <v>42</v>
      </c>
      <c r="C347" s="316">
        <v>40</v>
      </c>
      <c r="D347" s="317" t="s">
        <v>94</v>
      </c>
      <c r="E347" s="318"/>
      <c r="F347" s="317" t="s">
        <v>387</v>
      </c>
      <c r="G347" s="319">
        <v>11</v>
      </c>
      <c r="H347" s="317" t="s">
        <v>184</v>
      </c>
    </row>
    <row r="348" spans="1:8" s="33" customFormat="1">
      <c r="A348" s="315" t="s">
        <v>173</v>
      </c>
      <c r="B348" s="315" t="s">
        <v>180</v>
      </c>
      <c r="C348" s="316">
        <v>200</v>
      </c>
      <c r="D348" s="317" t="s">
        <v>94</v>
      </c>
      <c r="E348" s="318"/>
      <c r="F348" s="317" t="s">
        <v>389</v>
      </c>
      <c r="G348" s="319">
        <v>5</v>
      </c>
      <c r="H348" s="317" t="s">
        <v>17</v>
      </c>
    </row>
    <row r="349" spans="1:8" s="33" customFormat="1">
      <c r="A349" s="315" t="s">
        <v>173</v>
      </c>
      <c r="B349" s="315" t="s">
        <v>177</v>
      </c>
      <c r="C349" s="316">
        <v>200</v>
      </c>
      <c r="D349" s="317" t="s">
        <v>94</v>
      </c>
      <c r="E349" s="318"/>
      <c r="F349" s="317" t="s">
        <v>392</v>
      </c>
      <c r="G349" s="319">
        <v>55</v>
      </c>
      <c r="H349" s="317" t="s">
        <v>184</v>
      </c>
    </row>
    <row r="350" spans="1:8" s="33" customFormat="1">
      <c r="A350" s="315" t="s">
        <v>173</v>
      </c>
      <c r="B350" s="315" t="s">
        <v>42</v>
      </c>
      <c r="C350" s="316">
        <v>40</v>
      </c>
      <c r="D350" s="317" t="s">
        <v>94</v>
      </c>
      <c r="E350" s="318"/>
      <c r="F350" s="317" t="s">
        <v>387</v>
      </c>
      <c r="G350" s="319">
        <v>11</v>
      </c>
      <c r="H350" s="317" t="s">
        <v>184</v>
      </c>
    </row>
    <row r="351" spans="1:8" s="33" customFormat="1">
      <c r="A351" s="315" t="s">
        <v>173</v>
      </c>
      <c r="B351" s="315" t="s">
        <v>181</v>
      </c>
      <c r="C351" s="316">
        <v>200</v>
      </c>
      <c r="D351" s="317" t="s">
        <v>94</v>
      </c>
      <c r="E351" s="318"/>
      <c r="F351" s="317" t="s">
        <v>389</v>
      </c>
      <c r="G351" s="319">
        <v>5</v>
      </c>
      <c r="H351" s="317" t="s">
        <v>17</v>
      </c>
    </row>
    <row r="352" spans="1:8" s="33" customFormat="1">
      <c r="A352" s="315" t="s">
        <v>244</v>
      </c>
      <c r="B352" s="315" t="s">
        <v>185</v>
      </c>
      <c r="C352" s="316">
        <v>104</v>
      </c>
      <c r="D352" s="317" t="s">
        <v>92</v>
      </c>
      <c r="E352" s="318"/>
      <c r="F352" s="317" t="s">
        <v>38</v>
      </c>
      <c r="G352" s="319">
        <v>60</v>
      </c>
      <c r="H352" s="317" t="s">
        <v>248</v>
      </c>
    </row>
    <row r="353" spans="1:8" s="33" customFormat="1">
      <c r="A353" s="315" t="s">
        <v>244</v>
      </c>
      <c r="B353" s="320" t="s">
        <v>466</v>
      </c>
      <c r="C353" s="323">
        <v>104</v>
      </c>
      <c r="D353" s="321" t="s">
        <v>92</v>
      </c>
      <c r="E353" s="324"/>
      <c r="F353" s="321" t="s">
        <v>392</v>
      </c>
      <c r="G353" s="325">
        <v>218</v>
      </c>
      <c r="H353" s="321" t="s">
        <v>467</v>
      </c>
    </row>
    <row r="354" spans="1:8" s="33" customFormat="1">
      <c r="A354" s="315" t="s">
        <v>244</v>
      </c>
      <c r="B354" s="320" t="s">
        <v>42</v>
      </c>
      <c r="C354" s="323">
        <v>104</v>
      </c>
      <c r="D354" s="321" t="s">
        <v>92</v>
      </c>
      <c r="E354" s="324"/>
      <c r="F354" s="321" t="s">
        <v>387</v>
      </c>
      <c r="G354" s="325">
        <v>9</v>
      </c>
      <c r="H354" s="321" t="s">
        <v>17</v>
      </c>
    </row>
    <row r="355" spans="1:8" s="33" customFormat="1">
      <c r="A355" s="315" t="s">
        <v>244</v>
      </c>
      <c r="B355" s="320" t="s">
        <v>468</v>
      </c>
      <c r="C355" s="323">
        <v>104</v>
      </c>
      <c r="D355" s="321" t="s">
        <v>92</v>
      </c>
      <c r="E355" s="324"/>
      <c r="F355" s="321" t="s">
        <v>389</v>
      </c>
      <c r="G355" s="325">
        <v>4</v>
      </c>
      <c r="H355" s="321" t="s">
        <v>17</v>
      </c>
    </row>
    <row r="356" spans="1:8" s="33" customFormat="1">
      <c r="A356" s="315" t="s">
        <v>244</v>
      </c>
      <c r="B356" s="320" t="s">
        <v>469</v>
      </c>
      <c r="C356" s="323">
        <v>104</v>
      </c>
      <c r="D356" s="321" t="s">
        <v>92</v>
      </c>
      <c r="E356" s="324"/>
      <c r="F356" s="321" t="s">
        <v>387</v>
      </c>
      <c r="G356" s="325">
        <v>8</v>
      </c>
      <c r="H356" s="321" t="s">
        <v>464</v>
      </c>
    </row>
    <row r="357" spans="1:8" s="33" customFormat="1">
      <c r="A357" s="315" t="s">
        <v>244</v>
      </c>
      <c r="B357" s="320" t="s">
        <v>170</v>
      </c>
      <c r="C357" s="323">
        <v>104</v>
      </c>
      <c r="D357" s="321" t="s">
        <v>92</v>
      </c>
      <c r="E357" s="324"/>
      <c r="F357" s="321" t="s">
        <v>393</v>
      </c>
      <c r="G357" s="325">
        <v>12</v>
      </c>
      <c r="H357" s="321" t="s">
        <v>183</v>
      </c>
    </row>
    <row r="358" spans="1:8" s="33" customFormat="1">
      <c r="A358" s="315" t="s">
        <v>244</v>
      </c>
      <c r="B358" s="315" t="s">
        <v>192</v>
      </c>
      <c r="C358" s="316">
        <v>104</v>
      </c>
      <c r="D358" s="317" t="s">
        <v>92</v>
      </c>
      <c r="E358" s="318"/>
      <c r="F358" s="317" t="s">
        <v>392</v>
      </c>
      <c r="G358" s="319">
        <v>64</v>
      </c>
      <c r="H358" s="317" t="s">
        <v>184</v>
      </c>
    </row>
    <row r="359" spans="1:8" s="33" customFormat="1">
      <c r="A359" s="315" t="s">
        <v>244</v>
      </c>
      <c r="B359" s="315" t="s">
        <v>64</v>
      </c>
      <c r="C359" s="316">
        <v>104</v>
      </c>
      <c r="D359" s="317" t="s">
        <v>92</v>
      </c>
      <c r="E359" s="318"/>
      <c r="F359" s="317" t="s">
        <v>10</v>
      </c>
      <c r="G359" s="319">
        <v>7</v>
      </c>
      <c r="H359" s="317" t="s">
        <v>249</v>
      </c>
    </row>
    <row r="360" spans="1:8" s="33" customFormat="1">
      <c r="A360" s="315" t="s">
        <v>244</v>
      </c>
      <c r="B360" s="315" t="s">
        <v>223</v>
      </c>
      <c r="C360" s="316">
        <v>104</v>
      </c>
      <c r="D360" s="317" t="s">
        <v>92</v>
      </c>
      <c r="E360" s="318"/>
      <c r="F360" s="317" t="s">
        <v>389</v>
      </c>
      <c r="G360" s="319">
        <v>6</v>
      </c>
      <c r="H360" s="317" t="s">
        <v>17</v>
      </c>
    </row>
    <row r="361" spans="1:8" s="33" customFormat="1">
      <c r="A361" s="315" t="s">
        <v>244</v>
      </c>
      <c r="B361" s="320" t="s">
        <v>11</v>
      </c>
      <c r="C361" s="323">
        <v>104</v>
      </c>
      <c r="D361" s="321" t="s">
        <v>93</v>
      </c>
      <c r="E361" s="324"/>
      <c r="F361" s="321" t="s">
        <v>387</v>
      </c>
      <c r="G361" s="325">
        <v>12</v>
      </c>
      <c r="H361" s="321" t="s">
        <v>467</v>
      </c>
    </row>
    <row r="362" spans="1:8" s="33" customFormat="1">
      <c r="A362" s="315" t="s">
        <v>244</v>
      </c>
      <c r="B362" s="320" t="s">
        <v>192</v>
      </c>
      <c r="C362" s="323">
        <v>104</v>
      </c>
      <c r="D362" s="321" t="s">
        <v>93</v>
      </c>
      <c r="E362" s="324"/>
      <c r="F362" s="321" t="s">
        <v>395</v>
      </c>
      <c r="G362" s="325">
        <v>42</v>
      </c>
      <c r="H362" s="321" t="s">
        <v>467</v>
      </c>
    </row>
    <row r="363" spans="1:8" s="33" customFormat="1">
      <c r="A363" s="315" t="s">
        <v>244</v>
      </c>
      <c r="B363" s="315" t="s">
        <v>224</v>
      </c>
      <c r="C363" s="316">
        <v>104</v>
      </c>
      <c r="D363" s="317" t="s">
        <v>92</v>
      </c>
      <c r="E363" s="318"/>
      <c r="F363" s="317" t="s">
        <v>389</v>
      </c>
      <c r="G363" s="319">
        <v>4</v>
      </c>
      <c r="H363" s="317" t="s">
        <v>17</v>
      </c>
    </row>
    <row r="364" spans="1:8" s="33" customFormat="1">
      <c r="A364" s="315" t="s">
        <v>244</v>
      </c>
      <c r="B364" s="315" t="s">
        <v>38</v>
      </c>
      <c r="C364" s="316">
        <v>104</v>
      </c>
      <c r="D364" s="317" t="s">
        <v>92</v>
      </c>
      <c r="E364" s="318"/>
      <c r="F364" s="317" t="s">
        <v>387</v>
      </c>
      <c r="G364" s="319">
        <v>24</v>
      </c>
      <c r="H364" s="317" t="s">
        <v>17</v>
      </c>
    </row>
    <row r="365" spans="1:8" s="33" customFormat="1">
      <c r="A365" s="315" t="s">
        <v>244</v>
      </c>
      <c r="B365" s="315" t="s">
        <v>468</v>
      </c>
      <c r="C365" s="316">
        <v>104</v>
      </c>
      <c r="D365" s="317" t="s">
        <v>92</v>
      </c>
      <c r="E365" s="318"/>
      <c r="F365" s="317" t="s">
        <v>389</v>
      </c>
      <c r="G365" s="319">
        <v>4</v>
      </c>
      <c r="H365" s="317" t="s">
        <v>17</v>
      </c>
    </row>
    <row r="366" spans="1:8" s="33" customFormat="1">
      <c r="A366" s="315" t="s">
        <v>244</v>
      </c>
      <c r="B366" s="315" t="s">
        <v>223</v>
      </c>
      <c r="C366" s="316">
        <v>104</v>
      </c>
      <c r="D366" s="317" t="s">
        <v>92</v>
      </c>
      <c r="E366" s="318"/>
      <c r="F366" s="317" t="s">
        <v>389</v>
      </c>
      <c r="G366" s="319">
        <v>1.2</v>
      </c>
      <c r="H366" s="317" t="s">
        <v>17</v>
      </c>
    </row>
    <row r="367" spans="1:8" s="33" customFormat="1">
      <c r="A367" s="315" t="s">
        <v>244</v>
      </c>
      <c r="B367" s="315" t="s">
        <v>223</v>
      </c>
      <c r="C367" s="316">
        <v>104</v>
      </c>
      <c r="D367" s="317" t="s">
        <v>92</v>
      </c>
      <c r="E367" s="318"/>
      <c r="F367" s="317" t="s">
        <v>389</v>
      </c>
      <c r="G367" s="319">
        <v>1.2</v>
      </c>
      <c r="H367" s="317" t="s">
        <v>17</v>
      </c>
    </row>
    <row r="368" spans="1:8" s="33" customFormat="1">
      <c r="A368" s="315" t="s">
        <v>244</v>
      </c>
      <c r="B368" s="315" t="s">
        <v>224</v>
      </c>
      <c r="C368" s="316">
        <v>104</v>
      </c>
      <c r="D368" s="317" t="s">
        <v>92</v>
      </c>
      <c r="E368" s="318"/>
      <c r="F368" s="317" t="s">
        <v>389</v>
      </c>
      <c r="G368" s="319">
        <v>1.2</v>
      </c>
      <c r="H368" s="317" t="s">
        <v>17</v>
      </c>
    </row>
    <row r="369" spans="1:8" s="33" customFormat="1">
      <c r="A369" s="315" t="s">
        <v>244</v>
      </c>
      <c r="B369" s="320" t="s">
        <v>224</v>
      </c>
      <c r="C369" s="323">
        <v>104</v>
      </c>
      <c r="D369" s="321" t="s">
        <v>92</v>
      </c>
      <c r="E369" s="324"/>
      <c r="F369" s="321" t="s">
        <v>389</v>
      </c>
      <c r="G369" s="325">
        <v>3.4</v>
      </c>
      <c r="H369" s="321" t="s">
        <v>17</v>
      </c>
    </row>
    <row r="370" spans="1:8" s="33" customFormat="1">
      <c r="A370" s="315" t="s">
        <v>244</v>
      </c>
      <c r="B370" s="320" t="s">
        <v>470</v>
      </c>
      <c r="C370" s="323">
        <v>104</v>
      </c>
      <c r="D370" s="321" t="s">
        <v>92</v>
      </c>
      <c r="E370" s="324"/>
      <c r="F370" s="321" t="s">
        <v>387</v>
      </c>
      <c r="G370" s="325">
        <v>75</v>
      </c>
      <c r="H370" s="321" t="s">
        <v>17</v>
      </c>
    </row>
    <row r="371" spans="1:8" s="33" customFormat="1">
      <c r="A371" s="315" t="s">
        <v>244</v>
      </c>
      <c r="B371" s="320" t="s">
        <v>471</v>
      </c>
      <c r="C371" s="323">
        <v>104</v>
      </c>
      <c r="D371" s="321" t="s">
        <v>92</v>
      </c>
      <c r="E371" s="324"/>
      <c r="F371" s="321" t="s">
        <v>387</v>
      </c>
      <c r="G371" s="325">
        <v>98</v>
      </c>
      <c r="H371" s="321" t="s">
        <v>17</v>
      </c>
    </row>
    <row r="372" spans="1:8" s="33" customFormat="1">
      <c r="A372" s="315" t="s">
        <v>244</v>
      </c>
      <c r="B372" s="320" t="s">
        <v>472</v>
      </c>
      <c r="C372" s="323">
        <v>104</v>
      </c>
      <c r="D372" s="321" t="s">
        <v>92</v>
      </c>
      <c r="E372" s="324"/>
      <c r="F372" s="321" t="s">
        <v>387</v>
      </c>
      <c r="G372" s="325">
        <v>64</v>
      </c>
      <c r="H372" s="321" t="s">
        <v>183</v>
      </c>
    </row>
    <row r="373" spans="1:8" s="33" customFormat="1">
      <c r="A373" s="315" t="s">
        <v>244</v>
      </c>
      <c r="B373" s="320" t="s">
        <v>42</v>
      </c>
      <c r="C373" s="323">
        <v>104</v>
      </c>
      <c r="D373" s="321" t="s">
        <v>92</v>
      </c>
      <c r="E373" s="324"/>
      <c r="F373" s="321" t="s">
        <v>387</v>
      </c>
      <c r="G373" s="325">
        <v>13.2</v>
      </c>
      <c r="H373" s="321" t="s">
        <v>17</v>
      </c>
    </row>
    <row r="374" spans="1:8" s="33" customFormat="1">
      <c r="A374" s="315" t="s">
        <v>244</v>
      </c>
      <c r="B374" s="320" t="s">
        <v>473</v>
      </c>
      <c r="C374" s="323">
        <v>104</v>
      </c>
      <c r="D374" s="321" t="s">
        <v>92</v>
      </c>
      <c r="E374" s="324"/>
      <c r="F374" s="321" t="s">
        <v>10</v>
      </c>
      <c r="G374" s="325">
        <v>14</v>
      </c>
      <c r="H374" s="321" t="s">
        <v>17</v>
      </c>
    </row>
    <row r="375" spans="1:8" s="33" customFormat="1">
      <c r="A375" s="315" t="s">
        <v>245</v>
      </c>
      <c r="B375" s="315" t="s">
        <v>38</v>
      </c>
      <c r="C375" s="323">
        <v>104</v>
      </c>
      <c r="D375" s="317" t="s">
        <v>92</v>
      </c>
      <c r="E375" s="318"/>
      <c r="F375" s="317" t="s">
        <v>38</v>
      </c>
      <c r="G375" s="319">
        <v>3</v>
      </c>
      <c r="H375" s="317" t="s">
        <v>250</v>
      </c>
    </row>
    <row r="376" spans="1:8" s="33" customFormat="1">
      <c r="A376" s="315" t="s">
        <v>245</v>
      </c>
      <c r="B376" s="315" t="s">
        <v>83</v>
      </c>
      <c r="C376" s="323">
        <v>104</v>
      </c>
      <c r="D376" s="317" t="s">
        <v>92</v>
      </c>
      <c r="E376" s="318"/>
      <c r="F376" s="317" t="s">
        <v>387</v>
      </c>
      <c r="G376" s="319">
        <v>20</v>
      </c>
      <c r="H376" s="317" t="s">
        <v>17</v>
      </c>
    </row>
    <row r="377" spans="1:8" s="33" customFormat="1">
      <c r="A377" s="315" t="s">
        <v>245</v>
      </c>
      <c r="B377" s="315" t="s">
        <v>59</v>
      </c>
      <c r="C377" s="323">
        <v>104</v>
      </c>
      <c r="D377" s="317" t="s">
        <v>92</v>
      </c>
      <c r="E377" s="318"/>
      <c r="F377" s="317" t="s">
        <v>389</v>
      </c>
      <c r="G377" s="319">
        <v>1</v>
      </c>
      <c r="H377" s="317" t="s">
        <v>17</v>
      </c>
    </row>
    <row r="378" spans="1:8" s="33" customFormat="1">
      <c r="A378" s="315" t="s">
        <v>245</v>
      </c>
      <c r="B378" s="315" t="s">
        <v>188</v>
      </c>
      <c r="C378" s="323">
        <v>104</v>
      </c>
      <c r="D378" s="317" t="s">
        <v>92</v>
      </c>
      <c r="E378" s="318"/>
      <c r="F378" s="317" t="s">
        <v>389</v>
      </c>
      <c r="G378" s="319">
        <v>4</v>
      </c>
      <c r="H378" s="317" t="s">
        <v>17</v>
      </c>
    </row>
    <row r="379" spans="1:8" s="33" customFormat="1">
      <c r="A379" s="315" t="s">
        <v>245</v>
      </c>
      <c r="B379" s="315" t="s">
        <v>192</v>
      </c>
      <c r="C379" s="323">
        <v>104</v>
      </c>
      <c r="D379" s="317" t="s">
        <v>92</v>
      </c>
      <c r="E379" s="318"/>
      <c r="F379" s="317" t="s">
        <v>392</v>
      </c>
      <c r="G379" s="319">
        <v>72</v>
      </c>
      <c r="H379" s="317" t="s">
        <v>184</v>
      </c>
    </row>
    <row r="380" spans="1:8" s="33" customFormat="1">
      <c r="A380" s="315" t="s">
        <v>245</v>
      </c>
      <c r="B380" s="315" t="s">
        <v>474</v>
      </c>
      <c r="C380" s="323">
        <v>104</v>
      </c>
      <c r="D380" s="317" t="s">
        <v>92</v>
      </c>
      <c r="E380" s="318"/>
      <c r="F380" s="317" t="s">
        <v>389</v>
      </c>
      <c r="G380" s="319">
        <v>1</v>
      </c>
      <c r="H380" s="317" t="s">
        <v>17</v>
      </c>
    </row>
    <row r="381" spans="1:8" s="33" customFormat="1">
      <c r="A381" s="315" t="s">
        <v>245</v>
      </c>
      <c r="B381" s="315" t="s">
        <v>474</v>
      </c>
      <c r="C381" s="323">
        <v>104</v>
      </c>
      <c r="D381" s="317" t="s">
        <v>92</v>
      </c>
      <c r="E381" s="318"/>
      <c r="F381" s="317" t="s">
        <v>389</v>
      </c>
      <c r="G381" s="319">
        <v>1</v>
      </c>
      <c r="H381" s="317" t="s">
        <v>17</v>
      </c>
    </row>
    <row r="382" spans="1:8" s="33" customFormat="1">
      <c r="A382" s="315" t="s">
        <v>245</v>
      </c>
      <c r="B382" s="315" t="s">
        <v>194</v>
      </c>
      <c r="C382" s="323">
        <v>104</v>
      </c>
      <c r="D382" s="317" t="s">
        <v>92</v>
      </c>
      <c r="E382" s="318"/>
      <c r="F382" s="317" t="s">
        <v>392</v>
      </c>
      <c r="G382" s="319">
        <v>65</v>
      </c>
      <c r="H382" s="317" t="s">
        <v>184</v>
      </c>
    </row>
    <row r="383" spans="1:8" s="33" customFormat="1">
      <c r="A383" s="315" t="s">
        <v>245</v>
      </c>
      <c r="B383" s="315" t="s">
        <v>170</v>
      </c>
      <c r="C383" s="323">
        <v>104</v>
      </c>
      <c r="D383" s="317" t="s">
        <v>92</v>
      </c>
      <c r="E383" s="318"/>
      <c r="F383" s="317" t="s">
        <v>393</v>
      </c>
      <c r="G383" s="319">
        <v>6</v>
      </c>
      <c r="H383" s="317" t="s">
        <v>183</v>
      </c>
    </row>
    <row r="384" spans="1:8" s="33" customFormat="1">
      <c r="A384" s="315" t="s">
        <v>245</v>
      </c>
      <c r="B384" s="315" t="s">
        <v>170</v>
      </c>
      <c r="C384" s="323">
        <v>104</v>
      </c>
      <c r="D384" s="317" t="s">
        <v>92</v>
      </c>
      <c r="E384" s="318"/>
      <c r="F384" s="317" t="s">
        <v>393</v>
      </c>
      <c r="G384" s="319">
        <v>12</v>
      </c>
      <c r="H384" s="317" t="s">
        <v>183</v>
      </c>
    </row>
    <row r="385" spans="1:8" s="33" customFormat="1">
      <c r="A385" s="315" t="s">
        <v>245</v>
      </c>
      <c r="B385" s="315" t="s">
        <v>193</v>
      </c>
      <c r="C385" s="323">
        <v>104</v>
      </c>
      <c r="D385" s="317" t="s">
        <v>93</v>
      </c>
      <c r="E385" s="318"/>
      <c r="F385" s="317" t="s">
        <v>392</v>
      </c>
      <c r="G385" s="319">
        <v>67</v>
      </c>
      <c r="H385" s="317" t="s">
        <v>14</v>
      </c>
    </row>
    <row r="386" spans="1:8" s="33" customFormat="1">
      <c r="A386" s="315" t="s">
        <v>246</v>
      </c>
      <c r="B386" s="315" t="s">
        <v>195</v>
      </c>
      <c r="C386" s="316">
        <v>156</v>
      </c>
      <c r="D386" s="317" t="s">
        <v>92</v>
      </c>
      <c r="E386" s="318"/>
      <c r="F386" s="317" t="s">
        <v>38</v>
      </c>
      <c r="G386" s="319">
        <v>24</v>
      </c>
      <c r="H386" s="317" t="s">
        <v>182</v>
      </c>
    </row>
    <row r="387" spans="1:8" s="33" customFormat="1">
      <c r="A387" s="315" t="s">
        <v>246</v>
      </c>
      <c r="B387" s="315" t="s">
        <v>80</v>
      </c>
      <c r="C387" s="316">
        <v>156</v>
      </c>
      <c r="D387" s="317" t="s">
        <v>92</v>
      </c>
      <c r="E387" s="318"/>
      <c r="F387" s="317" t="s">
        <v>389</v>
      </c>
      <c r="G387" s="319">
        <v>1</v>
      </c>
      <c r="H387" s="317" t="s">
        <v>17</v>
      </c>
    </row>
    <row r="388" spans="1:8" s="33" customFormat="1">
      <c r="A388" s="315" t="s">
        <v>246</v>
      </c>
      <c r="B388" s="315" t="s">
        <v>81</v>
      </c>
      <c r="C388" s="316">
        <v>156</v>
      </c>
      <c r="D388" s="317" t="s">
        <v>92</v>
      </c>
      <c r="E388" s="318"/>
      <c r="F388" s="317" t="s">
        <v>389</v>
      </c>
      <c r="G388" s="319">
        <v>1</v>
      </c>
      <c r="H388" s="317" t="s">
        <v>17</v>
      </c>
    </row>
    <row r="389" spans="1:8" s="33" customFormat="1">
      <c r="A389" s="315" t="s">
        <v>246</v>
      </c>
      <c r="B389" s="315" t="s">
        <v>170</v>
      </c>
      <c r="C389" s="316">
        <v>156</v>
      </c>
      <c r="D389" s="317" t="s">
        <v>92</v>
      </c>
      <c r="E389" s="318"/>
      <c r="F389" s="317" t="s">
        <v>393</v>
      </c>
      <c r="G389" s="319">
        <v>10</v>
      </c>
      <c r="H389" s="317" t="s">
        <v>183</v>
      </c>
    </row>
    <row r="390" spans="1:8" s="33" customFormat="1">
      <c r="A390" s="315" t="s">
        <v>246</v>
      </c>
      <c r="B390" s="315" t="s">
        <v>475</v>
      </c>
      <c r="C390" s="316">
        <v>156</v>
      </c>
      <c r="D390" s="317" t="s">
        <v>92</v>
      </c>
      <c r="E390" s="318"/>
      <c r="F390" s="317" t="s">
        <v>392</v>
      </c>
      <c r="G390" s="319">
        <v>96</v>
      </c>
      <c r="H390" s="317" t="s">
        <v>184</v>
      </c>
    </row>
    <row r="391" spans="1:8" s="33" customFormat="1">
      <c r="A391" s="315" t="s">
        <v>246</v>
      </c>
      <c r="B391" s="315" t="s">
        <v>42</v>
      </c>
      <c r="C391" s="316">
        <v>156</v>
      </c>
      <c r="D391" s="317" t="s">
        <v>92</v>
      </c>
      <c r="E391" s="318"/>
      <c r="F391" s="317" t="s">
        <v>387</v>
      </c>
      <c r="G391" s="319">
        <v>12</v>
      </c>
      <c r="H391" s="317" t="s">
        <v>184</v>
      </c>
    </row>
    <row r="392" spans="1:8" s="33" customFormat="1">
      <c r="A392" s="315" t="s">
        <v>246</v>
      </c>
      <c r="B392" s="315" t="s">
        <v>476</v>
      </c>
      <c r="C392" s="316">
        <v>156</v>
      </c>
      <c r="D392" s="317" t="s">
        <v>93</v>
      </c>
      <c r="E392" s="318"/>
      <c r="F392" s="317" t="s">
        <v>392</v>
      </c>
      <c r="G392" s="319">
        <v>90</v>
      </c>
      <c r="H392" s="317" t="s">
        <v>184</v>
      </c>
    </row>
    <row r="393" spans="1:8" s="33" customFormat="1">
      <c r="A393" s="315" t="s">
        <v>246</v>
      </c>
      <c r="B393" s="315" t="s">
        <v>477</v>
      </c>
      <c r="C393" s="316">
        <v>52</v>
      </c>
      <c r="D393" s="317" t="s">
        <v>93</v>
      </c>
      <c r="E393" s="318"/>
      <c r="F393" s="317" t="s">
        <v>387</v>
      </c>
      <c r="G393" s="319">
        <v>36</v>
      </c>
      <c r="H393" s="317" t="s">
        <v>184</v>
      </c>
    </row>
    <row r="394" spans="1:8" s="33" customFormat="1">
      <c r="A394" s="315" t="s">
        <v>246</v>
      </c>
      <c r="B394" s="315" t="s">
        <v>195</v>
      </c>
      <c r="C394" s="316">
        <v>156</v>
      </c>
      <c r="D394" s="317" t="s">
        <v>92</v>
      </c>
      <c r="E394" s="318"/>
      <c r="F394" s="317" t="s">
        <v>38</v>
      </c>
      <c r="G394" s="319">
        <v>6</v>
      </c>
      <c r="H394" s="317" t="s">
        <v>17</v>
      </c>
    </row>
    <row r="395" spans="1:8" s="33" customFormat="1">
      <c r="A395" s="315" t="s">
        <v>246</v>
      </c>
      <c r="B395" s="315" t="s">
        <v>478</v>
      </c>
      <c r="C395" s="316">
        <v>156</v>
      </c>
      <c r="D395" s="317" t="s">
        <v>92</v>
      </c>
      <c r="E395" s="318"/>
      <c r="F395" s="317" t="s">
        <v>392</v>
      </c>
      <c r="G395" s="319">
        <v>210</v>
      </c>
      <c r="H395" s="317" t="s">
        <v>17</v>
      </c>
    </row>
    <row r="396" spans="1:8" s="33" customFormat="1">
      <c r="A396" s="315" t="s">
        <v>246</v>
      </c>
      <c r="B396" s="315" t="s">
        <v>186</v>
      </c>
      <c r="C396" s="316">
        <v>156</v>
      </c>
      <c r="D396" s="317" t="s">
        <v>92</v>
      </c>
      <c r="E396" s="318"/>
      <c r="F396" s="317" t="s">
        <v>389</v>
      </c>
      <c r="G396" s="319">
        <v>4</v>
      </c>
      <c r="H396" s="317" t="s">
        <v>17</v>
      </c>
    </row>
    <row r="397" spans="1:8" s="33" customFormat="1">
      <c r="A397" s="315" t="s">
        <v>246</v>
      </c>
      <c r="B397" s="315" t="s">
        <v>186</v>
      </c>
      <c r="C397" s="316">
        <v>156</v>
      </c>
      <c r="D397" s="317" t="s">
        <v>92</v>
      </c>
      <c r="E397" s="318"/>
      <c r="F397" s="317" t="s">
        <v>389</v>
      </c>
      <c r="G397" s="319">
        <v>1</v>
      </c>
      <c r="H397" s="317" t="s">
        <v>17</v>
      </c>
    </row>
    <row r="398" spans="1:8" s="33" customFormat="1">
      <c r="A398" s="315" t="s">
        <v>246</v>
      </c>
      <c r="B398" s="315" t="s">
        <v>186</v>
      </c>
      <c r="C398" s="316">
        <v>156</v>
      </c>
      <c r="D398" s="317" t="s">
        <v>92</v>
      </c>
      <c r="E398" s="318"/>
      <c r="F398" s="317" t="s">
        <v>389</v>
      </c>
      <c r="G398" s="319">
        <v>1</v>
      </c>
      <c r="H398" s="317" t="s">
        <v>17</v>
      </c>
    </row>
    <row r="399" spans="1:8" s="33" customFormat="1">
      <c r="A399" s="315" t="s">
        <v>246</v>
      </c>
      <c r="B399" s="315" t="s">
        <v>196</v>
      </c>
      <c r="C399" s="316">
        <v>156</v>
      </c>
      <c r="D399" s="317" t="s">
        <v>92</v>
      </c>
      <c r="E399" s="318"/>
      <c r="F399" s="317" t="s">
        <v>387</v>
      </c>
      <c r="G399" s="319">
        <v>4</v>
      </c>
      <c r="H399" s="317" t="s">
        <v>17</v>
      </c>
    </row>
    <row r="400" spans="1:8" s="33" customFormat="1">
      <c r="A400" s="315" t="s">
        <v>246</v>
      </c>
      <c r="B400" s="315" t="s">
        <v>187</v>
      </c>
      <c r="C400" s="316">
        <v>156</v>
      </c>
      <c r="D400" s="317" t="s">
        <v>92</v>
      </c>
      <c r="E400" s="318"/>
      <c r="F400" s="317" t="s">
        <v>389</v>
      </c>
      <c r="G400" s="319">
        <v>4</v>
      </c>
      <c r="H400" s="317" t="s">
        <v>17</v>
      </c>
    </row>
    <row r="401" spans="1:8" s="33" customFormat="1">
      <c r="A401" s="315" t="s">
        <v>246</v>
      </c>
      <c r="B401" s="315" t="s">
        <v>187</v>
      </c>
      <c r="C401" s="316">
        <v>156</v>
      </c>
      <c r="D401" s="317" t="s">
        <v>92</v>
      </c>
      <c r="E401" s="318"/>
      <c r="F401" s="317" t="s">
        <v>389</v>
      </c>
      <c r="G401" s="319">
        <v>1</v>
      </c>
      <c r="H401" s="317" t="s">
        <v>17</v>
      </c>
    </row>
    <row r="402" spans="1:8" s="33" customFormat="1">
      <c r="A402" s="315" t="s">
        <v>255</v>
      </c>
      <c r="B402" s="315" t="s">
        <v>199</v>
      </c>
      <c r="C402" s="316">
        <v>240</v>
      </c>
      <c r="D402" s="317" t="s">
        <v>92</v>
      </c>
      <c r="E402" s="318"/>
      <c r="F402" s="317" t="s">
        <v>388</v>
      </c>
      <c r="G402" s="319">
        <v>1248</v>
      </c>
      <c r="H402" s="317" t="s">
        <v>254</v>
      </c>
    </row>
    <row r="403" spans="1:8" s="33" customFormat="1">
      <c r="A403" s="315" t="s">
        <v>255</v>
      </c>
      <c r="B403" s="315" t="s">
        <v>200</v>
      </c>
      <c r="C403" s="316">
        <v>48</v>
      </c>
      <c r="D403" s="317" t="s">
        <v>92</v>
      </c>
      <c r="E403" s="318"/>
      <c r="F403" s="317" t="s">
        <v>388</v>
      </c>
      <c r="G403" s="319">
        <v>35</v>
      </c>
      <c r="H403" s="317" t="s">
        <v>254</v>
      </c>
    </row>
    <row r="404" spans="1:8" s="33" customFormat="1">
      <c r="A404" s="315" t="s">
        <v>255</v>
      </c>
      <c r="B404" s="315" t="s">
        <v>201</v>
      </c>
      <c r="C404" s="316">
        <v>48</v>
      </c>
      <c r="D404" s="317" t="s">
        <v>92</v>
      </c>
      <c r="E404" s="318"/>
      <c r="F404" s="317" t="s">
        <v>388</v>
      </c>
      <c r="G404" s="319">
        <v>24</v>
      </c>
      <c r="H404" s="317" t="s">
        <v>254</v>
      </c>
    </row>
    <row r="405" spans="1:8" s="33" customFormat="1">
      <c r="A405" s="315" t="s">
        <v>255</v>
      </c>
      <c r="B405" s="315" t="s">
        <v>202</v>
      </c>
      <c r="C405" s="316">
        <v>48</v>
      </c>
      <c r="D405" s="317" t="s">
        <v>92</v>
      </c>
      <c r="E405" s="318"/>
      <c r="F405" s="317" t="s">
        <v>388</v>
      </c>
      <c r="G405" s="319">
        <v>11</v>
      </c>
      <c r="H405" s="317" t="s">
        <v>254</v>
      </c>
    </row>
    <row r="406" spans="1:8" s="33" customFormat="1">
      <c r="A406" s="315" t="s">
        <v>255</v>
      </c>
      <c r="B406" s="315" t="s">
        <v>203</v>
      </c>
      <c r="C406" s="316">
        <v>48</v>
      </c>
      <c r="D406" s="317" t="s">
        <v>92</v>
      </c>
      <c r="E406" s="318"/>
      <c r="F406" s="317" t="s">
        <v>388</v>
      </c>
      <c r="G406" s="319">
        <v>35</v>
      </c>
      <c r="H406" s="317" t="s">
        <v>254</v>
      </c>
    </row>
    <row r="407" spans="1:8" s="33" customFormat="1">
      <c r="A407" s="315" t="s">
        <v>255</v>
      </c>
      <c r="B407" s="315" t="s">
        <v>204</v>
      </c>
      <c r="C407" s="316">
        <v>240</v>
      </c>
      <c r="D407" s="317" t="s">
        <v>92</v>
      </c>
      <c r="E407" s="318"/>
      <c r="F407" s="317" t="s">
        <v>390</v>
      </c>
      <c r="G407" s="319">
        <v>42</v>
      </c>
      <c r="H407" s="317" t="s">
        <v>17</v>
      </c>
    </row>
    <row r="408" spans="1:8" s="33" customFormat="1">
      <c r="A408" s="315" t="s">
        <v>255</v>
      </c>
      <c r="B408" s="315" t="s">
        <v>205</v>
      </c>
      <c r="C408" s="316">
        <v>240</v>
      </c>
      <c r="D408" s="317" t="s">
        <v>92</v>
      </c>
      <c r="E408" s="318"/>
      <c r="F408" s="317" t="s">
        <v>389</v>
      </c>
      <c r="G408" s="319">
        <v>13</v>
      </c>
      <c r="H408" s="317" t="s">
        <v>17</v>
      </c>
    </row>
    <row r="409" spans="1:8" s="33" customFormat="1">
      <c r="A409" s="315" t="s">
        <v>255</v>
      </c>
      <c r="B409" s="315" t="s">
        <v>206</v>
      </c>
      <c r="C409" s="316">
        <v>240</v>
      </c>
      <c r="D409" s="317" t="s">
        <v>92</v>
      </c>
      <c r="E409" s="318"/>
      <c r="F409" s="317" t="s">
        <v>389</v>
      </c>
      <c r="G409" s="319">
        <v>13</v>
      </c>
      <c r="H409" s="317" t="s">
        <v>17</v>
      </c>
    </row>
    <row r="410" spans="1:8" s="33" customFormat="1">
      <c r="A410" s="315" t="s">
        <v>255</v>
      </c>
      <c r="B410" s="315" t="s">
        <v>207</v>
      </c>
      <c r="C410" s="316">
        <v>240</v>
      </c>
      <c r="D410" s="317" t="s">
        <v>92</v>
      </c>
      <c r="E410" s="318"/>
      <c r="F410" s="317" t="s">
        <v>387</v>
      </c>
      <c r="G410" s="319">
        <v>9</v>
      </c>
      <c r="H410" s="317" t="s">
        <v>184</v>
      </c>
    </row>
    <row r="411" spans="1:8" s="33" customFormat="1">
      <c r="A411" s="315" t="s">
        <v>255</v>
      </c>
      <c r="B411" s="315" t="s">
        <v>208</v>
      </c>
      <c r="C411" s="316">
        <v>240</v>
      </c>
      <c r="D411" s="317" t="s">
        <v>92</v>
      </c>
      <c r="E411" s="318"/>
      <c r="F411" s="317" t="s">
        <v>390</v>
      </c>
      <c r="G411" s="319">
        <v>10</v>
      </c>
      <c r="H411" s="317" t="s">
        <v>184</v>
      </c>
    </row>
    <row r="412" spans="1:8" s="33" customFormat="1">
      <c r="A412" s="315" t="s">
        <v>255</v>
      </c>
      <c r="B412" s="315" t="s">
        <v>209</v>
      </c>
      <c r="C412" s="316">
        <v>240</v>
      </c>
      <c r="D412" s="317" t="s">
        <v>92</v>
      </c>
      <c r="E412" s="318"/>
      <c r="F412" s="317" t="s">
        <v>390</v>
      </c>
      <c r="G412" s="319">
        <v>21</v>
      </c>
      <c r="H412" s="317" t="s">
        <v>17</v>
      </c>
    </row>
    <row r="413" spans="1:8" s="33" customFormat="1">
      <c r="A413" s="315" t="s">
        <v>255</v>
      </c>
      <c r="B413" s="315" t="s">
        <v>210</v>
      </c>
      <c r="C413" s="316">
        <v>240</v>
      </c>
      <c r="D413" s="317" t="s">
        <v>92</v>
      </c>
      <c r="E413" s="318"/>
      <c r="F413" s="317" t="s">
        <v>389</v>
      </c>
      <c r="G413" s="319">
        <v>15</v>
      </c>
      <c r="H413" s="317" t="s">
        <v>17</v>
      </c>
    </row>
    <row r="414" spans="1:8" s="33" customFormat="1">
      <c r="A414" s="315" t="s">
        <v>255</v>
      </c>
      <c r="B414" s="315" t="s">
        <v>211</v>
      </c>
      <c r="C414" s="316">
        <v>240</v>
      </c>
      <c r="D414" s="317" t="s">
        <v>92</v>
      </c>
      <c r="E414" s="318"/>
      <c r="F414" s="317" t="s">
        <v>390</v>
      </c>
      <c r="G414" s="319">
        <v>21</v>
      </c>
      <c r="H414" s="317" t="s">
        <v>17</v>
      </c>
    </row>
    <row r="415" spans="1:8" s="33" customFormat="1">
      <c r="A415" s="315" t="s">
        <v>255</v>
      </c>
      <c r="B415" s="315" t="s">
        <v>212</v>
      </c>
      <c r="C415" s="316">
        <v>240</v>
      </c>
      <c r="D415" s="317" t="s">
        <v>92</v>
      </c>
      <c r="E415" s="318"/>
      <c r="F415" s="317" t="s">
        <v>389</v>
      </c>
      <c r="G415" s="319">
        <v>15</v>
      </c>
      <c r="H415" s="317" t="s">
        <v>17</v>
      </c>
    </row>
    <row r="416" spans="1:8" s="33" customFormat="1">
      <c r="A416" s="315" t="s">
        <v>255</v>
      </c>
      <c r="B416" s="315" t="s">
        <v>213</v>
      </c>
      <c r="C416" s="316">
        <v>240</v>
      </c>
      <c r="D416" s="317" t="s">
        <v>92</v>
      </c>
      <c r="E416" s="318"/>
      <c r="F416" s="317" t="s">
        <v>387</v>
      </c>
      <c r="G416" s="319">
        <v>10</v>
      </c>
      <c r="H416" s="317" t="s">
        <v>17</v>
      </c>
    </row>
    <row r="417" spans="1:8" s="33" customFormat="1">
      <c r="A417" s="315" t="s">
        <v>255</v>
      </c>
      <c r="B417" s="315" t="s">
        <v>214</v>
      </c>
      <c r="C417" s="316">
        <v>240</v>
      </c>
      <c r="D417" s="317" t="s">
        <v>92</v>
      </c>
      <c r="E417" s="318"/>
      <c r="F417" s="317" t="s">
        <v>395</v>
      </c>
      <c r="G417" s="319">
        <v>10</v>
      </c>
      <c r="H417" s="317" t="s">
        <v>184</v>
      </c>
    </row>
    <row r="418" spans="1:8" s="33" customFormat="1">
      <c r="A418" s="315" t="s">
        <v>255</v>
      </c>
      <c r="B418" s="315" t="s">
        <v>215</v>
      </c>
      <c r="C418" s="316">
        <v>240</v>
      </c>
      <c r="D418" s="317" t="s">
        <v>92</v>
      </c>
      <c r="E418" s="318"/>
      <c r="F418" s="317" t="s">
        <v>390</v>
      </c>
      <c r="G418" s="319">
        <v>42</v>
      </c>
      <c r="H418" s="317" t="s">
        <v>17</v>
      </c>
    </row>
    <row r="419" spans="1:8" s="33" customFormat="1">
      <c r="A419" s="315" t="s">
        <v>255</v>
      </c>
      <c r="B419" s="315" t="s">
        <v>216</v>
      </c>
      <c r="C419" s="316">
        <v>240</v>
      </c>
      <c r="D419" s="317" t="s">
        <v>92</v>
      </c>
      <c r="E419" s="318"/>
      <c r="F419" s="317" t="s">
        <v>389</v>
      </c>
      <c r="G419" s="319">
        <v>13</v>
      </c>
      <c r="H419" s="317" t="s">
        <v>17</v>
      </c>
    </row>
    <row r="420" spans="1:8" s="33" customFormat="1">
      <c r="A420" s="315" t="s">
        <v>255</v>
      </c>
      <c r="B420" s="315" t="s">
        <v>217</v>
      </c>
      <c r="C420" s="316">
        <v>240</v>
      </c>
      <c r="D420" s="317" t="s">
        <v>92</v>
      </c>
      <c r="E420" s="318"/>
      <c r="F420" s="317" t="s">
        <v>389</v>
      </c>
      <c r="G420" s="319">
        <v>14</v>
      </c>
      <c r="H420" s="317" t="s">
        <v>17</v>
      </c>
    </row>
    <row r="421" spans="1:8" s="33" customFormat="1">
      <c r="A421" s="315" t="s">
        <v>255</v>
      </c>
      <c r="B421" s="315" t="s">
        <v>11</v>
      </c>
      <c r="C421" s="316">
        <v>240</v>
      </c>
      <c r="D421" s="317" t="s">
        <v>92</v>
      </c>
      <c r="E421" s="318"/>
      <c r="F421" s="317" t="s">
        <v>387</v>
      </c>
      <c r="G421" s="319">
        <v>396</v>
      </c>
      <c r="H421" s="317" t="s">
        <v>184</v>
      </c>
    </row>
    <row r="422" spans="1:8" s="33" customFormat="1">
      <c r="A422" s="315" t="s">
        <v>255</v>
      </c>
      <c r="B422" s="315" t="s">
        <v>170</v>
      </c>
      <c r="C422" s="316">
        <v>240</v>
      </c>
      <c r="D422" s="317" t="s">
        <v>92</v>
      </c>
      <c r="E422" s="318"/>
      <c r="F422" s="317" t="s">
        <v>393</v>
      </c>
      <c r="G422" s="319">
        <v>6</v>
      </c>
      <c r="H422" s="317" t="s">
        <v>12</v>
      </c>
    </row>
    <row r="423" spans="1:8" s="33" customFormat="1">
      <c r="A423" s="315" t="s">
        <v>255</v>
      </c>
      <c r="B423" s="315" t="s">
        <v>218</v>
      </c>
      <c r="C423" s="316">
        <v>240</v>
      </c>
      <c r="D423" s="317" t="s">
        <v>92</v>
      </c>
      <c r="E423" s="318"/>
      <c r="F423" s="317" t="s">
        <v>387</v>
      </c>
      <c r="G423" s="319">
        <v>2</v>
      </c>
      <c r="H423" s="317" t="s">
        <v>183</v>
      </c>
    </row>
    <row r="424" spans="1:8" s="33" customFormat="1">
      <c r="A424" s="315" t="s">
        <v>255</v>
      </c>
      <c r="B424" s="315" t="s">
        <v>219</v>
      </c>
      <c r="C424" s="316">
        <v>240</v>
      </c>
      <c r="D424" s="317" t="s">
        <v>92</v>
      </c>
      <c r="E424" s="318"/>
      <c r="F424" s="317" t="s">
        <v>388</v>
      </c>
      <c r="G424" s="319">
        <v>28</v>
      </c>
      <c r="H424" s="317" t="s">
        <v>184</v>
      </c>
    </row>
    <row r="425" spans="1:8" s="33" customFormat="1">
      <c r="A425" s="315" t="s">
        <v>255</v>
      </c>
      <c r="B425" s="315" t="s">
        <v>220</v>
      </c>
      <c r="C425" s="316">
        <v>240</v>
      </c>
      <c r="D425" s="317" t="s">
        <v>92</v>
      </c>
      <c r="E425" s="318"/>
      <c r="F425" s="317" t="s">
        <v>388</v>
      </c>
      <c r="G425" s="319">
        <v>50</v>
      </c>
      <c r="H425" s="317" t="s">
        <v>184</v>
      </c>
    </row>
    <row r="426" spans="1:8" s="33" customFormat="1">
      <c r="A426" s="315" t="s">
        <v>255</v>
      </c>
      <c r="B426" s="315" t="s">
        <v>219</v>
      </c>
      <c r="C426" s="316">
        <v>240</v>
      </c>
      <c r="D426" s="317" t="s">
        <v>92</v>
      </c>
      <c r="E426" s="318"/>
      <c r="F426" s="317" t="s">
        <v>388</v>
      </c>
      <c r="G426" s="319">
        <v>31</v>
      </c>
      <c r="H426" s="317" t="s">
        <v>184</v>
      </c>
    </row>
    <row r="427" spans="1:8" s="33" customFormat="1">
      <c r="A427" s="315" t="s">
        <v>255</v>
      </c>
      <c r="B427" s="315" t="s">
        <v>174</v>
      </c>
      <c r="C427" s="316">
        <v>240</v>
      </c>
      <c r="D427" s="317" t="s">
        <v>92</v>
      </c>
      <c r="E427" s="318"/>
      <c r="F427" s="317" t="s">
        <v>387</v>
      </c>
      <c r="G427" s="319">
        <v>6</v>
      </c>
      <c r="H427" s="317" t="s">
        <v>184</v>
      </c>
    </row>
    <row r="428" spans="1:8" s="33" customFormat="1">
      <c r="A428" s="315" t="s">
        <v>255</v>
      </c>
      <c r="B428" s="315" t="s">
        <v>188</v>
      </c>
      <c r="C428" s="316">
        <v>240</v>
      </c>
      <c r="D428" s="317" t="s">
        <v>92</v>
      </c>
      <c r="E428" s="318"/>
      <c r="F428" s="317" t="s">
        <v>389</v>
      </c>
      <c r="G428" s="319">
        <v>5</v>
      </c>
      <c r="H428" s="317" t="s">
        <v>17</v>
      </c>
    </row>
    <row r="429" spans="1:8" s="33" customFormat="1">
      <c r="A429" s="315" t="s">
        <v>255</v>
      </c>
      <c r="B429" s="315" t="s">
        <v>221</v>
      </c>
      <c r="C429" s="316">
        <v>240</v>
      </c>
      <c r="D429" s="317" t="s">
        <v>92</v>
      </c>
      <c r="E429" s="318"/>
      <c r="F429" s="317" t="s">
        <v>389</v>
      </c>
      <c r="G429" s="319">
        <v>3</v>
      </c>
      <c r="H429" s="317" t="s">
        <v>17</v>
      </c>
    </row>
    <row r="430" spans="1:8" s="33" customFormat="1">
      <c r="A430" s="315" t="s">
        <v>255</v>
      </c>
      <c r="B430" s="315" t="s">
        <v>197</v>
      </c>
      <c r="C430" s="316">
        <v>48</v>
      </c>
      <c r="D430" s="317" t="s">
        <v>92</v>
      </c>
      <c r="E430" s="318"/>
      <c r="F430" s="317" t="s">
        <v>247</v>
      </c>
      <c r="G430" s="319">
        <v>0</v>
      </c>
      <c r="H430" s="317" t="s">
        <v>12</v>
      </c>
    </row>
    <row r="431" spans="1:8" s="33" customFormat="1">
      <c r="A431" s="315" t="s">
        <v>255</v>
      </c>
      <c r="B431" s="315" t="s">
        <v>222</v>
      </c>
      <c r="C431" s="316">
        <v>240</v>
      </c>
      <c r="D431" s="317" t="s">
        <v>92</v>
      </c>
      <c r="E431" s="318"/>
      <c r="F431" s="317" t="s">
        <v>390</v>
      </c>
      <c r="G431" s="319">
        <v>13</v>
      </c>
      <c r="H431" s="317" t="s">
        <v>184</v>
      </c>
    </row>
    <row r="432" spans="1:8" s="33" customFormat="1">
      <c r="A432" s="315" t="s">
        <v>256</v>
      </c>
      <c r="B432" s="315" t="s">
        <v>199</v>
      </c>
      <c r="C432" s="316">
        <v>240</v>
      </c>
      <c r="D432" s="317" t="s">
        <v>92</v>
      </c>
      <c r="E432" s="318"/>
      <c r="F432" s="317" t="s">
        <v>388</v>
      </c>
      <c r="G432" s="319">
        <v>1248</v>
      </c>
      <c r="H432" s="317" t="s">
        <v>251</v>
      </c>
    </row>
    <row r="433" spans="1:8" s="33" customFormat="1">
      <c r="A433" s="315" t="s">
        <v>256</v>
      </c>
      <c r="B433" s="315" t="s">
        <v>200</v>
      </c>
      <c r="C433" s="316">
        <v>48</v>
      </c>
      <c r="D433" s="317" t="s">
        <v>92</v>
      </c>
      <c r="E433" s="318"/>
      <c r="F433" s="317" t="s">
        <v>388</v>
      </c>
      <c r="G433" s="319">
        <v>35</v>
      </c>
      <c r="H433" s="317" t="s">
        <v>251</v>
      </c>
    </row>
    <row r="434" spans="1:8" s="33" customFormat="1">
      <c r="A434" s="315" t="s">
        <v>256</v>
      </c>
      <c r="B434" s="315" t="s">
        <v>201</v>
      </c>
      <c r="C434" s="316">
        <v>48</v>
      </c>
      <c r="D434" s="317" t="s">
        <v>92</v>
      </c>
      <c r="E434" s="318"/>
      <c r="F434" s="317" t="s">
        <v>388</v>
      </c>
      <c r="G434" s="319">
        <v>45</v>
      </c>
      <c r="H434" s="317" t="s">
        <v>251</v>
      </c>
    </row>
    <row r="435" spans="1:8" s="33" customFormat="1">
      <c r="A435" s="315" t="s">
        <v>256</v>
      </c>
      <c r="B435" s="315" t="s">
        <v>38</v>
      </c>
      <c r="C435" s="316">
        <v>240</v>
      </c>
      <c r="D435" s="317" t="s">
        <v>92</v>
      </c>
      <c r="E435" s="318"/>
      <c r="F435" s="317" t="s">
        <v>38</v>
      </c>
      <c r="G435" s="319">
        <v>19</v>
      </c>
      <c r="H435" s="317" t="s">
        <v>252</v>
      </c>
    </row>
    <row r="436" spans="1:8" s="33" customFormat="1">
      <c r="A436" s="315" t="s">
        <v>256</v>
      </c>
      <c r="B436" s="315" t="s">
        <v>198</v>
      </c>
      <c r="C436" s="316">
        <v>240</v>
      </c>
      <c r="D436" s="317" t="s">
        <v>92</v>
      </c>
      <c r="E436" s="318"/>
      <c r="F436" s="317" t="s">
        <v>395</v>
      </c>
      <c r="G436" s="319">
        <v>8</v>
      </c>
      <c r="H436" s="317" t="s">
        <v>184</v>
      </c>
    </row>
    <row r="437" spans="1:8" s="33" customFormat="1">
      <c r="A437" s="315" t="s">
        <v>256</v>
      </c>
      <c r="B437" s="315" t="s">
        <v>83</v>
      </c>
      <c r="C437" s="316">
        <v>240</v>
      </c>
      <c r="D437" s="317" t="s">
        <v>92</v>
      </c>
      <c r="E437" s="318"/>
      <c r="F437" s="317" t="s">
        <v>387</v>
      </c>
      <c r="G437" s="319">
        <v>66</v>
      </c>
      <c r="H437" s="317" t="s">
        <v>17</v>
      </c>
    </row>
    <row r="438" spans="1:8" s="33" customFormat="1">
      <c r="A438" s="315" t="s">
        <v>256</v>
      </c>
      <c r="B438" s="315" t="s">
        <v>11</v>
      </c>
      <c r="C438" s="316">
        <v>240</v>
      </c>
      <c r="D438" s="317" t="s">
        <v>92</v>
      </c>
      <c r="E438" s="318"/>
      <c r="F438" s="317" t="s">
        <v>387</v>
      </c>
      <c r="G438" s="319">
        <v>59</v>
      </c>
      <c r="H438" s="317" t="s">
        <v>17</v>
      </c>
    </row>
    <row r="439" spans="1:8" s="33" customFormat="1">
      <c r="A439" s="315" t="s">
        <v>256</v>
      </c>
      <c r="B439" s="315" t="s">
        <v>223</v>
      </c>
      <c r="C439" s="316">
        <v>240</v>
      </c>
      <c r="D439" s="317" t="s">
        <v>92</v>
      </c>
      <c r="E439" s="318"/>
      <c r="F439" s="317" t="s">
        <v>389</v>
      </c>
      <c r="G439" s="319">
        <v>9</v>
      </c>
      <c r="H439" s="317" t="s">
        <v>17</v>
      </c>
    </row>
    <row r="440" spans="1:8" s="33" customFormat="1">
      <c r="A440" s="315" t="s">
        <v>256</v>
      </c>
      <c r="B440" s="315" t="s">
        <v>224</v>
      </c>
      <c r="C440" s="316">
        <v>240</v>
      </c>
      <c r="D440" s="317" t="s">
        <v>92</v>
      </c>
      <c r="E440" s="318"/>
      <c r="F440" s="317" t="s">
        <v>389</v>
      </c>
      <c r="G440" s="319">
        <v>7</v>
      </c>
      <c r="H440" s="317" t="s">
        <v>17</v>
      </c>
    </row>
    <row r="441" spans="1:8" s="33" customFormat="1">
      <c r="A441" s="315" t="s">
        <v>256</v>
      </c>
      <c r="B441" s="315" t="s">
        <v>188</v>
      </c>
      <c r="C441" s="316">
        <v>240</v>
      </c>
      <c r="D441" s="317" t="s">
        <v>92</v>
      </c>
      <c r="E441" s="318"/>
      <c r="F441" s="317" t="s">
        <v>389</v>
      </c>
      <c r="G441" s="319">
        <v>5</v>
      </c>
      <c r="H441" s="317" t="s">
        <v>17</v>
      </c>
    </row>
    <row r="442" spans="1:8" s="33" customFormat="1">
      <c r="A442" s="315" t="s">
        <v>256</v>
      </c>
      <c r="B442" s="315" t="s">
        <v>225</v>
      </c>
      <c r="C442" s="316">
        <v>240</v>
      </c>
      <c r="D442" s="317" t="s">
        <v>92</v>
      </c>
      <c r="E442" s="318"/>
      <c r="F442" s="317" t="s">
        <v>38</v>
      </c>
      <c r="G442" s="319">
        <v>13</v>
      </c>
      <c r="H442" s="317" t="s">
        <v>12</v>
      </c>
    </row>
    <row r="443" spans="1:8" s="33" customFormat="1">
      <c r="A443" s="315" t="s">
        <v>256</v>
      </c>
      <c r="B443" s="315" t="s">
        <v>219</v>
      </c>
      <c r="C443" s="316">
        <v>240</v>
      </c>
      <c r="D443" s="317" t="s">
        <v>92</v>
      </c>
      <c r="E443" s="318"/>
      <c r="F443" s="317" t="s">
        <v>388</v>
      </c>
      <c r="G443" s="319">
        <v>30</v>
      </c>
      <c r="H443" s="317" t="s">
        <v>184</v>
      </c>
    </row>
    <row r="444" spans="1:8" s="33" customFormat="1">
      <c r="A444" s="315" t="s">
        <v>256</v>
      </c>
      <c r="B444" s="315" t="s">
        <v>219</v>
      </c>
      <c r="C444" s="316">
        <v>240</v>
      </c>
      <c r="D444" s="317" t="s">
        <v>92</v>
      </c>
      <c r="E444" s="318"/>
      <c r="F444" s="317" t="s">
        <v>388</v>
      </c>
      <c r="G444" s="319">
        <v>61</v>
      </c>
      <c r="H444" s="317" t="s">
        <v>184</v>
      </c>
    </row>
    <row r="445" spans="1:8" s="33" customFormat="1">
      <c r="A445" s="315" t="s">
        <v>256</v>
      </c>
      <c r="B445" s="315" t="s">
        <v>219</v>
      </c>
      <c r="C445" s="316">
        <v>240</v>
      </c>
      <c r="D445" s="317" t="s">
        <v>92</v>
      </c>
      <c r="E445" s="318"/>
      <c r="F445" s="317" t="s">
        <v>388</v>
      </c>
      <c r="G445" s="319">
        <v>28</v>
      </c>
      <c r="H445" s="317" t="s">
        <v>184</v>
      </c>
    </row>
    <row r="446" spans="1:8" s="33" customFormat="1">
      <c r="A446" s="315" t="s">
        <v>256</v>
      </c>
      <c r="B446" s="315" t="s">
        <v>226</v>
      </c>
      <c r="C446" s="316">
        <v>240</v>
      </c>
      <c r="D446" s="317" t="s">
        <v>92</v>
      </c>
      <c r="E446" s="318"/>
      <c r="F446" s="317" t="s">
        <v>38</v>
      </c>
      <c r="G446" s="319">
        <v>14</v>
      </c>
      <c r="H446" s="317" t="s">
        <v>252</v>
      </c>
    </row>
    <row r="447" spans="1:8" s="33" customFormat="1">
      <c r="A447" s="315" t="s">
        <v>256</v>
      </c>
      <c r="B447" s="315" t="s">
        <v>227</v>
      </c>
      <c r="C447" s="316">
        <v>240</v>
      </c>
      <c r="D447" s="317" t="s">
        <v>92</v>
      </c>
      <c r="E447" s="318"/>
      <c r="F447" s="317" t="s">
        <v>38</v>
      </c>
      <c r="G447" s="319">
        <v>16</v>
      </c>
      <c r="H447" s="317" t="s">
        <v>184</v>
      </c>
    </row>
    <row r="448" spans="1:8" s="33" customFormat="1">
      <c r="A448" s="315" t="s">
        <v>256</v>
      </c>
      <c r="B448" s="315" t="s">
        <v>222</v>
      </c>
      <c r="C448" s="316">
        <v>240</v>
      </c>
      <c r="D448" s="317" t="s">
        <v>92</v>
      </c>
      <c r="E448" s="318"/>
      <c r="F448" s="317" t="s">
        <v>390</v>
      </c>
      <c r="G448" s="319">
        <v>15</v>
      </c>
      <c r="H448" s="317" t="s">
        <v>184</v>
      </c>
    </row>
    <row r="449" spans="1:8" s="33" customFormat="1">
      <c r="A449" s="315" t="s">
        <v>256</v>
      </c>
      <c r="B449" s="315" t="s">
        <v>60</v>
      </c>
      <c r="C449" s="316">
        <v>240</v>
      </c>
      <c r="D449" s="317" t="s">
        <v>92</v>
      </c>
      <c r="E449" s="318"/>
      <c r="F449" s="317" t="s">
        <v>390</v>
      </c>
      <c r="G449" s="319">
        <v>35</v>
      </c>
      <c r="H449" s="317" t="s">
        <v>17</v>
      </c>
    </row>
    <row r="450" spans="1:8" s="33" customFormat="1">
      <c r="A450" s="315" t="s">
        <v>256</v>
      </c>
      <c r="B450" s="315" t="s">
        <v>228</v>
      </c>
      <c r="C450" s="316">
        <v>240</v>
      </c>
      <c r="D450" s="317" t="s">
        <v>92</v>
      </c>
      <c r="E450" s="318"/>
      <c r="F450" s="317" t="s">
        <v>389</v>
      </c>
      <c r="G450" s="319">
        <v>13</v>
      </c>
      <c r="H450" s="317" t="s">
        <v>17</v>
      </c>
    </row>
    <row r="451" spans="1:8" s="33" customFormat="1">
      <c r="A451" s="315" t="s">
        <v>256</v>
      </c>
      <c r="B451" s="315" t="s">
        <v>228</v>
      </c>
      <c r="C451" s="316">
        <v>240</v>
      </c>
      <c r="D451" s="317" t="s">
        <v>92</v>
      </c>
      <c r="E451" s="318"/>
      <c r="F451" s="317" t="s">
        <v>389</v>
      </c>
      <c r="G451" s="319">
        <v>14</v>
      </c>
      <c r="H451" s="317" t="s">
        <v>17</v>
      </c>
    </row>
    <row r="452" spans="1:8" s="33" customFormat="1">
      <c r="A452" s="315" t="s">
        <v>256</v>
      </c>
      <c r="B452" s="315" t="s">
        <v>229</v>
      </c>
      <c r="C452" s="316">
        <v>240</v>
      </c>
      <c r="D452" s="317" t="s">
        <v>92</v>
      </c>
      <c r="E452" s="318"/>
      <c r="F452" s="317" t="s">
        <v>390</v>
      </c>
      <c r="G452" s="319">
        <v>11</v>
      </c>
      <c r="H452" s="317" t="s">
        <v>17</v>
      </c>
    </row>
    <row r="453" spans="1:8" s="33" customFormat="1">
      <c r="A453" s="315" t="s">
        <v>256</v>
      </c>
      <c r="B453" s="315" t="s">
        <v>60</v>
      </c>
      <c r="C453" s="316">
        <v>240</v>
      </c>
      <c r="D453" s="317" t="s">
        <v>92</v>
      </c>
      <c r="E453" s="318"/>
      <c r="F453" s="317" t="s">
        <v>390</v>
      </c>
      <c r="G453" s="319">
        <v>22</v>
      </c>
      <c r="H453" s="317" t="s">
        <v>17</v>
      </c>
    </row>
    <row r="454" spans="1:8" s="33" customFormat="1">
      <c r="A454" s="315" t="s">
        <v>256</v>
      </c>
      <c r="B454" s="315" t="s">
        <v>230</v>
      </c>
      <c r="C454" s="316">
        <v>240</v>
      </c>
      <c r="D454" s="317" t="s">
        <v>92</v>
      </c>
      <c r="E454" s="318"/>
      <c r="F454" s="317" t="s">
        <v>389</v>
      </c>
      <c r="G454" s="319">
        <v>15</v>
      </c>
      <c r="H454" s="317" t="s">
        <v>17</v>
      </c>
    </row>
    <row r="455" spans="1:8" s="33" customFormat="1">
      <c r="A455" s="315" t="s">
        <v>256</v>
      </c>
      <c r="B455" s="315" t="s">
        <v>60</v>
      </c>
      <c r="C455" s="316">
        <v>240</v>
      </c>
      <c r="D455" s="317" t="s">
        <v>92</v>
      </c>
      <c r="E455" s="318"/>
      <c r="F455" s="317" t="s">
        <v>390</v>
      </c>
      <c r="G455" s="319">
        <v>21</v>
      </c>
      <c r="H455" s="317" t="s">
        <v>17</v>
      </c>
    </row>
    <row r="456" spans="1:8" s="33" customFormat="1">
      <c r="A456" s="315" t="s">
        <v>256</v>
      </c>
      <c r="B456" s="315" t="s">
        <v>230</v>
      </c>
      <c r="C456" s="316">
        <v>240</v>
      </c>
      <c r="D456" s="317" t="s">
        <v>92</v>
      </c>
      <c r="E456" s="318"/>
      <c r="F456" s="317" t="s">
        <v>389</v>
      </c>
      <c r="G456" s="319">
        <v>16</v>
      </c>
      <c r="H456" s="317" t="s">
        <v>17</v>
      </c>
    </row>
    <row r="457" spans="1:8" s="33" customFormat="1">
      <c r="A457" s="315" t="s">
        <v>256</v>
      </c>
      <c r="B457" s="315" t="s">
        <v>229</v>
      </c>
      <c r="C457" s="316">
        <v>240</v>
      </c>
      <c r="D457" s="317" t="s">
        <v>92</v>
      </c>
      <c r="E457" s="318"/>
      <c r="F457" s="317" t="s">
        <v>390</v>
      </c>
      <c r="G457" s="319">
        <v>11</v>
      </c>
      <c r="H457" s="317" t="s">
        <v>17</v>
      </c>
    </row>
    <row r="458" spans="1:8" s="33" customFormat="1">
      <c r="A458" s="315" t="s">
        <v>256</v>
      </c>
      <c r="B458" s="315" t="s">
        <v>60</v>
      </c>
      <c r="C458" s="316">
        <v>240</v>
      </c>
      <c r="D458" s="317" t="s">
        <v>92</v>
      </c>
      <c r="E458" s="318"/>
      <c r="F458" s="317" t="s">
        <v>390</v>
      </c>
      <c r="G458" s="319">
        <v>41</v>
      </c>
      <c r="H458" s="317" t="s">
        <v>17</v>
      </c>
    </row>
    <row r="459" spans="1:8" s="33" customFormat="1">
      <c r="A459" s="315" t="s">
        <v>256</v>
      </c>
      <c r="B459" s="315" t="s">
        <v>231</v>
      </c>
      <c r="C459" s="316">
        <v>240</v>
      </c>
      <c r="D459" s="317" t="s">
        <v>92</v>
      </c>
      <c r="E459" s="318"/>
      <c r="F459" s="317" t="s">
        <v>389</v>
      </c>
      <c r="G459" s="319">
        <v>14</v>
      </c>
      <c r="H459" s="317" t="s">
        <v>17</v>
      </c>
    </row>
    <row r="460" spans="1:8" s="33" customFormat="1">
      <c r="A460" s="315" t="s">
        <v>256</v>
      </c>
      <c r="B460" s="315" t="s">
        <v>231</v>
      </c>
      <c r="C460" s="316">
        <v>240</v>
      </c>
      <c r="D460" s="317" t="s">
        <v>92</v>
      </c>
      <c r="E460" s="318"/>
      <c r="F460" s="317" t="s">
        <v>389</v>
      </c>
      <c r="G460" s="319">
        <v>14</v>
      </c>
      <c r="H460" s="317" t="s">
        <v>17</v>
      </c>
    </row>
    <row r="461" spans="1:8" s="33" customFormat="1">
      <c r="A461" s="315" t="s">
        <v>256</v>
      </c>
      <c r="B461" s="315" t="s">
        <v>11</v>
      </c>
      <c r="C461" s="316">
        <v>240</v>
      </c>
      <c r="D461" s="317" t="s">
        <v>92</v>
      </c>
      <c r="E461" s="318"/>
      <c r="F461" s="317" t="s">
        <v>387</v>
      </c>
      <c r="G461" s="319">
        <v>13</v>
      </c>
      <c r="H461" s="317" t="s">
        <v>184</v>
      </c>
    </row>
    <row r="462" spans="1:8" s="33" customFormat="1">
      <c r="A462" s="315" t="s">
        <v>256</v>
      </c>
      <c r="B462" s="315" t="s">
        <v>11</v>
      </c>
      <c r="C462" s="316">
        <v>240</v>
      </c>
      <c r="D462" s="317" t="s">
        <v>92</v>
      </c>
      <c r="E462" s="318"/>
      <c r="F462" s="317" t="s">
        <v>387</v>
      </c>
      <c r="G462" s="319">
        <v>8</v>
      </c>
      <c r="H462" s="317" t="s">
        <v>184</v>
      </c>
    </row>
    <row r="463" spans="1:8" s="33" customFormat="1">
      <c r="A463" s="315" t="s">
        <v>257</v>
      </c>
      <c r="B463" s="315" t="s">
        <v>199</v>
      </c>
      <c r="C463" s="316">
        <v>240</v>
      </c>
      <c r="D463" s="317" t="s">
        <v>92</v>
      </c>
      <c r="E463" s="318"/>
      <c r="F463" s="317" t="s">
        <v>388</v>
      </c>
      <c r="G463" s="319">
        <v>1259</v>
      </c>
      <c r="H463" s="317" t="s">
        <v>254</v>
      </c>
    </row>
    <row r="464" spans="1:8" s="33" customFormat="1">
      <c r="A464" s="315" t="s">
        <v>257</v>
      </c>
      <c r="B464" s="315" t="s">
        <v>200</v>
      </c>
      <c r="C464" s="316">
        <v>48</v>
      </c>
      <c r="D464" s="317" t="s">
        <v>92</v>
      </c>
      <c r="E464" s="318"/>
      <c r="F464" s="317" t="s">
        <v>388</v>
      </c>
      <c r="G464" s="319">
        <v>33</v>
      </c>
      <c r="H464" s="317" t="s">
        <v>254</v>
      </c>
    </row>
    <row r="465" spans="1:8" s="33" customFormat="1">
      <c r="A465" s="315" t="s">
        <v>257</v>
      </c>
      <c r="B465" s="315" t="s">
        <v>201</v>
      </c>
      <c r="C465" s="316">
        <v>48</v>
      </c>
      <c r="D465" s="317" t="s">
        <v>92</v>
      </c>
      <c r="E465" s="318"/>
      <c r="F465" s="317" t="s">
        <v>388</v>
      </c>
      <c r="G465" s="319">
        <v>32</v>
      </c>
      <c r="H465" s="317" t="s">
        <v>254</v>
      </c>
    </row>
    <row r="466" spans="1:8" s="33" customFormat="1">
      <c r="A466" s="315" t="s">
        <v>257</v>
      </c>
      <c r="B466" s="315" t="s">
        <v>202</v>
      </c>
      <c r="C466" s="316">
        <v>48</v>
      </c>
      <c r="D466" s="317" t="s">
        <v>92</v>
      </c>
      <c r="E466" s="318"/>
      <c r="F466" s="317" t="s">
        <v>388</v>
      </c>
      <c r="G466" s="319">
        <v>30</v>
      </c>
      <c r="H466" s="317" t="s">
        <v>254</v>
      </c>
    </row>
    <row r="467" spans="1:8" s="33" customFormat="1">
      <c r="A467" s="315" t="s">
        <v>257</v>
      </c>
      <c r="B467" s="315" t="s">
        <v>203</v>
      </c>
      <c r="C467" s="316">
        <v>48</v>
      </c>
      <c r="D467" s="317" t="s">
        <v>92</v>
      </c>
      <c r="E467" s="318"/>
      <c r="F467" s="317" t="s">
        <v>388</v>
      </c>
      <c r="G467" s="319">
        <v>23</v>
      </c>
      <c r="H467" s="317" t="s">
        <v>254</v>
      </c>
    </row>
    <row r="468" spans="1:8" s="33" customFormat="1">
      <c r="A468" s="315" t="s">
        <v>257</v>
      </c>
      <c r="B468" s="315" t="s">
        <v>219</v>
      </c>
      <c r="C468" s="316">
        <v>240</v>
      </c>
      <c r="D468" s="317" t="s">
        <v>92</v>
      </c>
      <c r="E468" s="318"/>
      <c r="F468" s="317" t="s">
        <v>388</v>
      </c>
      <c r="G468" s="319">
        <v>193</v>
      </c>
      <c r="H468" s="317" t="s">
        <v>254</v>
      </c>
    </row>
    <row r="469" spans="1:8" s="33" customFormat="1">
      <c r="A469" s="315" t="s">
        <v>257</v>
      </c>
      <c r="B469" s="315" t="s">
        <v>170</v>
      </c>
      <c r="C469" s="316">
        <v>240</v>
      </c>
      <c r="D469" s="317" t="s">
        <v>92</v>
      </c>
      <c r="E469" s="318"/>
      <c r="F469" s="317" t="s">
        <v>393</v>
      </c>
      <c r="G469" s="319">
        <v>13</v>
      </c>
      <c r="H469" s="317" t="s">
        <v>183</v>
      </c>
    </row>
    <row r="470" spans="1:8" s="33" customFormat="1">
      <c r="A470" s="315" t="s">
        <v>257</v>
      </c>
      <c r="B470" s="315" t="s">
        <v>232</v>
      </c>
      <c r="C470" s="316">
        <v>240</v>
      </c>
      <c r="D470" s="317" t="s">
        <v>92</v>
      </c>
      <c r="E470" s="318"/>
      <c r="F470" s="317" t="s">
        <v>387</v>
      </c>
      <c r="G470" s="319">
        <v>48</v>
      </c>
      <c r="H470" s="317" t="s">
        <v>184</v>
      </c>
    </row>
    <row r="471" spans="1:8" s="33" customFormat="1">
      <c r="A471" s="315" t="s">
        <v>257</v>
      </c>
      <c r="B471" s="315" t="s">
        <v>233</v>
      </c>
      <c r="C471" s="316">
        <v>240</v>
      </c>
      <c r="D471" s="317" t="s">
        <v>92</v>
      </c>
      <c r="E471" s="318"/>
      <c r="F471" s="317" t="s">
        <v>38</v>
      </c>
      <c r="G471" s="319">
        <v>11</v>
      </c>
      <c r="H471" s="317" t="s">
        <v>17</v>
      </c>
    </row>
    <row r="472" spans="1:8" s="33" customFormat="1">
      <c r="A472" s="315" t="s">
        <v>257</v>
      </c>
      <c r="B472" s="315" t="s">
        <v>38</v>
      </c>
      <c r="C472" s="316">
        <v>240</v>
      </c>
      <c r="D472" s="317" t="s">
        <v>92</v>
      </c>
      <c r="E472" s="318"/>
      <c r="F472" s="317" t="s">
        <v>38</v>
      </c>
      <c r="G472" s="319">
        <v>8</v>
      </c>
      <c r="H472" s="317" t="s">
        <v>252</v>
      </c>
    </row>
    <row r="473" spans="1:8" s="33" customFormat="1">
      <c r="A473" s="315" t="s">
        <v>257</v>
      </c>
      <c r="B473" s="315" t="s">
        <v>234</v>
      </c>
      <c r="C473" s="316">
        <v>240</v>
      </c>
      <c r="D473" s="317" t="s">
        <v>92</v>
      </c>
      <c r="E473" s="318"/>
      <c r="F473" s="317" t="s">
        <v>387</v>
      </c>
      <c r="G473" s="319">
        <v>50</v>
      </c>
      <c r="H473" s="317" t="s">
        <v>17</v>
      </c>
    </row>
    <row r="474" spans="1:8" s="33" customFormat="1">
      <c r="A474" s="315" t="s">
        <v>257</v>
      </c>
      <c r="B474" s="315" t="s">
        <v>198</v>
      </c>
      <c r="C474" s="316">
        <v>240</v>
      </c>
      <c r="D474" s="317" t="s">
        <v>92</v>
      </c>
      <c r="E474" s="318"/>
      <c r="F474" s="317" t="s">
        <v>395</v>
      </c>
      <c r="G474" s="319">
        <v>10</v>
      </c>
      <c r="H474" s="317" t="s">
        <v>184</v>
      </c>
    </row>
    <row r="475" spans="1:8" s="33" customFormat="1">
      <c r="A475" s="315" t="s">
        <v>257</v>
      </c>
      <c r="B475" s="315" t="s">
        <v>223</v>
      </c>
      <c r="C475" s="316">
        <v>240</v>
      </c>
      <c r="D475" s="317" t="s">
        <v>92</v>
      </c>
      <c r="E475" s="318"/>
      <c r="F475" s="317" t="s">
        <v>389</v>
      </c>
      <c r="G475" s="319">
        <v>10</v>
      </c>
      <c r="H475" s="317" t="s">
        <v>17</v>
      </c>
    </row>
    <row r="476" spans="1:8" s="33" customFormat="1">
      <c r="A476" s="315" t="s">
        <v>257</v>
      </c>
      <c r="B476" s="315" t="s">
        <v>224</v>
      </c>
      <c r="C476" s="316">
        <v>240</v>
      </c>
      <c r="D476" s="317" t="s">
        <v>92</v>
      </c>
      <c r="E476" s="318"/>
      <c r="F476" s="317" t="s">
        <v>389</v>
      </c>
      <c r="G476" s="319">
        <v>6</v>
      </c>
      <c r="H476" s="317" t="s">
        <v>17</v>
      </c>
    </row>
    <row r="477" spans="1:8" s="33" customFormat="1">
      <c r="A477" s="315" t="s">
        <v>257</v>
      </c>
      <c r="B477" s="315" t="s">
        <v>197</v>
      </c>
      <c r="C477" s="316"/>
      <c r="D477" s="317" t="s">
        <v>92</v>
      </c>
      <c r="E477" s="318"/>
      <c r="F477" s="317" t="s">
        <v>247</v>
      </c>
      <c r="G477" s="319">
        <v>3</v>
      </c>
      <c r="H477" s="317" t="s">
        <v>12</v>
      </c>
    </row>
    <row r="478" spans="1:8" s="33" customFormat="1">
      <c r="A478" s="315" t="s">
        <v>257</v>
      </c>
      <c r="B478" s="315" t="s">
        <v>222</v>
      </c>
      <c r="C478" s="316">
        <v>240</v>
      </c>
      <c r="D478" s="317" t="s">
        <v>92</v>
      </c>
      <c r="E478" s="318"/>
      <c r="F478" s="317" t="s">
        <v>390</v>
      </c>
      <c r="G478" s="319">
        <v>13</v>
      </c>
      <c r="H478" s="317" t="s">
        <v>184</v>
      </c>
    </row>
    <row r="479" spans="1:8" s="33" customFormat="1">
      <c r="A479" s="315" t="s">
        <v>257</v>
      </c>
      <c r="B479" s="315" t="s">
        <v>235</v>
      </c>
      <c r="C479" s="316"/>
      <c r="D479" s="317" t="s">
        <v>92</v>
      </c>
      <c r="E479" s="318"/>
      <c r="F479" s="317" t="s">
        <v>247</v>
      </c>
      <c r="G479" s="319">
        <v>1</v>
      </c>
      <c r="H479" s="317" t="s">
        <v>12</v>
      </c>
    </row>
    <row r="480" spans="1:8" s="33" customFormat="1">
      <c r="A480" s="315" t="s">
        <v>257</v>
      </c>
      <c r="B480" s="315" t="s">
        <v>188</v>
      </c>
      <c r="C480" s="316">
        <v>240</v>
      </c>
      <c r="D480" s="317" t="s">
        <v>92</v>
      </c>
      <c r="E480" s="318"/>
      <c r="F480" s="317" t="s">
        <v>389</v>
      </c>
      <c r="G480" s="319">
        <v>4</v>
      </c>
      <c r="H480" s="317" t="s">
        <v>17</v>
      </c>
    </row>
    <row r="481" spans="1:8" s="33" customFormat="1">
      <c r="A481" s="315" t="s">
        <v>257</v>
      </c>
      <c r="B481" s="315" t="s">
        <v>60</v>
      </c>
      <c r="C481" s="316">
        <v>240</v>
      </c>
      <c r="D481" s="317" t="s">
        <v>92</v>
      </c>
      <c r="E481" s="318"/>
      <c r="F481" s="317" t="s">
        <v>390</v>
      </c>
      <c r="G481" s="319">
        <v>25</v>
      </c>
      <c r="H481" s="317" t="s">
        <v>17</v>
      </c>
    </row>
    <row r="482" spans="1:8" s="33" customFormat="1">
      <c r="A482" s="315" t="s">
        <v>257</v>
      </c>
      <c r="B482" s="315" t="s">
        <v>230</v>
      </c>
      <c r="C482" s="316">
        <v>240</v>
      </c>
      <c r="D482" s="317" t="s">
        <v>92</v>
      </c>
      <c r="E482" s="318"/>
      <c r="F482" s="317" t="s">
        <v>389</v>
      </c>
      <c r="G482" s="319">
        <v>11</v>
      </c>
      <c r="H482" s="317" t="s">
        <v>17</v>
      </c>
    </row>
    <row r="483" spans="1:8" s="33" customFormat="1">
      <c r="A483" s="315" t="s">
        <v>257</v>
      </c>
      <c r="B483" s="315" t="s">
        <v>59</v>
      </c>
      <c r="C483" s="316">
        <v>240</v>
      </c>
      <c r="D483" s="317" t="s">
        <v>92</v>
      </c>
      <c r="E483" s="318"/>
      <c r="F483" s="317" t="s">
        <v>389</v>
      </c>
      <c r="G483" s="319">
        <v>1</v>
      </c>
      <c r="H483" s="317" t="s">
        <v>17</v>
      </c>
    </row>
    <row r="484" spans="1:8" s="33" customFormat="1">
      <c r="A484" s="315" t="s">
        <v>257</v>
      </c>
      <c r="B484" s="315" t="s">
        <v>60</v>
      </c>
      <c r="C484" s="316">
        <v>240</v>
      </c>
      <c r="D484" s="317" t="s">
        <v>92</v>
      </c>
      <c r="E484" s="318"/>
      <c r="F484" s="317" t="s">
        <v>390</v>
      </c>
      <c r="G484" s="319">
        <v>26</v>
      </c>
      <c r="H484" s="317" t="s">
        <v>17</v>
      </c>
    </row>
    <row r="485" spans="1:8" s="33" customFormat="1">
      <c r="A485" s="315" t="s">
        <v>257</v>
      </c>
      <c r="B485" s="315" t="s">
        <v>230</v>
      </c>
      <c r="C485" s="316">
        <v>240</v>
      </c>
      <c r="D485" s="317" t="s">
        <v>92</v>
      </c>
      <c r="E485" s="318"/>
      <c r="F485" s="317" t="s">
        <v>389</v>
      </c>
      <c r="G485" s="319">
        <v>11</v>
      </c>
      <c r="H485" s="317" t="s">
        <v>17</v>
      </c>
    </row>
    <row r="486" spans="1:8" s="33" customFormat="1">
      <c r="A486" s="315" t="s">
        <v>257</v>
      </c>
      <c r="B486" s="315" t="s">
        <v>59</v>
      </c>
      <c r="C486" s="316">
        <v>240</v>
      </c>
      <c r="D486" s="317" t="s">
        <v>92</v>
      </c>
      <c r="E486" s="318"/>
      <c r="F486" s="317" t="s">
        <v>389</v>
      </c>
      <c r="G486" s="319">
        <v>1</v>
      </c>
      <c r="H486" s="317" t="s">
        <v>17</v>
      </c>
    </row>
    <row r="487" spans="1:8" s="33" customFormat="1">
      <c r="A487" s="315" t="s">
        <v>257</v>
      </c>
      <c r="B487" s="315" t="s">
        <v>60</v>
      </c>
      <c r="C487" s="316">
        <v>240</v>
      </c>
      <c r="D487" s="317" t="s">
        <v>92</v>
      </c>
      <c r="E487" s="318"/>
      <c r="F487" s="317" t="s">
        <v>390</v>
      </c>
      <c r="G487" s="319">
        <v>26</v>
      </c>
      <c r="H487" s="317" t="s">
        <v>17</v>
      </c>
    </row>
    <row r="488" spans="1:8" s="33" customFormat="1">
      <c r="A488" s="315" t="s">
        <v>257</v>
      </c>
      <c r="B488" s="315" t="s">
        <v>230</v>
      </c>
      <c r="C488" s="316">
        <v>240</v>
      </c>
      <c r="D488" s="317" t="s">
        <v>92</v>
      </c>
      <c r="E488" s="318"/>
      <c r="F488" s="317" t="s">
        <v>389</v>
      </c>
      <c r="G488" s="319">
        <v>11</v>
      </c>
      <c r="H488" s="317" t="s">
        <v>17</v>
      </c>
    </row>
    <row r="489" spans="1:8" s="33" customFormat="1">
      <c r="A489" s="315" t="s">
        <v>257</v>
      </c>
      <c r="B489" s="315" t="s">
        <v>59</v>
      </c>
      <c r="C489" s="316">
        <v>240</v>
      </c>
      <c r="D489" s="317" t="s">
        <v>92</v>
      </c>
      <c r="E489" s="318"/>
      <c r="F489" s="317" t="s">
        <v>389</v>
      </c>
      <c r="G489" s="319">
        <v>1</v>
      </c>
      <c r="H489" s="317" t="s">
        <v>17</v>
      </c>
    </row>
    <row r="490" spans="1:8" s="33" customFormat="1">
      <c r="A490" s="315" t="s">
        <v>257</v>
      </c>
      <c r="B490" s="315" t="s">
        <v>60</v>
      </c>
      <c r="C490" s="316">
        <v>240</v>
      </c>
      <c r="D490" s="317" t="s">
        <v>92</v>
      </c>
      <c r="E490" s="318"/>
      <c r="F490" s="317" t="s">
        <v>390</v>
      </c>
      <c r="G490" s="319">
        <v>25</v>
      </c>
      <c r="H490" s="317" t="s">
        <v>17</v>
      </c>
    </row>
    <row r="491" spans="1:8" s="33" customFormat="1">
      <c r="A491" s="315" t="s">
        <v>257</v>
      </c>
      <c r="B491" s="315" t="s">
        <v>230</v>
      </c>
      <c r="C491" s="316">
        <v>240</v>
      </c>
      <c r="D491" s="317" t="s">
        <v>92</v>
      </c>
      <c r="E491" s="318"/>
      <c r="F491" s="317" t="s">
        <v>389</v>
      </c>
      <c r="G491" s="319">
        <v>11</v>
      </c>
      <c r="H491" s="317" t="s">
        <v>17</v>
      </c>
    </row>
    <row r="492" spans="1:8" s="33" customFormat="1">
      <c r="A492" s="315" t="s">
        <v>257</v>
      </c>
      <c r="B492" s="315" t="s">
        <v>59</v>
      </c>
      <c r="C492" s="316">
        <v>240</v>
      </c>
      <c r="D492" s="317" t="s">
        <v>92</v>
      </c>
      <c r="E492" s="318"/>
      <c r="F492" s="317" t="s">
        <v>389</v>
      </c>
      <c r="G492" s="319">
        <v>1</v>
      </c>
      <c r="H492" s="317" t="s">
        <v>17</v>
      </c>
    </row>
    <row r="493" spans="1:8" s="33" customFormat="1">
      <c r="A493" s="315" t="s">
        <v>257</v>
      </c>
      <c r="B493" s="315" t="s">
        <v>229</v>
      </c>
      <c r="C493" s="316">
        <v>240</v>
      </c>
      <c r="D493" s="317" t="s">
        <v>92</v>
      </c>
      <c r="E493" s="318"/>
      <c r="F493" s="317" t="s">
        <v>390</v>
      </c>
      <c r="G493" s="319">
        <v>7</v>
      </c>
      <c r="H493" s="317" t="s">
        <v>17</v>
      </c>
    </row>
    <row r="494" spans="1:8" s="33" customFormat="1">
      <c r="A494" s="315" t="s">
        <v>257</v>
      </c>
      <c r="B494" s="315" t="s">
        <v>230</v>
      </c>
      <c r="C494" s="316">
        <v>240</v>
      </c>
      <c r="D494" s="317" t="s">
        <v>92</v>
      </c>
      <c r="E494" s="318"/>
      <c r="F494" s="317" t="s">
        <v>389</v>
      </c>
      <c r="G494" s="319">
        <v>2</v>
      </c>
      <c r="H494" s="317" t="s">
        <v>17</v>
      </c>
    </row>
    <row r="495" spans="1:8" s="33" customFormat="1">
      <c r="A495" s="315" t="s">
        <v>257</v>
      </c>
      <c r="B495" s="315" t="s">
        <v>59</v>
      </c>
      <c r="C495" s="316">
        <v>240</v>
      </c>
      <c r="D495" s="317" t="s">
        <v>92</v>
      </c>
      <c r="E495" s="318"/>
      <c r="F495" s="317" t="s">
        <v>389</v>
      </c>
      <c r="G495" s="319">
        <v>1</v>
      </c>
      <c r="H495" s="317" t="s">
        <v>17</v>
      </c>
    </row>
    <row r="496" spans="1:8" s="33" customFormat="1">
      <c r="A496" s="315" t="s">
        <v>257</v>
      </c>
      <c r="B496" s="315" t="s">
        <v>229</v>
      </c>
      <c r="C496" s="316">
        <v>240</v>
      </c>
      <c r="D496" s="317" t="s">
        <v>92</v>
      </c>
      <c r="E496" s="318"/>
      <c r="F496" s="317" t="s">
        <v>390</v>
      </c>
      <c r="G496" s="319">
        <v>7</v>
      </c>
      <c r="H496" s="317" t="s">
        <v>17</v>
      </c>
    </row>
    <row r="497" spans="1:8" s="33" customFormat="1">
      <c r="A497" s="315" t="s">
        <v>257</v>
      </c>
      <c r="B497" s="315" t="s">
        <v>230</v>
      </c>
      <c r="C497" s="316">
        <v>240</v>
      </c>
      <c r="D497" s="317" t="s">
        <v>92</v>
      </c>
      <c r="E497" s="318"/>
      <c r="F497" s="317" t="s">
        <v>389</v>
      </c>
      <c r="G497" s="319">
        <v>2</v>
      </c>
      <c r="H497" s="317" t="s">
        <v>17</v>
      </c>
    </row>
    <row r="498" spans="1:8" s="33" customFormat="1">
      <c r="A498" s="315" t="s">
        <v>257</v>
      </c>
      <c r="B498" s="315" t="s">
        <v>59</v>
      </c>
      <c r="C498" s="316">
        <v>240</v>
      </c>
      <c r="D498" s="317" t="s">
        <v>92</v>
      </c>
      <c r="E498" s="318"/>
      <c r="F498" s="317" t="s">
        <v>389</v>
      </c>
      <c r="G498" s="319">
        <v>1</v>
      </c>
      <c r="H498" s="317" t="s">
        <v>17</v>
      </c>
    </row>
    <row r="499" spans="1:8" s="33" customFormat="1">
      <c r="A499" s="315" t="s">
        <v>257</v>
      </c>
      <c r="B499" s="315" t="s">
        <v>60</v>
      </c>
      <c r="C499" s="316">
        <v>240</v>
      </c>
      <c r="D499" s="317" t="s">
        <v>92</v>
      </c>
      <c r="E499" s="318"/>
      <c r="F499" s="317" t="s">
        <v>390</v>
      </c>
      <c r="G499" s="319">
        <v>26</v>
      </c>
      <c r="H499" s="317" t="s">
        <v>17</v>
      </c>
    </row>
    <row r="500" spans="1:8" s="33" customFormat="1">
      <c r="A500" s="315" t="s">
        <v>257</v>
      </c>
      <c r="B500" s="315" t="s">
        <v>230</v>
      </c>
      <c r="C500" s="316">
        <v>240</v>
      </c>
      <c r="D500" s="317" t="s">
        <v>92</v>
      </c>
      <c r="E500" s="318"/>
      <c r="F500" s="317" t="s">
        <v>389</v>
      </c>
      <c r="G500" s="319">
        <v>11</v>
      </c>
      <c r="H500" s="317" t="s">
        <v>17</v>
      </c>
    </row>
    <row r="501" spans="1:8" s="33" customFormat="1">
      <c r="A501" s="315" t="s">
        <v>257</v>
      </c>
      <c r="B501" s="315" t="s">
        <v>59</v>
      </c>
      <c r="C501" s="316">
        <v>240</v>
      </c>
      <c r="D501" s="317" t="s">
        <v>92</v>
      </c>
      <c r="E501" s="318"/>
      <c r="F501" s="317" t="s">
        <v>389</v>
      </c>
      <c r="G501" s="319">
        <v>1</v>
      </c>
      <c r="H501" s="317" t="s">
        <v>17</v>
      </c>
    </row>
    <row r="502" spans="1:8" s="33" customFormat="1">
      <c r="A502" s="315" t="s">
        <v>257</v>
      </c>
      <c r="B502" s="315" t="s">
        <v>60</v>
      </c>
      <c r="C502" s="316">
        <v>240</v>
      </c>
      <c r="D502" s="317" t="s">
        <v>92</v>
      </c>
      <c r="E502" s="318"/>
      <c r="F502" s="317" t="s">
        <v>390</v>
      </c>
      <c r="G502" s="319">
        <v>26</v>
      </c>
      <c r="H502" s="317" t="s">
        <v>17</v>
      </c>
    </row>
    <row r="503" spans="1:8" s="33" customFormat="1">
      <c r="A503" s="315" t="s">
        <v>257</v>
      </c>
      <c r="B503" s="315" t="s">
        <v>230</v>
      </c>
      <c r="C503" s="316">
        <v>240</v>
      </c>
      <c r="D503" s="317" t="s">
        <v>92</v>
      </c>
      <c r="E503" s="318"/>
      <c r="F503" s="317" t="s">
        <v>389</v>
      </c>
      <c r="G503" s="319">
        <v>11</v>
      </c>
      <c r="H503" s="317" t="s">
        <v>17</v>
      </c>
    </row>
    <row r="504" spans="1:8" s="33" customFormat="1">
      <c r="A504" s="315" t="s">
        <v>257</v>
      </c>
      <c r="B504" s="315" t="s">
        <v>59</v>
      </c>
      <c r="C504" s="316">
        <v>240</v>
      </c>
      <c r="D504" s="317" t="s">
        <v>92</v>
      </c>
      <c r="E504" s="318"/>
      <c r="F504" s="317" t="s">
        <v>389</v>
      </c>
      <c r="G504" s="319">
        <v>1</v>
      </c>
      <c r="H504" s="317" t="s">
        <v>17</v>
      </c>
    </row>
    <row r="505" spans="1:8" s="33" customFormat="1">
      <c r="A505" s="315" t="s">
        <v>479</v>
      </c>
      <c r="B505" s="315" t="s">
        <v>236</v>
      </c>
      <c r="C505" s="316">
        <v>240</v>
      </c>
      <c r="D505" s="317" t="s">
        <v>92</v>
      </c>
      <c r="E505" s="318"/>
      <c r="F505" s="317" t="s">
        <v>388</v>
      </c>
      <c r="G505" s="319">
        <v>200</v>
      </c>
      <c r="H505" s="317" t="s">
        <v>254</v>
      </c>
    </row>
    <row r="506" spans="1:8" s="33" customFormat="1">
      <c r="A506" s="315" t="s">
        <v>479</v>
      </c>
      <c r="B506" s="315" t="s">
        <v>42</v>
      </c>
      <c r="C506" s="316">
        <v>48</v>
      </c>
      <c r="D506" s="317" t="s">
        <v>92</v>
      </c>
      <c r="E506" s="318"/>
      <c r="F506" s="317" t="s">
        <v>388</v>
      </c>
      <c r="G506" s="319">
        <v>40</v>
      </c>
      <c r="H506" s="317" t="s">
        <v>254</v>
      </c>
    </row>
    <row r="507" spans="1:8" s="33" customFormat="1">
      <c r="A507" s="315" t="s">
        <v>479</v>
      </c>
      <c r="B507" s="315" t="s">
        <v>237</v>
      </c>
      <c r="C507" s="316">
        <v>240</v>
      </c>
      <c r="D507" s="317" t="s">
        <v>92</v>
      </c>
      <c r="E507" s="318"/>
      <c r="F507" s="317" t="s">
        <v>38</v>
      </c>
      <c r="G507" s="319">
        <v>26</v>
      </c>
      <c r="H507" s="317" t="s">
        <v>17</v>
      </c>
    </row>
    <row r="508" spans="1:8" s="33" customFormat="1">
      <c r="A508" s="315" t="s">
        <v>479</v>
      </c>
      <c r="B508" s="315" t="s">
        <v>60</v>
      </c>
      <c r="C508" s="316">
        <v>240</v>
      </c>
      <c r="D508" s="317" t="s">
        <v>92</v>
      </c>
      <c r="E508" s="318"/>
      <c r="F508" s="317" t="s">
        <v>390</v>
      </c>
      <c r="G508" s="319">
        <v>24</v>
      </c>
      <c r="H508" s="317" t="s">
        <v>17</v>
      </c>
    </row>
    <row r="509" spans="1:8" s="33" customFormat="1">
      <c r="A509" s="315" t="s">
        <v>479</v>
      </c>
      <c r="B509" s="315" t="s">
        <v>230</v>
      </c>
      <c r="C509" s="316">
        <v>240</v>
      </c>
      <c r="D509" s="317" t="s">
        <v>92</v>
      </c>
      <c r="E509" s="318"/>
      <c r="F509" s="317" t="s">
        <v>389</v>
      </c>
      <c r="G509" s="319">
        <v>16</v>
      </c>
      <c r="H509" s="317" t="s">
        <v>17</v>
      </c>
    </row>
    <row r="510" spans="1:8" s="33" customFormat="1">
      <c r="A510" s="315" t="s">
        <v>479</v>
      </c>
      <c r="B510" s="315" t="s">
        <v>59</v>
      </c>
      <c r="C510" s="316">
        <v>240</v>
      </c>
      <c r="D510" s="317" t="s">
        <v>92</v>
      </c>
      <c r="E510" s="318"/>
      <c r="F510" s="317" t="s">
        <v>389</v>
      </c>
      <c r="G510" s="319">
        <v>1</v>
      </c>
      <c r="H510" s="317" t="s">
        <v>17</v>
      </c>
    </row>
    <row r="511" spans="1:8" s="33" customFormat="1">
      <c r="A511" s="315" t="s">
        <v>479</v>
      </c>
      <c r="B511" s="315" t="s">
        <v>60</v>
      </c>
      <c r="C511" s="316">
        <v>240</v>
      </c>
      <c r="D511" s="317" t="s">
        <v>92</v>
      </c>
      <c r="E511" s="318"/>
      <c r="F511" s="317" t="s">
        <v>390</v>
      </c>
      <c r="G511" s="319">
        <v>24</v>
      </c>
      <c r="H511" s="317" t="s">
        <v>17</v>
      </c>
    </row>
    <row r="512" spans="1:8" s="33" customFormat="1">
      <c r="A512" s="315" t="s">
        <v>479</v>
      </c>
      <c r="B512" s="315" t="s">
        <v>230</v>
      </c>
      <c r="C512" s="316">
        <v>240</v>
      </c>
      <c r="D512" s="317" t="s">
        <v>92</v>
      </c>
      <c r="E512" s="318"/>
      <c r="F512" s="317" t="s">
        <v>389</v>
      </c>
      <c r="G512" s="319">
        <v>16</v>
      </c>
      <c r="H512" s="317" t="s">
        <v>17</v>
      </c>
    </row>
    <row r="513" spans="1:8" s="33" customFormat="1">
      <c r="A513" s="315" t="s">
        <v>479</v>
      </c>
      <c r="B513" s="315" t="s">
        <v>59</v>
      </c>
      <c r="C513" s="316">
        <v>240</v>
      </c>
      <c r="D513" s="317" t="s">
        <v>92</v>
      </c>
      <c r="E513" s="318"/>
      <c r="F513" s="317" t="s">
        <v>389</v>
      </c>
      <c r="G513" s="319">
        <v>1</v>
      </c>
      <c r="H513" s="317" t="s">
        <v>17</v>
      </c>
    </row>
    <row r="514" spans="1:8" s="33" customFormat="1">
      <c r="A514" s="315" t="s">
        <v>479</v>
      </c>
      <c r="B514" s="315" t="s">
        <v>238</v>
      </c>
      <c r="C514" s="316">
        <v>240</v>
      </c>
      <c r="D514" s="317" t="s">
        <v>92</v>
      </c>
      <c r="E514" s="318"/>
      <c r="F514" s="317" t="s">
        <v>390</v>
      </c>
      <c r="G514" s="319">
        <v>9</v>
      </c>
      <c r="H514" s="317" t="s">
        <v>17</v>
      </c>
    </row>
    <row r="515" spans="1:8" s="33" customFormat="1">
      <c r="A515" s="315" t="s">
        <v>461</v>
      </c>
      <c r="B515" s="315" t="s">
        <v>236</v>
      </c>
      <c r="C515" s="316">
        <v>240</v>
      </c>
      <c r="D515" s="317" t="s">
        <v>92</v>
      </c>
      <c r="E515" s="318"/>
      <c r="F515" s="317" t="s">
        <v>388</v>
      </c>
      <c r="G515" s="319">
        <v>258</v>
      </c>
      <c r="H515" s="317" t="s">
        <v>254</v>
      </c>
    </row>
    <row r="516" spans="1:8" s="33" customFormat="1">
      <c r="A516" s="315" t="s">
        <v>461</v>
      </c>
      <c r="B516" s="315" t="s">
        <v>42</v>
      </c>
      <c r="C516" s="316">
        <v>48</v>
      </c>
      <c r="D516" s="317" t="s">
        <v>92</v>
      </c>
      <c r="E516" s="318"/>
      <c r="F516" s="317" t="s">
        <v>388</v>
      </c>
      <c r="G516" s="319">
        <v>32</v>
      </c>
      <c r="H516" s="317" t="s">
        <v>254</v>
      </c>
    </row>
    <row r="517" spans="1:8" s="33" customFormat="1">
      <c r="A517" s="315" t="s">
        <v>461</v>
      </c>
      <c r="B517" s="315" t="s">
        <v>237</v>
      </c>
      <c r="C517" s="316">
        <v>240</v>
      </c>
      <c r="D517" s="317" t="s">
        <v>92</v>
      </c>
      <c r="E517" s="318"/>
      <c r="F517" s="317" t="s">
        <v>38</v>
      </c>
      <c r="G517" s="319">
        <v>57</v>
      </c>
      <c r="H517" s="317" t="s">
        <v>17</v>
      </c>
    </row>
    <row r="518" spans="1:8" s="33" customFormat="1">
      <c r="A518" s="315" t="s">
        <v>461</v>
      </c>
      <c r="B518" s="315" t="s">
        <v>60</v>
      </c>
      <c r="C518" s="316">
        <v>240</v>
      </c>
      <c r="D518" s="317" t="s">
        <v>92</v>
      </c>
      <c r="E518" s="318"/>
      <c r="F518" s="317" t="s">
        <v>390</v>
      </c>
      <c r="G518" s="319">
        <v>26</v>
      </c>
      <c r="H518" s="317" t="s">
        <v>17</v>
      </c>
    </row>
    <row r="519" spans="1:8" s="33" customFormat="1">
      <c r="A519" s="315" t="s">
        <v>461</v>
      </c>
      <c r="B519" s="315" t="s">
        <v>59</v>
      </c>
      <c r="C519" s="316">
        <v>240</v>
      </c>
      <c r="D519" s="317" t="s">
        <v>92</v>
      </c>
      <c r="E519" s="318"/>
      <c r="F519" s="317" t="s">
        <v>389</v>
      </c>
      <c r="G519" s="319">
        <v>1</v>
      </c>
      <c r="H519" s="317" t="s">
        <v>17</v>
      </c>
    </row>
    <row r="520" spans="1:8" s="33" customFormat="1">
      <c r="A520" s="315" t="s">
        <v>461</v>
      </c>
      <c r="B520" s="315" t="s">
        <v>230</v>
      </c>
      <c r="C520" s="316">
        <v>240</v>
      </c>
      <c r="D520" s="317" t="s">
        <v>92</v>
      </c>
      <c r="E520" s="318"/>
      <c r="F520" s="317" t="s">
        <v>389</v>
      </c>
      <c r="G520" s="319">
        <v>30</v>
      </c>
      <c r="H520" s="317" t="s">
        <v>17</v>
      </c>
    </row>
    <row r="521" spans="1:8" s="33" customFormat="1">
      <c r="A521" s="315" t="s">
        <v>461</v>
      </c>
      <c r="B521" s="315" t="s">
        <v>60</v>
      </c>
      <c r="C521" s="316">
        <v>240</v>
      </c>
      <c r="D521" s="317" t="s">
        <v>92</v>
      </c>
      <c r="E521" s="318"/>
      <c r="F521" s="317" t="s">
        <v>390</v>
      </c>
      <c r="G521" s="319">
        <v>52</v>
      </c>
      <c r="H521" s="317" t="s">
        <v>17</v>
      </c>
    </row>
    <row r="522" spans="1:8" s="33" customFormat="1">
      <c r="A522" s="315" t="s">
        <v>461</v>
      </c>
      <c r="B522" s="315" t="s">
        <v>59</v>
      </c>
      <c r="C522" s="316">
        <v>240</v>
      </c>
      <c r="D522" s="317" t="s">
        <v>92</v>
      </c>
      <c r="E522" s="318"/>
      <c r="F522" s="317" t="s">
        <v>389</v>
      </c>
      <c r="G522" s="319">
        <v>14</v>
      </c>
      <c r="H522" s="317" t="s">
        <v>17</v>
      </c>
    </row>
    <row r="523" spans="1:8" s="33" customFormat="1">
      <c r="A523" s="315" t="s">
        <v>461</v>
      </c>
      <c r="B523" s="315" t="s">
        <v>230</v>
      </c>
      <c r="C523" s="316">
        <v>240</v>
      </c>
      <c r="D523" s="317" t="s">
        <v>92</v>
      </c>
      <c r="E523" s="318"/>
      <c r="F523" s="317" t="s">
        <v>389</v>
      </c>
      <c r="G523" s="319">
        <v>30</v>
      </c>
      <c r="H523" s="317" t="s">
        <v>17</v>
      </c>
    </row>
    <row r="524" spans="1:8" s="33" customFormat="1">
      <c r="A524" s="315" t="s">
        <v>461</v>
      </c>
      <c r="B524" s="315" t="s">
        <v>238</v>
      </c>
      <c r="C524" s="316">
        <v>240</v>
      </c>
      <c r="D524" s="317" t="s">
        <v>92</v>
      </c>
      <c r="E524" s="318"/>
      <c r="F524" s="317" t="s">
        <v>395</v>
      </c>
      <c r="G524" s="319">
        <v>9</v>
      </c>
      <c r="H524" s="317" t="s">
        <v>184</v>
      </c>
    </row>
    <row r="525" spans="1:8" s="33" customFormat="1">
      <c r="A525" s="315" t="s">
        <v>461</v>
      </c>
      <c r="B525" s="315" t="s">
        <v>238</v>
      </c>
      <c r="C525" s="316">
        <v>240</v>
      </c>
      <c r="D525" s="317" t="s">
        <v>92</v>
      </c>
      <c r="E525" s="318"/>
      <c r="F525" s="317" t="s">
        <v>395</v>
      </c>
      <c r="G525" s="319">
        <v>2</v>
      </c>
      <c r="H525" s="317" t="s">
        <v>17</v>
      </c>
    </row>
    <row r="526" spans="1:8" s="33" customFormat="1">
      <c r="A526" s="315" t="s">
        <v>461</v>
      </c>
      <c r="B526" s="315" t="s">
        <v>67</v>
      </c>
      <c r="C526" s="316">
        <v>240</v>
      </c>
      <c r="D526" s="317" t="s">
        <v>92</v>
      </c>
      <c r="E526" s="318"/>
      <c r="F526" s="317" t="s">
        <v>389</v>
      </c>
      <c r="G526" s="319">
        <v>1</v>
      </c>
      <c r="H526" s="317" t="s">
        <v>17</v>
      </c>
    </row>
    <row r="527" spans="1:8" s="33" customFormat="1">
      <c r="A527" s="315" t="s">
        <v>461</v>
      </c>
      <c r="B527" s="315" t="s">
        <v>59</v>
      </c>
      <c r="C527" s="316">
        <v>240</v>
      </c>
      <c r="D527" s="317" t="s">
        <v>92</v>
      </c>
      <c r="E527" s="318"/>
      <c r="F527" s="317" t="s">
        <v>389</v>
      </c>
      <c r="G527" s="319">
        <v>1</v>
      </c>
      <c r="H527" s="317" t="s">
        <v>17</v>
      </c>
    </row>
    <row r="528" spans="1:8" s="33" customFormat="1">
      <c r="A528" s="315" t="s">
        <v>258</v>
      </c>
      <c r="B528" s="315" t="s">
        <v>236</v>
      </c>
      <c r="C528" s="316">
        <v>240</v>
      </c>
      <c r="D528" s="317" t="s">
        <v>92</v>
      </c>
      <c r="E528" s="318"/>
      <c r="F528" s="317" t="s">
        <v>388</v>
      </c>
      <c r="G528" s="319">
        <v>251</v>
      </c>
      <c r="H528" s="317" t="s">
        <v>254</v>
      </c>
    </row>
    <row r="529" spans="1:8" s="33" customFormat="1">
      <c r="A529" s="315" t="s">
        <v>258</v>
      </c>
      <c r="B529" s="315" t="s">
        <v>42</v>
      </c>
      <c r="C529" s="316">
        <v>48</v>
      </c>
      <c r="D529" s="317" t="s">
        <v>92</v>
      </c>
      <c r="E529" s="318"/>
      <c r="F529" s="317" t="s">
        <v>388</v>
      </c>
      <c r="G529" s="319">
        <v>27</v>
      </c>
      <c r="H529" s="317" t="s">
        <v>254</v>
      </c>
    </row>
    <row r="530" spans="1:8" s="33" customFormat="1">
      <c r="A530" s="315" t="s">
        <v>258</v>
      </c>
      <c r="B530" s="315" t="s">
        <v>237</v>
      </c>
      <c r="C530" s="316">
        <v>240</v>
      </c>
      <c r="D530" s="317" t="s">
        <v>92</v>
      </c>
      <c r="E530" s="318"/>
      <c r="F530" s="317" t="s">
        <v>38</v>
      </c>
      <c r="G530" s="319">
        <v>40</v>
      </c>
      <c r="H530" s="317" t="s">
        <v>17</v>
      </c>
    </row>
    <row r="531" spans="1:8" s="33" customFormat="1">
      <c r="A531" s="315" t="s">
        <v>258</v>
      </c>
      <c r="B531" s="315" t="s">
        <v>238</v>
      </c>
      <c r="C531" s="316">
        <v>240</v>
      </c>
      <c r="D531" s="317" t="s">
        <v>92</v>
      </c>
      <c r="E531" s="318"/>
      <c r="F531" s="317" t="s">
        <v>395</v>
      </c>
      <c r="G531" s="319">
        <v>11</v>
      </c>
      <c r="H531" s="317" t="s">
        <v>184</v>
      </c>
    </row>
    <row r="532" spans="1:8" s="33" customFormat="1">
      <c r="A532" s="315" t="s">
        <v>258</v>
      </c>
      <c r="B532" s="315" t="s">
        <v>238</v>
      </c>
      <c r="C532" s="316">
        <v>240</v>
      </c>
      <c r="D532" s="317" t="s">
        <v>92</v>
      </c>
      <c r="E532" s="318"/>
      <c r="F532" s="317" t="s">
        <v>389</v>
      </c>
      <c r="G532" s="319">
        <v>1</v>
      </c>
      <c r="H532" s="317" t="s">
        <v>17</v>
      </c>
    </row>
    <row r="533" spans="1:8" s="33" customFormat="1">
      <c r="A533" s="315" t="s">
        <v>258</v>
      </c>
      <c r="B533" s="315" t="s">
        <v>60</v>
      </c>
      <c r="C533" s="316">
        <v>240</v>
      </c>
      <c r="D533" s="317" t="s">
        <v>92</v>
      </c>
      <c r="E533" s="318"/>
      <c r="F533" s="317" t="s">
        <v>390</v>
      </c>
      <c r="G533" s="319">
        <v>24</v>
      </c>
      <c r="H533" s="317" t="s">
        <v>17</v>
      </c>
    </row>
    <row r="534" spans="1:8" s="33" customFormat="1">
      <c r="A534" s="315" t="s">
        <v>258</v>
      </c>
      <c r="B534" s="315" t="s">
        <v>230</v>
      </c>
      <c r="C534" s="316">
        <v>240</v>
      </c>
      <c r="D534" s="317" t="s">
        <v>92</v>
      </c>
      <c r="E534" s="318"/>
      <c r="F534" s="317" t="s">
        <v>389</v>
      </c>
      <c r="G534" s="319">
        <v>15</v>
      </c>
      <c r="H534" s="317" t="s">
        <v>17</v>
      </c>
    </row>
    <row r="535" spans="1:8" s="33" customFormat="1">
      <c r="A535" s="315" t="s">
        <v>258</v>
      </c>
      <c r="B535" s="315" t="s">
        <v>60</v>
      </c>
      <c r="C535" s="316">
        <v>240</v>
      </c>
      <c r="D535" s="317" t="s">
        <v>92</v>
      </c>
      <c r="E535" s="318"/>
      <c r="F535" s="317" t="s">
        <v>390</v>
      </c>
      <c r="G535" s="319">
        <v>25</v>
      </c>
      <c r="H535" s="317" t="s">
        <v>17</v>
      </c>
    </row>
    <row r="536" spans="1:8" s="33" customFormat="1">
      <c r="A536" s="315" t="s">
        <v>258</v>
      </c>
      <c r="B536" s="315" t="s">
        <v>230</v>
      </c>
      <c r="C536" s="316">
        <v>240</v>
      </c>
      <c r="D536" s="317" t="s">
        <v>92</v>
      </c>
      <c r="E536" s="318"/>
      <c r="F536" s="317" t="s">
        <v>389</v>
      </c>
      <c r="G536" s="319">
        <v>14</v>
      </c>
      <c r="H536" s="317" t="s">
        <v>17</v>
      </c>
    </row>
    <row r="537" spans="1:8" s="33" customFormat="1">
      <c r="A537" s="315" t="s">
        <v>259</v>
      </c>
      <c r="B537" s="315" t="s">
        <v>236</v>
      </c>
      <c r="C537" s="316">
        <v>240</v>
      </c>
      <c r="D537" s="317" t="s">
        <v>93</v>
      </c>
      <c r="E537" s="318"/>
      <c r="F537" s="317" t="s">
        <v>388</v>
      </c>
      <c r="G537" s="319">
        <v>249</v>
      </c>
      <c r="H537" s="317" t="s">
        <v>254</v>
      </c>
    </row>
    <row r="538" spans="1:8" s="33" customFormat="1">
      <c r="A538" s="315" t="s">
        <v>259</v>
      </c>
      <c r="B538" s="315" t="s">
        <v>42</v>
      </c>
      <c r="C538" s="316">
        <v>48</v>
      </c>
      <c r="D538" s="317" t="s">
        <v>93</v>
      </c>
      <c r="E538" s="318"/>
      <c r="F538" s="317" t="s">
        <v>388</v>
      </c>
      <c r="G538" s="319">
        <v>22</v>
      </c>
      <c r="H538" s="317" t="s">
        <v>254</v>
      </c>
    </row>
    <row r="539" spans="1:8" s="33" customFormat="1">
      <c r="A539" s="315" t="s">
        <v>259</v>
      </c>
      <c r="B539" s="315" t="s">
        <v>239</v>
      </c>
      <c r="C539" s="316">
        <v>240</v>
      </c>
      <c r="D539" s="317" t="s">
        <v>92</v>
      </c>
      <c r="E539" s="318"/>
      <c r="F539" s="317" t="s">
        <v>38</v>
      </c>
      <c r="G539" s="319">
        <v>5</v>
      </c>
      <c r="H539" s="317" t="s">
        <v>14</v>
      </c>
    </row>
    <row r="540" spans="1:8" s="33" customFormat="1">
      <c r="A540" s="315" t="s">
        <v>259</v>
      </c>
      <c r="B540" s="315" t="s">
        <v>170</v>
      </c>
      <c r="C540" s="316">
        <v>240</v>
      </c>
      <c r="D540" s="317" t="s">
        <v>92</v>
      </c>
      <c r="E540" s="318"/>
      <c r="F540" s="317" t="s">
        <v>393</v>
      </c>
      <c r="G540" s="319">
        <v>11</v>
      </c>
      <c r="H540" s="317" t="s">
        <v>14</v>
      </c>
    </row>
    <row r="541" spans="1:8" s="33" customFormat="1">
      <c r="A541" s="315" t="s">
        <v>259</v>
      </c>
      <c r="B541" s="315" t="s">
        <v>11</v>
      </c>
      <c r="C541" s="316">
        <v>240</v>
      </c>
      <c r="D541" s="317" t="s">
        <v>92</v>
      </c>
      <c r="E541" s="318"/>
      <c r="F541" s="317" t="s">
        <v>387</v>
      </c>
      <c r="G541" s="319">
        <v>14</v>
      </c>
      <c r="H541" s="317" t="s">
        <v>14</v>
      </c>
    </row>
    <row r="542" spans="1:8" s="33" customFormat="1">
      <c r="A542" s="315" t="s">
        <v>259</v>
      </c>
      <c r="B542" s="315" t="s">
        <v>238</v>
      </c>
      <c r="C542" s="316">
        <v>240</v>
      </c>
      <c r="D542" s="317" t="s">
        <v>93</v>
      </c>
      <c r="E542" s="318"/>
      <c r="F542" s="317" t="s">
        <v>395</v>
      </c>
      <c r="G542" s="319">
        <v>4</v>
      </c>
      <c r="H542" s="317" t="s">
        <v>17</v>
      </c>
    </row>
    <row r="543" spans="1:8" s="33" customFormat="1">
      <c r="A543" s="315" t="s">
        <v>259</v>
      </c>
      <c r="B543" s="315" t="s">
        <v>59</v>
      </c>
      <c r="C543" s="316">
        <v>240</v>
      </c>
      <c r="D543" s="317" t="s">
        <v>93</v>
      </c>
      <c r="E543" s="318"/>
      <c r="F543" s="317" t="s">
        <v>389</v>
      </c>
      <c r="G543" s="319">
        <v>1</v>
      </c>
      <c r="H543" s="317" t="s">
        <v>17</v>
      </c>
    </row>
    <row r="544" spans="1:8" s="33" customFormat="1">
      <c r="A544" s="315" t="s">
        <v>259</v>
      </c>
      <c r="B544" s="315" t="s">
        <v>59</v>
      </c>
      <c r="C544" s="316">
        <v>240</v>
      </c>
      <c r="D544" s="317" t="s">
        <v>93</v>
      </c>
      <c r="E544" s="318"/>
      <c r="F544" s="317" t="s">
        <v>389</v>
      </c>
      <c r="G544" s="319">
        <v>1</v>
      </c>
      <c r="H544" s="317" t="s">
        <v>17</v>
      </c>
    </row>
    <row r="545" spans="1:8" s="33" customFormat="1">
      <c r="A545" s="315" t="s">
        <v>259</v>
      </c>
      <c r="B545" s="315" t="s">
        <v>60</v>
      </c>
      <c r="C545" s="316">
        <v>240</v>
      </c>
      <c r="D545" s="317" t="s">
        <v>93</v>
      </c>
      <c r="E545" s="318"/>
      <c r="F545" s="317" t="s">
        <v>390</v>
      </c>
      <c r="G545" s="319">
        <v>36</v>
      </c>
      <c r="H545" s="317" t="s">
        <v>17</v>
      </c>
    </row>
    <row r="546" spans="1:8" s="33" customFormat="1">
      <c r="A546" s="315" t="s">
        <v>259</v>
      </c>
      <c r="B546" s="315" t="s">
        <v>60</v>
      </c>
      <c r="C546" s="316">
        <v>240</v>
      </c>
      <c r="D546" s="317" t="s">
        <v>93</v>
      </c>
      <c r="E546" s="318"/>
      <c r="F546" s="317" t="s">
        <v>390</v>
      </c>
      <c r="G546" s="319">
        <v>36</v>
      </c>
      <c r="H546" s="317" t="s">
        <v>17</v>
      </c>
    </row>
    <row r="547" spans="1:8" s="33" customFormat="1">
      <c r="A547" s="315" t="s">
        <v>260</v>
      </c>
      <c r="B547" s="315" t="s">
        <v>236</v>
      </c>
      <c r="C547" s="316">
        <v>240</v>
      </c>
      <c r="D547" s="317" t="s">
        <v>92</v>
      </c>
      <c r="E547" s="318"/>
      <c r="F547" s="317" t="s">
        <v>388</v>
      </c>
      <c r="G547" s="319">
        <v>252</v>
      </c>
      <c r="H547" s="317" t="s">
        <v>254</v>
      </c>
    </row>
    <row r="548" spans="1:8" s="33" customFormat="1">
      <c r="A548" s="315" t="s">
        <v>260</v>
      </c>
      <c r="B548" s="315" t="s">
        <v>42</v>
      </c>
      <c r="C548" s="316">
        <v>48</v>
      </c>
      <c r="D548" s="317" t="s">
        <v>92</v>
      </c>
      <c r="E548" s="318"/>
      <c r="F548" s="317" t="s">
        <v>388</v>
      </c>
      <c r="G548" s="319">
        <v>32</v>
      </c>
      <c r="H548" s="317" t="s">
        <v>254</v>
      </c>
    </row>
    <row r="549" spans="1:8" s="33" customFormat="1">
      <c r="A549" s="315" t="s">
        <v>260</v>
      </c>
      <c r="B549" s="315" t="s">
        <v>237</v>
      </c>
      <c r="C549" s="316">
        <v>240</v>
      </c>
      <c r="D549" s="317" t="s">
        <v>92</v>
      </c>
      <c r="E549" s="318"/>
      <c r="F549" s="317" t="s">
        <v>38</v>
      </c>
      <c r="G549" s="319">
        <v>35</v>
      </c>
      <c r="H549" s="317" t="s">
        <v>17</v>
      </c>
    </row>
    <row r="550" spans="1:8" s="33" customFormat="1">
      <c r="A550" s="315" t="s">
        <v>260</v>
      </c>
      <c r="B550" s="315" t="s">
        <v>238</v>
      </c>
      <c r="C550" s="316">
        <v>240</v>
      </c>
      <c r="D550" s="317" t="s">
        <v>92</v>
      </c>
      <c r="E550" s="318"/>
      <c r="F550" s="317" t="s">
        <v>390</v>
      </c>
      <c r="G550" s="319">
        <v>7</v>
      </c>
      <c r="H550" s="317" t="s">
        <v>17</v>
      </c>
    </row>
    <row r="551" spans="1:8" s="33" customFormat="1">
      <c r="A551" s="315" t="s">
        <v>260</v>
      </c>
      <c r="B551" s="315" t="s">
        <v>238</v>
      </c>
      <c r="C551" s="316">
        <v>240</v>
      </c>
      <c r="D551" s="317" t="s">
        <v>92</v>
      </c>
      <c r="E551" s="318"/>
      <c r="F551" s="317" t="s">
        <v>389</v>
      </c>
      <c r="G551" s="319">
        <v>1</v>
      </c>
      <c r="H551" s="317" t="s">
        <v>17</v>
      </c>
    </row>
    <row r="552" spans="1:8" s="33" customFormat="1">
      <c r="A552" s="315" t="s">
        <v>260</v>
      </c>
      <c r="B552" s="315" t="s">
        <v>60</v>
      </c>
      <c r="C552" s="316">
        <v>240</v>
      </c>
      <c r="D552" s="317" t="s">
        <v>92</v>
      </c>
      <c r="E552" s="318"/>
      <c r="F552" s="317" t="s">
        <v>390</v>
      </c>
      <c r="G552" s="319">
        <v>18</v>
      </c>
      <c r="H552" s="317" t="s">
        <v>17</v>
      </c>
    </row>
    <row r="553" spans="1:8" s="33" customFormat="1">
      <c r="A553" s="315" t="s">
        <v>260</v>
      </c>
      <c r="B553" s="315" t="s">
        <v>230</v>
      </c>
      <c r="C553" s="316">
        <v>240</v>
      </c>
      <c r="D553" s="317" t="s">
        <v>92</v>
      </c>
      <c r="E553" s="318"/>
      <c r="F553" s="317" t="s">
        <v>389</v>
      </c>
      <c r="G553" s="319">
        <v>11</v>
      </c>
      <c r="H553" s="317" t="s">
        <v>17</v>
      </c>
    </row>
    <row r="554" spans="1:8" s="33" customFormat="1">
      <c r="A554" s="315" t="s">
        <v>260</v>
      </c>
      <c r="B554" s="315" t="s">
        <v>59</v>
      </c>
      <c r="C554" s="316">
        <v>240</v>
      </c>
      <c r="D554" s="317" t="s">
        <v>92</v>
      </c>
      <c r="E554" s="318"/>
      <c r="F554" s="317" t="s">
        <v>389</v>
      </c>
      <c r="G554" s="319">
        <v>1</v>
      </c>
      <c r="H554" s="317" t="s">
        <v>17</v>
      </c>
    </row>
    <row r="555" spans="1:8" s="33" customFormat="1">
      <c r="A555" s="315" t="s">
        <v>260</v>
      </c>
      <c r="B555" s="315" t="s">
        <v>60</v>
      </c>
      <c r="C555" s="316">
        <v>240</v>
      </c>
      <c r="D555" s="317" t="s">
        <v>92</v>
      </c>
      <c r="E555" s="318"/>
      <c r="F555" s="317" t="s">
        <v>390</v>
      </c>
      <c r="G555" s="319">
        <v>19</v>
      </c>
      <c r="H555" s="317" t="s">
        <v>17</v>
      </c>
    </row>
    <row r="556" spans="1:8" s="33" customFormat="1">
      <c r="A556" s="315" t="s">
        <v>260</v>
      </c>
      <c r="B556" s="315" t="s">
        <v>230</v>
      </c>
      <c r="C556" s="316">
        <v>240</v>
      </c>
      <c r="D556" s="317" t="s">
        <v>92</v>
      </c>
      <c r="E556" s="318"/>
      <c r="F556" s="317" t="s">
        <v>389</v>
      </c>
      <c r="G556" s="319">
        <v>7</v>
      </c>
      <c r="H556" s="317" t="s">
        <v>17</v>
      </c>
    </row>
    <row r="557" spans="1:8" s="33" customFormat="1">
      <c r="A557" s="315" t="s">
        <v>260</v>
      </c>
      <c r="B557" s="315" t="s">
        <v>59</v>
      </c>
      <c r="C557" s="316">
        <v>240</v>
      </c>
      <c r="D557" s="317" t="s">
        <v>92</v>
      </c>
      <c r="E557" s="318"/>
      <c r="F557" s="317" t="s">
        <v>389</v>
      </c>
      <c r="G557" s="319">
        <v>1</v>
      </c>
      <c r="H557" s="317" t="s">
        <v>17</v>
      </c>
    </row>
    <row r="558" spans="1:8" s="33" customFormat="1">
      <c r="A558" s="315" t="s">
        <v>261</v>
      </c>
      <c r="B558" s="315" t="s">
        <v>236</v>
      </c>
      <c r="C558" s="316">
        <v>240</v>
      </c>
      <c r="D558" s="317" t="s">
        <v>92</v>
      </c>
      <c r="E558" s="318"/>
      <c r="F558" s="317" t="s">
        <v>388</v>
      </c>
      <c r="G558" s="319">
        <v>253</v>
      </c>
      <c r="H558" s="317" t="s">
        <v>254</v>
      </c>
    </row>
    <row r="559" spans="1:8" s="33" customFormat="1">
      <c r="A559" s="315" t="s">
        <v>261</v>
      </c>
      <c r="B559" s="315" t="s">
        <v>42</v>
      </c>
      <c r="C559" s="316">
        <v>48</v>
      </c>
      <c r="D559" s="317" t="s">
        <v>92</v>
      </c>
      <c r="E559" s="318"/>
      <c r="F559" s="317" t="s">
        <v>388</v>
      </c>
      <c r="G559" s="319">
        <v>20</v>
      </c>
      <c r="H559" s="317" t="s">
        <v>254</v>
      </c>
    </row>
    <row r="560" spans="1:8" s="33" customFormat="1">
      <c r="A560" s="315" t="s">
        <v>261</v>
      </c>
      <c r="B560" s="315" t="s">
        <v>237</v>
      </c>
      <c r="C560" s="316">
        <v>240</v>
      </c>
      <c r="D560" s="317" t="s">
        <v>92</v>
      </c>
      <c r="E560" s="318"/>
      <c r="F560" s="317" t="s">
        <v>38</v>
      </c>
      <c r="G560" s="319">
        <v>44</v>
      </c>
      <c r="H560" s="317" t="s">
        <v>182</v>
      </c>
    </row>
    <row r="561" spans="1:8" s="33" customFormat="1">
      <c r="A561" s="315" t="s">
        <v>261</v>
      </c>
      <c r="B561" s="315" t="s">
        <v>238</v>
      </c>
      <c r="C561" s="316">
        <v>240</v>
      </c>
      <c r="D561" s="317" t="s">
        <v>92</v>
      </c>
      <c r="E561" s="318"/>
      <c r="F561" s="317" t="s">
        <v>390</v>
      </c>
      <c r="G561" s="319">
        <v>5</v>
      </c>
      <c r="H561" s="317" t="s">
        <v>17</v>
      </c>
    </row>
    <row r="562" spans="1:8" s="33" customFormat="1">
      <c r="A562" s="315" t="s">
        <v>261</v>
      </c>
      <c r="B562" s="315" t="s">
        <v>60</v>
      </c>
      <c r="C562" s="316">
        <v>240</v>
      </c>
      <c r="D562" s="317" t="s">
        <v>92</v>
      </c>
      <c r="E562" s="318"/>
      <c r="F562" s="317" t="s">
        <v>390</v>
      </c>
      <c r="G562" s="319">
        <v>28</v>
      </c>
      <c r="H562" s="317" t="s">
        <v>17</v>
      </c>
    </row>
    <row r="563" spans="1:8" s="33" customFormat="1">
      <c r="A563" s="315" t="s">
        <v>261</v>
      </c>
      <c r="B563" s="315" t="s">
        <v>59</v>
      </c>
      <c r="C563" s="316">
        <v>240</v>
      </c>
      <c r="D563" s="317" t="s">
        <v>92</v>
      </c>
      <c r="E563" s="318"/>
      <c r="F563" s="317" t="s">
        <v>389</v>
      </c>
      <c r="G563" s="319">
        <v>1</v>
      </c>
      <c r="H563" s="317" t="s">
        <v>17</v>
      </c>
    </row>
    <row r="564" spans="1:8" s="33" customFormat="1">
      <c r="A564" s="315" t="s">
        <v>261</v>
      </c>
      <c r="B564" s="315" t="s">
        <v>60</v>
      </c>
      <c r="C564" s="316">
        <v>240</v>
      </c>
      <c r="D564" s="317" t="s">
        <v>92</v>
      </c>
      <c r="E564" s="318"/>
      <c r="F564" s="317" t="s">
        <v>390</v>
      </c>
      <c r="G564" s="319">
        <v>25</v>
      </c>
      <c r="H564" s="317" t="s">
        <v>17</v>
      </c>
    </row>
    <row r="565" spans="1:8" s="33" customFormat="1">
      <c r="A565" s="315" t="s">
        <v>261</v>
      </c>
      <c r="B565" s="315" t="s">
        <v>230</v>
      </c>
      <c r="C565" s="316">
        <v>240</v>
      </c>
      <c r="D565" s="317" t="s">
        <v>92</v>
      </c>
      <c r="E565" s="318"/>
      <c r="F565" s="317" t="s">
        <v>389</v>
      </c>
      <c r="G565" s="319">
        <v>8</v>
      </c>
      <c r="H565" s="317" t="s">
        <v>17</v>
      </c>
    </row>
    <row r="566" spans="1:8" s="33" customFormat="1">
      <c r="A566" s="315" t="s">
        <v>261</v>
      </c>
      <c r="B566" s="315" t="s">
        <v>59</v>
      </c>
      <c r="C566" s="316">
        <v>240</v>
      </c>
      <c r="D566" s="317" t="s">
        <v>92</v>
      </c>
      <c r="E566" s="318"/>
      <c r="F566" s="317" t="s">
        <v>389</v>
      </c>
      <c r="G566" s="319">
        <v>1</v>
      </c>
      <c r="H566" s="317" t="s">
        <v>17</v>
      </c>
    </row>
    <row r="567" spans="1:8" s="33" customFormat="1">
      <c r="A567" s="315" t="s">
        <v>262</v>
      </c>
      <c r="B567" s="315" t="s">
        <v>236</v>
      </c>
      <c r="C567" s="316">
        <v>240</v>
      </c>
      <c r="D567" s="317" t="s">
        <v>93</v>
      </c>
      <c r="E567" s="318"/>
      <c r="F567" s="317" t="s">
        <v>388</v>
      </c>
      <c r="G567" s="319">
        <v>252</v>
      </c>
      <c r="H567" s="317" t="s">
        <v>254</v>
      </c>
    </row>
    <row r="568" spans="1:8" s="33" customFormat="1">
      <c r="A568" s="315" t="s">
        <v>262</v>
      </c>
      <c r="B568" s="315" t="s">
        <v>42</v>
      </c>
      <c r="C568" s="316">
        <v>48</v>
      </c>
      <c r="D568" s="317" t="s">
        <v>93</v>
      </c>
      <c r="E568" s="318"/>
      <c r="F568" s="317" t="s">
        <v>388</v>
      </c>
      <c r="G568" s="319">
        <v>16</v>
      </c>
      <c r="H568" s="317" t="s">
        <v>254</v>
      </c>
    </row>
    <row r="569" spans="1:8" s="33" customFormat="1">
      <c r="A569" s="315" t="s">
        <v>262</v>
      </c>
      <c r="B569" s="315" t="s">
        <v>239</v>
      </c>
      <c r="C569" s="316">
        <v>240</v>
      </c>
      <c r="D569" s="317" t="s">
        <v>92</v>
      </c>
      <c r="E569" s="318"/>
      <c r="F569" s="317" t="s">
        <v>38</v>
      </c>
      <c r="G569" s="319">
        <v>7</v>
      </c>
      <c r="H569" s="317" t="s">
        <v>17</v>
      </c>
    </row>
    <row r="570" spans="1:8" s="33" customFormat="1">
      <c r="A570" s="315" t="s">
        <v>262</v>
      </c>
      <c r="B570" s="315" t="s">
        <v>170</v>
      </c>
      <c r="C570" s="316">
        <v>240</v>
      </c>
      <c r="D570" s="317" t="s">
        <v>92</v>
      </c>
      <c r="E570" s="318"/>
      <c r="F570" s="317" t="s">
        <v>393</v>
      </c>
      <c r="G570" s="319">
        <v>12</v>
      </c>
      <c r="H570" s="317" t="s">
        <v>12</v>
      </c>
    </row>
    <row r="571" spans="1:8" s="33" customFormat="1">
      <c r="A571" s="315" t="s">
        <v>262</v>
      </c>
      <c r="B571" s="315" t="s">
        <v>11</v>
      </c>
      <c r="C571" s="316">
        <v>240</v>
      </c>
      <c r="D571" s="317" t="s">
        <v>92</v>
      </c>
      <c r="E571" s="318"/>
      <c r="F571" s="317" t="s">
        <v>387</v>
      </c>
      <c r="G571" s="319">
        <v>25</v>
      </c>
      <c r="H571" s="317" t="s">
        <v>14</v>
      </c>
    </row>
    <row r="572" spans="1:8" s="33" customFormat="1">
      <c r="A572" s="315" t="s">
        <v>262</v>
      </c>
      <c r="B572" s="315" t="s">
        <v>238</v>
      </c>
      <c r="C572" s="316">
        <v>240</v>
      </c>
      <c r="D572" s="317" t="s">
        <v>92</v>
      </c>
      <c r="E572" s="318"/>
      <c r="F572" s="317" t="s">
        <v>395</v>
      </c>
      <c r="G572" s="319">
        <v>12</v>
      </c>
      <c r="H572" s="317" t="s">
        <v>17</v>
      </c>
    </row>
    <row r="573" spans="1:8" s="33" customFormat="1">
      <c r="A573" s="315" t="s">
        <v>262</v>
      </c>
      <c r="B573" s="315" t="s">
        <v>59</v>
      </c>
      <c r="C573" s="316">
        <v>240</v>
      </c>
      <c r="D573" s="317" t="s">
        <v>93</v>
      </c>
      <c r="E573" s="318"/>
      <c r="F573" s="317" t="s">
        <v>389</v>
      </c>
      <c r="G573" s="319">
        <v>2</v>
      </c>
      <c r="H573" s="317" t="s">
        <v>17</v>
      </c>
    </row>
    <row r="574" spans="1:8" s="33" customFormat="1">
      <c r="A574" s="315" t="s">
        <v>262</v>
      </c>
      <c r="B574" s="315" t="s">
        <v>59</v>
      </c>
      <c r="C574" s="316">
        <v>240</v>
      </c>
      <c r="D574" s="317" t="s">
        <v>92</v>
      </c>
      <c r="E574" s="318"/>
      <c r="F574" s="317" t="s">
        <v>389</v>
      </c>
      <c r="G574" s="319">
        <v>2</v>
      </c>
      <c r="H574" s="317" t="s">
        <v>17</v>
      </c>
    </row>
    <row r="575" spans="1:8" s="33" customFormat="1">
      <c r="A575" s="315" t="s">
        <v>262</v>
      </c>
      <c r="B575" s="315" t="s">
        <v>60</v>
      </c>
      <c r="C575" s="316">
        <v>240</v>
      </c>
      <c r="D575" s="317" t="s">
        <v>92</v>
      </c>
      <c r="E575" s="318"/>
      <c r="F575" s="317" t="s">
        <v>390</v>
      </c>
      <c r="G575" s="319">
        <v>42</v>
      </c>
      <c r="H575" s="317" t="s">
        <v>17</v>
      </c>
    </row>
    <row r="576" spans="1:8" s="33" customFormat="1">
      <c r="A576" s="315" t="s">
        <v>262</v>
      </c>
      <c r="B576" s="315" t="s">
        <v>60</v>
      </c>
      <c r="C576" s="316">
        <v>240</v>
      </c>
      <c r="D576" s="317" t="s">
        <v>92</v>
      </c>
      <c r="E576" s="318"/>
      <c r="F576" s="317" t="s">
        <v>390</v>
      </c>
      <c r="G576" s="319">
        <v>44</v>
      </c>
      <c r="H576" s="317" t="s">
        <v>17</v>
      </c>
    </row>
    <row r="577" spans="1:8" s="33" customFormat="1">
      <c r="A577" s="315" t="s">
        <v>263</v>
      </c>
      <c r="B577" s="315" t="s">
        <v>38</v>
      </c>
      <c r="C577" s="316">
        <v>255</v>
      </c>
      <c r="D577" s="317" t="s">
        <v>92</v>
      </c>
      <c r="E577" s="318"/>
      <c r="F577" s="317" t="s">
        <v>38</v>
      </c>
      <c r="G577" s="319">
        <v>10</v>
      </c>
      <c r="H577" s="317" t="s">
        <v>252</v>
      </c>
    </row>
    <row r="578" spans="1:8" s="33" customFormat="1">
      <c r="A578" s="315" t="s">
        <v>263</v>
      </c>
      <c r="B578" s="315" t="s">
        <v>510</v>
      </c>
      <c r="C578" s="316">
        <v>255</v>
      </c>
      <c r="D578" s="317" t="s">
        <v>92</v>
      </c>
      <c r="E578" s="318"/>
      <c r="F578" s="317" t="s">
        <v>387</v>
      </c>
      <c r="G578" s="319">
        <v>176</v>
      </c>
      <c r="H578" s="317" t="s">
        <v>252</v>
      </c>
    </row>
    <row r="579" spans="1:8" s="33" customFormat="1">
      <c r="A579" s="315" t="s">
        <v>263</v>
      </c>
      <c r="B579" s="315" t="s">
        <v>189</v>
      </c>
      <c r="C579" s="316">
        <v>255</v>
      </c>
      <c r="D579" s="317" t="s">
        <v>92</v>
      </c>
      <c r="E579" s="318"/>
      <c r="F579" s="317" t="s">
        <v>392</v>
      </c>
      <c r="G579" s="319">
        <v>88.4</v>
      </c>
      <c r="H579" s="317" t="s">
        <v>184</v>
      </c>
    </row>
    <row r="580" spans="1:8" s="33" customFormat="1">
      <c r="A580" s="315" t="s">
        <v>263</v>
      </c>
      <c r="B580" s="315" t="s">
        <v>190</v>
      </c>
      <c r="C580" s="316">
        <v>255</v>
      </c>
      <c r="D580" s="317" t="s">
        <v>92</v>
      </c>
      <c r="E580" s="318"/>
      <c r="F580" s="317" t="s">
        <v>392</v>
      </c>
      <c r="G580" s="319">
        <v>88.4</v>
      </c>
      <c r="H580" s="317" t="s">
        <v>184</v>
      </c>
    </row>
    <row r="581" spans="1:8" s="33" customFormat="1">
      <c r="A581" s="315" t="s">
        <v>263</v>
      </c>
      <c r="B581" s="315" t="s">
        <v>191</v>
      </c>
      <c r="C581" s="316">
        <v>255</v>
      </c>
      <c r="D581" s="317" t="s">
        <v>92</v>
      </c>
      <c r="E581" s="318"/>
      <c r="F581" s="317" t="s">
        <v>392</v>
      </c>
      <c r="G581" s="319">
        <v>65.7</v>
      </c>
      <c r="H581" s="317" t="s">
        <v>184</v>
      </c>
    </row>
    <row r="582" spans="1:8" s="33" customFormat="1">
      <c r="A582" s="315" t="s">
        <v>263</v>
      </c>
      <c r="B582" s="315" t="s">
        <v>240</v>
      </c>
      <c r="C582" s="316">
        <v>255</v>
      </c>
      <c r="D582" s="317" t="s">
        <v>92</v>
      </c>
      <c r="E582" s="318"/>
      <c r="F582" s="317" t="s">
        <v>392</v>
      </c>
      <c r="G582" s="319">
        <v>53</v>
      </c>
      <c r="H582" s="317" t="s">
        <v>184</v>
      </c>
    </row>
    <row r="583" spans="1:8" s="33" customFormat="1">
      <c r="A583" s="315" t="s">
        <v>263</v>
      </c>
      <c r="B583" s="315" t="s">
        <v>241</v>
      </c>
      <c r="C583" s="316">
        <v>255</v>
      </c>
      <c r="D583" s="317" t="s">
        <v>92</v>
      </c>
      <c r="E583" s="318"/>
      <c r="F583" s="317" t="s">
        <v>392</v>
      </c>
      <c r="G583" s="319">
        <v>46</v>
      </c>
      <c r="H583" s="317" t="s">
        <v>184</v>
      </c>
    </row>
    <row r="584" spans="1:8" s="33" customFormat="1">
      <c r="A584" s="315" t="s">
        <v>263</v>
      </c>
      <c r="B584" s="315" t="s">
        <v>508</v>
      </c>
      <c r="C584" s="316">
        <v>255</v>
      </c>
      <c r="D584" s="317" t="s">
        <v>92</v>
      </c>
      <c r="E584" s="318"/>
      <c r="F584" s="317" t="s">
        <v>392</v>
      </c>
      <c r="G584" s="319">
        <v>24</v>
      </c>
      <c r="H584" s="317" t="s">
        <v>184</v>
      </c>
    </row>
    <row r="585" spans="1:8" s="33" customFormat="1">
      <c r="A585" s="315" t="s">
        <v>263</v>
      </c>
      <c r="B585" s="315" t="s">
        <v>509</v>
      </c>
      <c r="C585" s="316">
        <v>255</v>
      </c>
      <c r="D585" s="317" t="s">
        <v>92</v>
      </c>
      <c r="E585" s="318"/>
      <c r="F585" s="317" t="s">
        <v>392</v>
      </c>
      <c r="G585" s="319">
        <v>24</v>
      </c>
      <c r="H585" s="317" t="s">
        <v>184</v>
      </c>
    </row>
    <row r="586" spans="1:8" s="33" customFormat="1">
      <c r="A586" s="315" t="s">
        <v>263</v>
      </c>
      <c r="B586" s="315" t="s">
        <v>242</v>
      </c>
      <c r="C586" s="316">
        <v>255</v>
      </c>
      <c r="D586" s="317" t="s">
        <v>92</v>
      </c>
      <c r="E586" s="318"/>
      <c r="F586" s="317" t="s">
        <v>395</v>
      </c>
      <c r="G586" s="319">
        <v>50.5</v>
      </c>
      <c r="H586" s="317" t="s">
        <v>184</v>
      </c>
    </row>
    <row r="587" spans="1:8" s="33" customFormat="1">
      <c r="A587" s="315" t="s">
        <v>263</v>
      </c>
      <c r="B587" s="315" t="s">
        <v>243</v>
      </c>
      <c r="C587" s="316">
        <v>255</v>
      </c>
      <c r="D587" s="317" t="s">
        <v>92</v>
      </c>
      <c r="E587" s="318"/>
      <c r="F587" s="317" t="s">
        <v>395</v>
      </c>
      <c r="G587" s="319">
        <v>63.5</v>
      </c>
      <c r="H587" s="317" t="s">
        <v>184</v>
      </c>
    </row>
    <row r="588" spans="1:8" s="33" customFormat="1">
      <c r="A588" s="315" t="s">
        <v>263</v>
      </c>
      <c r="B588" s="315" t="s">
        <v>185</v>
      </c>
      <c r="C588" s="316">
        <v>255</v>
      </c>
      <c r="D588" s="317" t="s">
        <v>92</v>
      </c>
      <c r="E588" s="318"/>
      <c r="F588" s="317" t="s">
        <v>38</v>
      </c>
      <c r="G588" s="319">
        <v>12</v>
      </c>
      <c r="H588" s="317" t="s">
        <v>252</v>
      </c>
    </row>
    <row r="589" spans="1:8" s="33" customFormat="1">
      <c r="A589" s="315" t="s">
        <v>263</v>
      </c>
      <c r="B589" s="315" t="s">
        <v>511</v>
      </c>
      <c r="C589" s="316">
        <v>255</v>
      </c>
      <c r="D589" s="317" t="s">
        <v>92</v>
      </c>
      <c r="E589" s="318"/>
      <c r="F589" s="317" t="s">
        <v>389</v>
      </c>
      <c r="G589" s="319">
        <v>8</v>
      </c>
      <c r="H589" s="317" t="s">
        <v>17</v>
      </c>
    </row>
    <row r="590" spans="1:8" s="33" customFormat="1">
      <c r="A590" s="315" t="s">
        <v>263</v>
      </c>
      <c r="B590" s="315" t="s">
        <v>511</v>
      </c>
      <c r="C590" s="316">
        <v>255</v>
      </c>
      <c r="D590" s="317" t="s">
        <v>92</v>
      </c>
      <c r="E590" s="318"/>
      <c r="F590" s="317" t="s">
        <v>389</v>
      </c>
      <c r="G590" s="319">
        <v>8</v>
      </c>
      <c r="H590" s="317" t="s">
        <v>17</v>
      </c>
    </row>
    <row r="591" spans="1:8" s="33" customFormat="1">
      <c r="A591" s="315" t="s">
        <v>263</v>
      </c>
      <c r="B591" s="315" t="s">
        <v>41</v>
      </c>
      <c r="C591" s="316">
        <v>255</v>
      </c>
      <c r="D591" s="317" t="s">
        <v>92</v>
      </c>
      <c r="E591" s="318"/>
      <c r="F591" s="317" t="s">
        <v>389</v>
      </c>
      <c r="G591" s="319">
        <v>10</v>
      </c>
      <c r="H591" s="317" t="s">
        <v>17</v>
      </c>
    </row>
    <row r="592" spans="1:8" s="33" customFormat="1">
      <c r="A592" s="315" t="s">
        <v>263</v>
      </c>
      <c r="B592" s="315" t="s">
        <v>468</v>
      </c>
      <c r="C592" s="316">
        <v>255</v>
      </c>
      <c r="D592" s="317" t="s">
        <v>92</v>
      </c>
      <c r="E592" s="318"/>
      <c r="F592" s="317" t="s">
        <v>389</v>
      </c>
      <c r="G592" s="319">
        <v>4</v>
      </c>
      <c r="H592" s="317" t="s">
        <v>17</v>
      </c>
    </row>
    <row r="593" spans="1:8" s="33" customFormat="1">
      <c r="A593" s="315" t="s">
        <v>263</v>
      </c>
      <c r="B593" s="315" t="s">
        <v>507</v>
      </c>
      <c r="C593" s="316">
        <v>255</v>
      </c>
      <c r="D593" s="317" t="s">
        <v>92</v>
      </c>
      <c r="E593" s="318"/>
      <c r="F593" s="317" t="s">
        <v>10</v>
      </c>
      <c r="G593" s="319">
        <v>20</v>
      </c>
      <c r="H593" s="317" t="s">
        <v>17</v>
      </c>
    </row>
    <row r="594" spans="1:8">
      <c r="A594" s="321" t="s">
        <v>480</v>
      </c>
      <c r="B594" s="320" t="s">
        <v>38</v>
      </c>
      <c r="C594" s="316">
        <v>240</v>
      </c>
      <c r="D594" s="321" t="s">
        <v>92</v>
      </c>
      <c r="E594" s="324"/>
      <c r="F594" s="321" t="s">
        <v>387</v>
      </c>
      <c r="G594" s="325">
        <v>62</v>
      </c>
      <c r="H594" s="321" t="s">
        <v>502</v>
      </c>
    </row>
    <row r="595" spans="1:8">
      <c r="A595" s="321" t="s">
        <v>480</v>
      </c>
      <c r="B595" s="320" t="s">
        <v>224</v>
      </c>
      <c r="C595" s="316">
        <v>240</v>
      </c>
      <c r="D595" s="321" t="s">
        <v>92</v>
      </c>
      <c r="E595" s="324"/>
      <c r="F595" s="321" t="s">
        <v>389</v>
      </c>
      <c r="G595" s="325">
        <v>5</v>
      </c>
      <c r="H595" s="321" t="s">
        <v>17</v>
      </c>
    </row>
    <row r="596" spans="1:8">
      <c r="A596" s="321" t="s">
        <v>480</v>
      </c>
      <c r="B596" s="320" t="s">
        <v>223</v>
      </c>
      <c r="C596" s="316">
        <v>240</v>
      </c>
      <c r="D596" s="321" t="s">
        <v>92</v>
      </c>
      <c r="E596" s="324"/>
      <c r="F596" s="321" t="s">
        <v>389</v>
      </c>
      <c r="G596" s="325">
        <v>5</v>
      </c>
      <c r="H596" s="321" t="s">
        <v>17</v>
      </c>
    </row>
    <row r="597" spans="1:8">
      <c r="A597" s="321" t="s">
        <v>480</v>
      </c>
      <c r="B597" s="320" t="s">
        <v>11</v>
      </c>
      <c r="C597" s="316">
        <v>240</v>
      </c>
      <c r="D597" s="321" t="s">
        <v>92</v>
      </c>
      <c r="E597" s="324"/>
      <c r="F597" s="321" t="s">
        <v>387</v>
      </c>
      <c r="G597" s="325">
        <v>58</v>
      </c>
      <c r="H597" s="321" t="s">
        <v>17</v>
      </c>
    </row>
    <row r="598" spans="1:8">
      <c r="A598" s="321" t="s">
        <v>480</v>
      </c>
      <c r="B598" s="320" t="s">
        <v>481</v>
      </c>
      <c r="C598" s="316">
        <v>240</v>
      </c>
      <c r="D598" s="321" t="s">
        <v>92</v>
      </c>
      <c r="E598" s="324"/>
      <c r="F598" s="321" t="s">
        <v>387</v>
      </c>
      <c r="G598" s="325">
        <v>12</v>
      </c>
      <c r="H598" s="321" t="s">
        <v>17</v>
      </c>
    </row>
    <row r="599" spans="1:8">
      <c r="A599" s="321" t="s">
        <v>480</v>
      </c>
      <c r="B599" s="320" t="s">
        <v>170</v>
      </c>
      <c r="C599" s="316">
        <v>48</v>
      </c>
      <c r="D599" s="321" t="s">
        <v>92</v>
      </c>
      <c r="E599" s="324"/>
      <c r="F599" s="321" t="s">
        <v>393</v>
      </c>
      <c r="G599" s="325">
        <v>10</v>
      </c>
      <c r="H599" s="321" t="s">
        <v>500</v>
      </c>
    </row>
    <row r="600" spans="1:8">
      <c r="A600" s="321" t="s">
        <v>480</v>
      </c>
      <c r="B600" s="320" t="s">
        <v>482</v>
      </c>
      <c r="C600" s="316">
        <v>240</v>
      </c>
      <c r="D600" s="321" t="s">
        <v>92</v>
      </c>
      <c r="E600" s="324"/>
      <c r="F600" s="321" t="s">
        <v>387</v>
      </c>
      <c r="G600" s="325">
        <v>4.8</v>
      </c>
      <c r="H600" s="321" t="s">
        <v>184</v>
      </c>
    </row>
    <row r="601" spans="1:8">
      <c r="A601" s="321" t="s">
        <v>480</v>
      </c>
      <c r="B601" s="320" t="s">
        <v>222</v>
      </c>
      <c r="C601" s="316">
        <v>240</v>
      </c>
      <c r="D601" s="321" t="s">
        <v>92</v>
      </c>
      <c r="E601" s="324"/>
      <c r="F601" s="321" t="s">
        <v>390</v>
      </c>
      <c r="G601" s="325">
        <v>11.5</v>
      </c>
      <c r="H601" s="321" t="s">
        <v>184</v>
      </c>
    </row>
    <row r="602" spans="1:8">
      <c r="A602" s="321" t="s">
        <v>480</v>
      </c>
      <c r="B602" s="320" t="s">
        <v>199</v>
      </c>
      <c r="C602" s="316">
        <v>240</v>
      </c>
      <c r="D602" s="321" t="s">
        <v>92</v>
      </c>
      <c r="E602" s="324"/>
      <c r="F602" s="321" t="s">
        <v>388</v>
      </c>
      <c r="G602" s="325">
        <v>1200</v>
      </c>
      <c r="H602" s="321" t="s">
        <v>501</v>
      </c>
    </row>
    <row r="603" spans="1:8">
      <c r="A603" s="321" t="s">
        <v>480</v>
      </c>
      <c r="B603" s="320" t="s">
        <v>483</v>
      </c>
      <c r="C603" s="316">
        <v>240</v>
      </c>
      <c r="D603" s="321" t="s">
        <v>92</v>
      </c>
      <c r="E603" s="324"/>
      <c r="F603" s="321" t="s">
        <v>387</v>
      </c>
      <c r="G603" s="325">
        <v>82</v>
      </c>
      <c r="H603" s="321" t="s">
        <v>501</v>
      </c>
    </row>
    <row r="604" spans="1:8">
      <c r="A604" s="321" t="s">
        <v>480</v>
      </c>
      <c r="B604" s="320" t="s">
        <v>483</v>
      </c>
      <c r="C604" s="316">
        <v>240</v>
      </c>
      <c r="D604" s="321" t="s">
        <v>92</v>
      </c>
      <c r="E604" s="324"/>
      <c r="F604" s="321" t="s">
        <v>387</v>
      </c>
      <c r="G604" s="325">
        <v>46</v>
      </c>
      <c r="H604" s="321" t="s">
        <v>501</v>
      </c>
    </row>
    <row r="605" spans="1:8">
      <c r="A605" s="321" t="s">
        <v>480</v>
      </c>
      <c r="B605" s="320" t="s">
        <v>197</v>
      </c>
      <c r="C605" s="316">
        <v>240</v>
      </c>
      <c r="D605" s="321" t="s">
        <v>92</v>
      </c>
      <c r="E605" s="324"/>
      <c r="F605" s="321" t="s">
        <v>387</v>
      </c>
      <c r="G605" s="325">
        <v>9</v>
      </c>
      <c r="H605" s="321" t="s">
        <v>17</v>
      </c>
    </row>
    <row r="606" spans="1:8">
      <c r="A606" s="321" t="s">
        <v>480</v>
      </c>
      <c r="B606" s="320" t="s">
        <v>484</v>
      </c>
      <c r="C606" s="316">
        <v>240</v>
      </c>
      <c r="D606" s="321" t="s">
        <v>92</v>
      </c>
      <c r="E606" s="324"/>
      <c r="F606" s="321" t="s">
        <v>390</v>
      </c>
      <c r="G606" s="325">
        <v>44</v>
      </c>
      <c r="H606" s="321" t="s">
        <v>17</v>
      </c>
    </row>
    <row r="607" spans="1:8">
      <c r="A607" s="321" t="s">
        <v>480</v>
      </c>
      <c r="B607" s="320" t="s">
        <v>485</v>
      </c>
      <c r="C607" s="316">
        <v>240</v>
      </c>
      <c r="D607" s="321" t="s">
        <v>92</v>
      </c>
      <c r="E607" s="324"/>
      <c r="F607" s="321" t="s">
        <v>389</v>
      </c>
      <c r="G607" s="325">
        <v>32</v>
      </c>
      <c r="H607" s="321" t="s">
        <v>17</v>
      </c>
    </row>
    <row r="608" spans="1:8">
      <c r="A608" s="321" t="s">
        <v>480</v>
      </c>
      <c r="B608" s="320" t="s">
        <v>486</v>
      </c>
      <c r="C608" s="316">
        <v>240</v>
      </c>
      <c r="D608" s="321" t="s">
        <v>92</v>
      </c>
      <c r="E608" s="324"/>
      <c r="F608" s="321" t="s">
        <v>389</v>
      </c>
      <c r="G608" s="325">
        <v>2</v>
      </c>
      <c r="H608" s="321" t="s">
        <v>17</v>
      </c>
    </row>
    <row r="609" spans="1:8">
      <c r="A609" s="321" t="s">
        <v>480</v>
      </c>
      <c r="B609" s="320" t="s">
        <v>487</v>
      </c>
      <c r="C609" s="316">
        <v>240</v>
      </c>
      <c r="D609" s="321" t="s">
        <v>92</v>
      </c>
      <c r="E609" s="324"/>
      <c r="F609" s="321" t="s">
        <v>387</v>
      </c>
      <c r="G609" s="325">
        <v>8</v>
      </c>
      <c r="H609" s="321" t="s">
        <v>184</v>
      </c>
    </row>
    <row r="610" spans="1:8">
      <c r="A610" s="321" t="s">
        <v>480</v>
      </c>
      <c r="B610" s="320" t="s">
        <v>488</v>
      </c>
      <c r="C610" s="316">
        <v>240</v>
      </c>
      <c r="D610" s="321" t="s">
        <v>92</v>
      </c>
      <c r="E610" s="324"/>
      <c r="F610" s="321" t="s">
        <v>390</v>
      </c>
      <c r="G610" s="325">
        <v>7</v>
      </c>
      <c r="H610" s="321" t="s">
        <v>17</v>
      </c>
    </row>
    <row r="611" spans="1:8">
      <c r="A611" s="321" t="s">
        <v>480</v>
      </c>
      <c r="B611" s="320" t="s">
        <v>489</v>
      </c>
      <c r="C611" s="316">
        <v>240</v>
      </c>
      <c r="D611" s="321" t="s">
        <v>92</v>
      </c>
      <c r="E611" s="324"/>
      <c r="F611" s="321" t="s">
        <v>389</v>
      </c>
      <c r="G611" s="325">
        <v>2</v>
      </c>
      <c r="H611" s="321" t="s">
        <v>17</v>
      </c>
    </row>
    <row r="612" spans="1:8">
      <c r="A612" s="321" t="s">
        <v>480</v>
      </c>
      <c r="B612" s="320" t="s">
        <v>490</v>
      </c>
      <c r="C612" s="316">
        <v>240</v>
      </c>
      <c r="D612" s="321" t="s">
        <v>92</v>
      </c>
      <c r="E612" s="324"/>
      <c r="F612" s="321" t="s">
        <v>390</v>
      </c>
      <c r="G612" s="325">
        <v>22</v>
      </c>
      <c r="H612" s="321" t="s">
        <v>17</v>
      </c>
    </row>
    <row r="613" spans="1:8">
      <c r="A613" s="321" t="s">
        <v>480</v>
      </c>
      <c r="B613" s="320" t="s">
        <v>491</v>
      </c>
      <c r="C613" s="316">
        <v>240</v>
      </c>
      <c r="D613" s="321" t="s">
        <v>92</v>
      </c>
      <c r="E613" s="324"/>
      <c r="F613" s="321" t="s">
        <v>389</v>
      </c>
      <c r="G613" s="325">
        <v>9</v>
      </c>
      <c r="H613" s="321" t="s">
        <v>17</v>
      </c>
    </row>
    <row r="614" spans="1:8">
      <c r="A614" s="321" t="s">
        <v>480</v>
      </c>
      <c r="B614" s="320" t="s">
        <v>492</v>
      </c>
      <c r="C614" s="316">
        <v>240</v>
      </c>
      <c r="D614" s="321" t="s">
        <v>92</v>
      </c>
      <c r="E614" s="324"/>
      <c r="F614" s="321" t="s">
        <v>389</v>
      </c>
      <c r="G614" s="325">
        <v>1</v>
      </c>
      <c r="H614" s="321" t="s">
        <v>17</v>
      </c>
    </row>
    <row r="615" spans="1:8">
      <c r="A615" s="321" t="s">
        <v>480</v>
      </c>
      <c r="B615" s="320" t="s">
        <v>493</v>
      </c>
      <c r="C615" s="316">
        <v>240</v>
      </c>
      <c r="D615" s="321" t="s">
        <v>92</v>
      </c>
      <c r="E615" s="324"/>
      <c r="F615" s="321" t="s">
        <v>390</v>
      </c>
      <c r="G615" s="325">
        <v>22</v>
      </c>
      <c r="H615" s="321" t="s">
        <v>17</v>
      </c>
    </row>
    <row r="616" spans="1:8">
      <c r="A616" s="321" t="s">
        <v>480</v>
      </c>
      <c r="B616" s="320" t="s">
        <v>494</v>
      </c>
      <c r="C616" s="316">
        <v>240</v>
      </c>
      <c r="D616" s="321" t="s">
        <v>92</v>
      </c>
      <c r="E616" s="324"/>
      <c r="F616" s="321" t="s">
        <v>389</v>
      </c>
      <c r="G616" s="325">
        <v>9</v>
      </c>
      <c r="H616" s="321" t="s">
        <v>17</v>
      </c>
    </row>
    <row r="617" spans="1:8">
      <c r="A617" s="321" t="s">
        <v>480</v>
      </c>
      <c r="B617" s="320" t="s">
        <v>495</v>
      </c>
      <c r="C617" s="316">
        <v>240</v>
      </c>
      <c r="D617" s="321" t="s">
        <v>92</v>
      </c>
      <c r="E617" s="324"/>
      <c r="F617" s="321" t="s">
        <v>389</v>
      </c>
      <c r="G617" s="325">
        <v>1</v>
      </c>
      <c r="H617" s="321" t="s">
        <v>17</v>
      </c>
    </row>
    <row r="618" spans="1:8">
      <c r="A618" s="321" t="s">
        <v>480</v>
      </c>
      <c r="B618" s="320" t="s">
        <v>496</v>
      </c>
      <c r="C618" s="316">
        <v>240</v>
      </c>
      <c r="D618" s="321" t="s">
        <v>92</v>
      </c>
      <c r="E618" s="324"/>
      <c r="F618" s="321" t="s">
        <v>387</v>
      </c>
      <c r="G618" s="325">
        <v>8</v>
      </c>
      <c r="H618" s="321" t="s">
        <v>184</v>
      </c>
    </row>
    <row r="619" spans="1:8">
      <c r="A619" s="321" t="s">
        <v>480</v>
      </c>
      <c r="B619" s="320" t="s">
        <v>488</v>
      </c>
      <c r="C619" s="316">
        <v>240</v>
      </c>
      <c r="D619" s="321" t="s">
        <v>92</v>
      </c>
      <c r="E619" s="324"/>
      <c r="F619" s="321" t="s">
        <v>390</v>
      </c>
      <c r="G619" s="325">
        <v>7</v>
      </c>
      <c r="H619" s="321" t="s">
        <v>17</v>
      </c>
    </row>
    <row r="620" spans="1:8">
      <c r="A620" s="321" t="s">
        <v>480</v>
      </c>
      <c r="B620" s="320" t="s">
        <v>489</v>
      </c>
      <c r="C620" s="316">
        <v>240</v>
      </c>
      <c r="D620" s="321" t="s">
        <v>92</v>
      </c>
      <c r="E620" s="324"/>
      <c r="F620" s="321" t="s">
        <v>389</v>
      </c>
      <c r="G620" s="325">
        <v>2</v>
      </c>
      <c r="H620" s="321" t="s">
        <v>17</v>
      </c>
    </row>
    <row r="621" spans="1:8">
      <c r="A621" s="321" t="s">
        <v>480</v>
      </c>
      <c r="B621" s="320" t="s">
        <v>497</v>
      </c>
      <c r="C621" s="316">
        <v>240</v>
      </c>
      <c r="D621" s="321" t="s">
        <v>92</v>
      </c>
      <c r="E621" s="324"/>
      <c r="F621" s="321" t="s">
        <v>390</v>
      </c>
      <c r="G621" s="325">
        <v>44</v>
      </c>
      <c r="H621" s="321" t="s">
        <v>17</v>
      </c>
    </row>
    <row r="622" spans="1:8">
      <c r="A622" s="321" t="s">
        <v>480</v>
      </c>
      <c r="B622" s="320" t="s">
        <v>498</v>
      </c>
      <c r="C622" s="316">
        <v>240</v>
      </c>
      <c r="D622" s="321" t="s">
        <v>92</v>
      </c>
      <c r="E622" s="324"/>
      <c r="F622" s="321" t="s">
        <v>389</v>
      </c>
      <c r="G622" s="325">
        <v>32</v>
      </c>
      <c r="H622" s="321" t="s">
        <v>17</v>
      </c>
    </row>
    <row r="623" spans="1:8">
      <c r="A623" s="321" t="s">
        <v>480</v>
      </c>
      <c r="B623" s="320" t="s">
        <v>499</v>
      </c>
      <c r="C623" s="316">
        <v>240</v>
      </c>
      <c r="D623" s="321" t="s">
        <v>92</v>
      </c>
      <c r="E623" s="324"/>
      <c r="F623" s="321" t="s">
        <v>389</v>
      </c>
      <c r="G623" s="325">
        <v>2</v>
      </c>
      <c r="H623" s="321" t="s">
        <v>17</v>
      </c>
    </row>
    <row r="624" spans="1:8">
      <c r="A624" s="321" t="s">
        <v>480</v>
      </c>
      <c r="B624" s="320" t="s">
        <v>170</v>
      </c>
      <c r="C624" s="316">
        <v>48</v>
      </c>
      <c r="D624" s="321" t="s">
        <v>92</v>
      </c>
      <c r="E624" s="324"/>
      <c r="F624" s="321" t="s">
        <v>393</v>
      </c>
      <c r="G624" s="325">
        <v>12</v>
      </c>
      <c r="H624" s="321" t="s">
        <v>500</v>
      </c>
    </row>
    <row r="625" spans="1:8">
      <c r="A625" s="321" t="s">
        <v>480</v>
      </c>
      <c r="B625" s="320" t="s">
        <v>219</v>
      </c>
      <c r="C625" s="323">
        <v>48</v>
      </c>
      <c r="D625" s="321" t="s">
        <v>93</v>
      </c>
      <c r="E625" s="324"/>
      <c r="F625" s="321" t="s">
        <v>387</v>
      </c>
      <c r="G625" s="325">
        <v>156</v>
      </c>
      <c r="H625" s="321" t="s">
        <v>184</v>
      </c>
    </row>
  </sheetData>
  <sheetProtection sheet="1" objects="1" scenarios="1" formatCells="0" formatColumns="0" formatRows="0" insertColumns="0" insertRows="0" sort="0" autoFilter="0" pivotTables="0"/>
  <dataConsolidate link="1"/>
  <conditionalFormatting sqref="E386:E1048576">
    <cfRule type="expression" dxfId="41" priority="4">
      <formula>Y386&gt;1</formula>
    </cfRule>
  </conditionalFormatting>
  <conditionalFormatting sqref="E1:E378">
    <cfRule type="expression" dxfId="40" priority="61">
      <formula>Y1&gt;1</formula>
    </cfRule>
  </conditionalFormatting>
  <conditionalFormatting sqref="E384:E385">
    <cfRule type="expression" dxfId="39" priority="64">
      <formula>Y379&gt;1</formula>
    </cfRule>
  </conditionalFormatting>
  <conditionalFormatting sqref="E379:E383">
    <cfRule type="expression" dxfId="38" priority="66">
      <formula>Y381&gt;1</formula>
    </cfRule>
  </conditionalFormatting>
  <dataValidations disablePrompts="1" count="1">
    <dataValidation type="list" errorStyle="warning" allowBlank="1" showDropDown="1" errorTitle="Foutieve ruimtesoort" error="Deze ruimtesoort komt niet overeen met de gestelde voorwaarden." promptTitle="Ruimtesoort" prompt="De ruimtesoort moet beginnen met een hoofdletter en is altijd in enkelvoud. De ruimtesoort dient in Relatics bekend te zijn." sqref="F1 F305:F307 F558:F559 F322:F323 F418:F420 F331:F332 F334 F561:F562 F487:F488 F71 F94:F96 F550 F564:F565 F575:F576 F552:F553 F555:F556 F532:F538 F520:F521 F508:F509 F162:F163 F511:F512 F443:F445 F430:F434 F293 F173 F235 F493:F494 F349 F290 F481:F482 F315 F463:F468 F477:F479 F484:F485 F528:F529 F502:F503 F402:F409 F275 F318:F319 F342:F343 F490:F491 F382 F518 F395 F411:F415 F448:F460 F523 F499:F500 F87 F496:F497 F157 F122 F579:F585 F214 F266:F268 F264 F567:F568 F295:F296 F282:F285 F345:F346 F390:F391 F424:F426 F326:F328 F366:F374 F505:F506 F514:F516 F545:F548 F593:F1048576 F359:F363 F385 F379" xr:uid="{82B024AB-8DC7-45D3-87F5-553EFD97EAF2}">
      <formula1>RS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356A7-D33E-4A8F-AB14-DC40B7A47C30}">
  <sheetPr codeName="Blad4">
    <tabColor rgb="FFE3B43A"/>
  </sheetPr>
  <dimension ref="A2:EB41"/>
  <sheetViews>
    <sheetView showGridLines="0" showRowColHeaders="0" workbookViewId="0">
      <selection activeCell="I70" sqref="I70"/>
    </sheetView>
  </sheetViews>
  <sheetFormatPr baseColWidth="10" defaultColWidth="8.83203125" defaultRowHeight="15"/>
  <cols>
    <col min="1" max="1" width="32.6640625" style="33" bestFit="1" customWidth="1"/>
    <col min="2" max="2" width="16.83203125" style="33" customWidth="1"/>
    <col min="3" max="12" width="8.83203125" style="33"/>
    <col min="13" max="13" width="10.83203125" style="47" customWidth="1"/>
    <col min="14" max="26" width="8.83203125" style="33"/>
    <col min="27" max="27" width="8.83203125" style="165"/>
    <col min="28" max="132" width="8.83203125" style="33"/>
  </cols>
  <sheetData>
    <row r="2" spans="1:27" ht="16" thickBot="1"/>
    <row r="3" spans="1:27" ht="114.75" customHeight="1" thickBot="1">
      <c r="A3" s="309" t="s">
        <v>404</v>
      </c>
      <c r="B3" s="37"/>
      <c r="C3" s="38" t="s">
        <v>38</v>
      </c>
      <c r="D3" s="39" t="s">
        <v>395</v>
      </c>
      <c r="E3" s="39" t="s">
        <v>388</v>
      </c>
      <c r="F3" s="39" t="s">
        <v>390</v>
      </c>
      <c r="G3" s="39" t="s">
        <v>392</v>
      </c>
      <c r="H3" s="39" t="s">
        <v>10</v>
      </c>
      <c r="I3" s="39" t="s">
        <v>394</v>
      </c>
      <c r="J3" s="39" t="s">
        <v>389</v>
      </c>
      <c r="K3" s="39" t="s">
        <v>387</v>
      </c>
      <c r="L3" s="41" t="s">
        <v>393</v>
      </c>
      <c r="M3" s="42" t="s">
        <v>396</v>
      </c>
    </row>
    <row r="4" spans="1:27">
      <c r="A4" s="385" t="s">
        <v>18</v>
      </c>
      <c r="B4" s="137">
        <v>255</v>
      </c>
      <c r="C4" s="138">
        <f>SUMIFS(Inventarisatie[Opp. in m²],Inventarisatie[Locatie],$AA4,Inventarisatie[Freq],$B4,Inventarisatie[Ruimtesoort],C$3)</f>
        <v>52</v>
      </c>
      <c r="D4" s="139">
        <f>SUMIFS(Inventarisatie[Opp. in m²],Inventarisatie[Locatie],$AA4,Inventarisatie[Freq],$B4,Inventarisatie[Ruimtesoort],D$3)</f>
        <v>3995</v>
      </c>
      <c r="E4" s="139">
        <f>SUMIFS(Inventarisatie[Opp. in m²],Inventarisatie[Locatie],$AA4,Inventarisatie[Freq],$B4,Inventarisatie[Ruimtesoort],E$3)</f>
        <v>0</v>
      </c>
      <c r="F4" s="139">
        <f>SUMIFS(Inventarisatie[Opp. in m²],Inventarisatie[Locatie],$AA4,Inventarisatie[Freq],$B4,Inventarisatie[Ruimtesoort],F$3)</f>
        <v>0</v>
      </c>
      <c r="G4" s="139">
        <f>SUMIFS(Inventarisatie[Opp. in m²],Inventarisatie[Locatie],$AA4,Inventarisatie[Freq],$B4,Inventarisatie[Ruimtesoort],G$3)</f>
        <v>0</v>
      </c>
      <c r="H4" s="139">
        <f>SUMIFS(Inventarisatie[Opp. in m²],Inventarisatie[Locatie],$AA4,Inventarisatie[Freq],$B4,Inventarisatie[Ruimtesoort],H$3)</f>
        <v>104</v>
      </c>
      <c r="I4" s="139">
        <f>SUMIFS(Inventarisatie[Opp. in m²],Inventarisatie[Locatie],$AA4,Inventarisatie[Freq],$B4,Inventarisatie[Ruimtesoort],I$3)</f>
        <v>196</v>
      </c>
      <c r="J4" s="139">
        <f>SUMIFS(Inventarisatie[Opp. in m²],Inventarisatie[Locatie],$AA4,Inventarisatie[Freq],$B4,Inventarisatie[Ruimtesoort],J$3)</f>
        <v>117</v>
      </c>
      <c r="K4" s="139">
        <f>SUMIFS(Inventarisatie[Opp. in m²],Inventarisatie[Locatie],$AA4,Inventarisatie[Freq],$B4,Inventarisatie[Ruimtesoort],K$3)</f>
        <v>1759</v>
      </c>
      <c r="L4" s="140">
        <f>SUMIFS(Inventarisatie[Opp. in m²],Inventarisatie[Locatie],$AA4,Inventarisatie[Freq],$B4,Inventarisatie[Ruimtesoort],L$3)</f>
        <v>245</v>
      </c>
      <c r="M4" s="380">
        <f>SUM(C4:L5)</f>
        <v>6744</v>
      </c>
      <c r="AA4" s="166" t="s">
        <v>18</v>
      </c>
    </row>
    <row r="5" spans="1:27">
      <c r="A5" s="386"/>
      <c r="B5" s="141">
        <v>12</v>
      </c>
      <c r="C5" s="142">
        <f>SUMIFS(Inventarisatie[Opp. in m²],Inventarisatie[Locatie],$AA5,Inventarisatie[Freq],$B5,Inventarisatie[Ruimtesoort],C$3)</f>
        <v>0</v>
      </c>
      <c r="D5" s="143">
        <f>SUMIFS(Inventarisatie[Opp. in m²],Inventarisatie[Locatie],$AA5,Inventarisatie[Freq],$B5,Inventarisatie[Ruimtesoort],D$3)</f>
        <v>0</v>
      </c>
      <c r="E5" s="143">
        <f>SUMIFS(Inventarisatie[Opp. in m²],Inventarisatie[Locatie],$AA5,Inventarisatie[Freq],$B5,Inventarisatie[Ruimtesoort],E$3)</f>
        <v>0</v>
      </c>
      <c r="F5" s="143">
        <f>SUMIFS(Inventarisatie[Opp. in m²],Inventarisatie[Locatie],$AA5,Inventarisatie[Freq],$B5,Inventarisatie[Ruimtesoort],F$3)</f>
        <v>0</v>
      </c>
      <c r="G5" s="143">
        <f>SUMIFS(Inventarisatie[Opp. in m²],Inventarisatie[Locatie],$AA5,Inventarisatie[Freq],$B5,Inventarisatie[Ruimtesoort],G$3)</f>
        <v>0</v>
      </c>
      <c r="H5" s="143">
        <f>SUMIFS(Inventarisatie[Opp. in m²],Inventarisatie[Locatie],$AA5,Inventarisatie[Freq],$B5,Inventarisatie[Ruimtesoort],H$3)</f>
        <v>0</v>
      </c>
      <c r="I5" s="143">
        <f>SUMIFS(Inventarisatie[Opp. in m²],Inventarisatie[Locatie],$AA5,Inventarisatie[Freq],$B5,Inventarisatie[Ruimtesoort],I$3)</f>
        <v>0</v>
      </c>
      <c r="J5" s="143">
        <f>SUMIFS(Inventarisatie[Opp. in m²],Inventarisatie[Locatie],$AA5,Inventarisatie[Freq],$B5,Inventarisatie[Ruimtesoort],J$3)</f>
        <v>0</v>
      </c>
      <c r="K5" s="143">
        <f>SUMIFS(Inventarisatie[Opp. in m²],Inventarisatie[Locatie],$AA5,Inventarisatie[Freq],$B5,Inventarisatie[Ruimtesoort],K$3)</f>
        <v>276</v>
      </c>
      <c r="L5" s="144">
        <f>SUMIFS(Inventarisatie[Opp. in m²],Inventarisatie[Locatie],$AA5,Inventarisatie[Freq],$B5,Inventarisatie[Ruimtesoort],L$3)</f>
        <v>0</v>
      </c>
      <c r="M5" s="381"/>
      <c r="AA5" s="166" t="s">
        <v>18</v>
      </c>
    </row>
    <row r="6" spans="1:27">
      <c r="A6" s="170" t="s">
        <v>87</v>
      </c>
      <c r="B6" s="171">
        <v>255</v>
      </c>
      <c r="C6" s="172">
        <f>SUMIFS(Inventarisatie[Opp. in m²],Inventarisatie[Locatie],$AA6,Inventarisatie[Freq],$B6,Inventarisatie[Ruimtesoort],C$3)</f>
        <v>6</v>
      </c>
      <c r="D6" s="173">
        <f>SUMIFS(Inventarisatie[Opp. in m²],Inventarisatie[Locatie],$AA6,Inventarisatie[Freq],$B6,Inventarisatie[Ruimtesoort],D$3)</f>
        <v>142</v>
      </c>
      <c r="E6" s="173">
        <f>SUMIFS(Inventarisatie[Opp. in m²],Inventarisatie[Locatie],$AA6,Inventarisatie[Freq],$B6,Inventarisatie[Ruimtesoort],E$3)</f>
        <v>0</v>
      </c>
      <c r="F6" s="173">
        <f>SUMIFS(Inventarisatie[Opp. in m²],Inventarisatie[Locatie],$AA6,Inventarisatie[Freq],$B6,Inventarisatie[Ruimtesoort],F$3)</f>
        <v>27</v>
      </c>
      <c r="G6" s="173">
        <f>SUMIFS(Inventarisatie[Opp. in m²],Inventarisatie[Locatie],$AA6,Inventarisatie[Freq],$B6,Inventarisatie[Ruimtesoort],G$3)</f>
        <v>0</v>
      </c>
      <c r="H6" s="173">
        <f>SUMIFS(Inventarisatie[Opp. in m²],Inventarisatie[Locatie],$AA6,Inventarisatie[Freq],$B6,Inventarisatie[Ruimtesoort],H$3)</f>
        <v>11</v>
      </c>
      <c r="I6" s="173">
        <f>SUMIFS(Inventarisatie[Opp. in m²],Inventarisatie[Locatie],$AA6,Inventarisatie[Freq],$B6,Inventarisatie[Ruimtesoort],I$3)</f>
        <v>81</v>
      </c>
      <c r="J6" s="173">
        <f>SUMIFS(Inventarisatie[Opp. in m²],Inventarisatie[Locatie],$AA6,Inventarisatie[Freq],$B6,Inventarisatie[Ruimtesoort],J$3)</f>
        <v>19</v>
      </c>
      <c r="K6" s="173">
        <f>SUMIFS(Inventarisatie[Opp. in m²],Inventarisatie[Locatie],$AA6,Inventarisatie[Freq],$B6,Inventarisatie[Ruimtesoort],K$3)</f>
        <v>58</v>
      </c>
      <c r="L6" s="174">
        <f>SUMIFS(Inventarisatie[Opp. in m²],Inventarisatie[Locatie],$AA6,Inventarisatie[Freq],$B6,Inventarisatie[Ruimtesoort],L$3)</f>
        <v>0</v>
      </c>
      <c r="M6" s="43">
        <f>SUM(C6:L6)</f>
        <v>344</v>
      </c>
      <c r="AA6" s="166" t="s">
        <v>87</v>
      </c>
    </row>
    <row r="7" spans="1:27">
      <c r="A7" s="157" t="s">
        <v>88</v>
      </c>
      <c r="B7" s="145">
        <v>104</v>
      </c>
      <c r="C7" s="146">
        <f>SUMIFS(Inventarisatie[Opp. in m²],Inventarisatie[Locatie],$AA7,Inventarisatie[Freq],$B7,Inventarisatie[Ruimtesoort],C$3)</f>
        <v>38</v>
      </c>
      <c r="D7" s="147">
        <f>SUMIFS(Inventarisatie[Opp. in m²],Inventarisatie[Locatie],$AA7,Inventarisatie[Freq],$B7,Inventarisatie[Ruimtesoort],D$3)</f>
        <v>146</v>
      </c>
      <c r="E7" s="147">
        <f>SUMIFS(Inventarisatie[Opp. in m²],Inventarisatie[Locatie],$AA7,Inventarisatie[Freq],$B7,Inventarisatie[Ruimtesoort],E$3)</f>
        <v>0</v>
      </c>
      <c r="F7" s="147">
        <f>SUMIFS(Inventarisatie[Opp. in m²],Inventarisatie[Locatie],$AA7,Inventarisatie[Freq],$B7,Inventarisatie[Ruimtesoort],F$3)</f>
        <v>80</v>
      </c>
      <c r="G7" s="147">
        <f>SUMIFS(Inventarisatie[Opp. in m²],Inventarisatie[Locatie],$AA7,Inventarisatie[Freq],$B7,Inventarisatie[Ruimtesoort],G$3)</f>
        <v>0</v>
      </c>
      <c r="H7" s="147">
        <f>SUMIFS(Inventarisatie[Opp. in m²],Inventarisatie[Locatie],$AA7,Inventarisatie[Freq],$B7,Inventarisatie[Ruimtesoort],H$3)</f>
        <v>16</v>
      </c>
      <c r="I7" s="147">
        <f>SUMIFS(Inventarisatie[Opp. in m²],Inventarisatie[Locatie],$AA7,Inventarisatie[Freq],$B7,Inventarisatie[Ruimtesoort],I$3)</f>
        <v>119</v>
      </c>
      <c r="J7" s="147">
        <f>SUMIFS(Inventarisatie[Opp. in m²],Inventarisatie[Locatie],$AA7,Inventarisatie[Freq],$B7,Inventarisatie[Ruimtesoort],J$3)</f>
        <v>74</v>
      </c>
      <c r="K7" s="147">
        <f>SUMIFS(Inventarisatie[Opp. in m²],Inventarisatie[Locatie],$AA7,Inventarisatie[Freq],$B7,Inventarisatie[Ruimtesoort],K$3)</f>
        <v>434</v>
      </c>
      <c r="L7" s="148">
        <f>SUMIFS(Inventarisatie[Opp. in m²],Inventarisatie[Locatie],$AA7,Inventarisatie[Freq],$B7,Inventarisatie[Ruimtesoort],L$3)</f>
        <v>0</v>
      </c>
      <c r="M7" s="43">
        <f>SUM(C7:L7)</f>
        <v>907</v>
      </c>
      <c r="AA7" s="166" t="s">
        <v>88</v>
      </c>
    </row>
    <row r="8" spans="1:27">
      <c r="A8" s="170" t="s">
        <v>89</v>
      </c>
      <c r="B8" s="171">
        <v>52</v>
      </c>
      <c r="C8" s="172">
        <f>SUMIFS(Inventarisatie[Opp. in m²],Inventarisatie[Locatie],$AA8,Inventarisatie[Freq],$B8,Inventarisatie[Ruimtesoort],C$3)</f>
        <v>20</v>
      </c>
      <c r="D8" s="173">
        <f>SUMIFS(Inventarisatie[Opp. in m²],Inventarisatie[Locatie],$AA8,Inventarisatie[Freq],$B8,Inventarisatie[Ruimtesoort],D$3)</f>
        <v>61</v>
      </c>
      <c r="E8" s="173">
        <f>SUMIFS(Inventarisatie[Opp. in m²],Inventarisatie[Locatie],$AA8,Inventarisatie[Freq],$B8,Inventarisatie[Ruimtesoort],E$3)</f>
        <v>0</v>
      </c>
      <c r="F8" s="173">
        <f>SUMIFS(Inventarisatie[Opp. in m²],Inventarisatie[Locatie],$AA8,Inventarisatie[Freq],$B8,Inventarisatie[Ruimtesoort],F$3)</f>
        <v>35</v>
      </c>
      <c r="G8" s="173">
        <f>SUMIFS(Inventarisatie[Opp. in m²],Inventarisatie[Locatie],$AA8,Inventarisatie[Freq],$B8,Inventarisatie[Ruimtesoort],G$3)</f>
        <v>0</v>
      </c>
      <c r="H8" s="173">
        <f>SUMIFS(Inventarisatie[Opp. in m²],Inventarisatie[Locatie],$AA8,Inventarisatie[Freq],$B8,Inventarisatie[Ruimtesoort],H$3)</f>
        <v>0</v>
      </c>
      <c r="I8" s="173">
        <f>SUMIFS(Inventarisatie[Opp. in m²],Inventarisatie[Locatie],$AA8,Inventarisatie[Freq],$B8,Inventarisatie[Ruimtesoort],I$3)</f>
        <v>0</v>
      </c>
      <c r="J8" s="173">
        <f>SUMIFS(Inventarisatie[Opp. in m²],Inventarisatie[Locatie],$AA8,Inventarisatie[Freq],$B8,Inventarisatie[Ruimtesoort],J$3)</f>
        <v>18</v>
      </c>
      <c r="K8" s="173">
        <f>SUMIFS(Inventarisatie[Opp. in m²],Inventarisatie[Locatie],$AA8,Inventarisatie[Freq],$B8,Inventarisatie[Ruimtesoort],K$3)</f>
        <v>18</v>
      </c>
      <c r="L8" s="174">
        <f>SUMIFS(Inventarisatie[Opp. in m²],Inventarisatie[Locatie],$AA8,Inventarisatie[Freq],$B8,Inventarisatie[Ruimtesoort],L$3)</f>
        <v>0</v>
      </c>
      <c r="M8" s="43">
        <f>SUM(C8:L8)</f>
        <v>152</v>
      </c>
      <c r="AA8" s="166" t="s">
        <v>89</v>
      </c>
    </row>
    <row r="9" spans="1:27">
      <c r="A9" s="157" t="s">
        <v>90</v>
      </c>
      <c r="B9" s="145">
        <v>52</v>
      </c>
      <c r="C9" s="146">
        <f>SUMIFS(Inventarisatie[Opp. in m²],Inventarisatie[Locatie],$AA9,Inventarisatie[Freq],$B9,Inventarisatie[Ruimtesoort],C$3)</f>
        <v>3</v>
      </c>
      <c r="D9" s="147">
        <f>SUMIFS(Inventarisatie[Opp. in m²],Inventarisatie[Locatie],$AA9,Inventarisatie[Freq],$B9,Inventarisatie[Ruimtesoort],D$3)</f>
        <v>14</v>
      </c>
      <c r="E9" s="147">
        <f>SUMIFS(Inventarisatie[Opp. in m²],Inventarisatie[Locatie],$AA9,Inventarisatie[Freq],$B9,Inventarisatie[Ruimtesoort],E$3)</f>
        <v>0</v>
      </c>
      <c r="F9" s="147">
        <f>SUMIFS(Inventarisatie[Opp. in m²],Inventarisatie[Locatie],$AA9,Inventarisatie[Freq],$B9,Inventarisatie[Ruimtesoort],F$3)</f>
        <v>0</v>
      </c>
      <c r="G9" s="147">
        <f>SUMIFS(Inventarisatie[Opp. in m²],Inventarisatie[Locatie],$AA9,Inventarisatie[Freq],$B9,Inventarisatie[Ruimtesoort],G$3)</f>
        <v>0</v>
      </c>
      <c r="H9" s="147">
        <f>SUMIFS(Inventarisatie[Opp. in m²],Inventarisatie[Locatie],$AA9,Inventarisatie[Freq],$B9,Inventarisatie[Ruimtesoort],H$3)</f>
        <v>9</v>
      </c>
      <c r="I9" s="147">
        <f>SUMIFS(Inventarisatie[Opp. in m²],Inventarisatie[Locatie],$AA9,Inventarisatie[Freq],$B9,Inventarisatie[Ruimtesoort],I$3)</f>
        <v>48</v>
      </c>
      <c r="J9" s="147">
        <f>SUMIFS(Inventarisatie[Opp. in m²],Inventarisatie[Locatie],$AA9,Inventarisatie[Freq],$B9,Inventarisatie[Ruimtesoort],J$3)</f>
        <v>6</v>
      </c>
      <c r="K9" s="147">
        <f>SUMIFS(Inventarisatie[Opp. in m²],Inventarisatie[Locatie],$AA9,Inventarisatie[Freq],$B9,Inventarisatie[Ruimtesoort],K$3)</f>
        <v>43</v>
      </c>
      <c r="L9" s="148">
        <f>SUMIFS(Inventarisatie[Opp. in m²],Inventarisatie[Locatie],$AA9,Inventarisatie[Freq],$B9,Inventarisatie[Ruimtesoort],L$3)</f>
        <v>0</v>
      </c>
      <c r="M9" s="43">
        <f t="shared" ref="M9:M11" si="0">SUM(C9:L9)</f>
        <v>123</v>
      </c>
      <c r="AA9" s="166" t="s">
        <v>90</v>
      </c>
    </row>
    <row r="10" spans="1:27">
      <c r="A10" s="170" t="s">
        <v>504</v>
      </c>
      <c r="B10" s="171">
        <v>26</v>
      </c>
      <c r="C10" s="172">
        <f>SUMIFS(Inventarisatie[Opp. in m²],Inventarisatie[Locatie],$AA10,Inventarisatie[Freq],$B10,Inventarisatie[Ruimtesoort],C$3)</f>
        <v>0</v>
      </c>
      <c r="D10" s="173">
        <f>SUMIFS(Inventarisatie[Opp. in m²],Inventarisatie[Locatie],$AA10,Inventarisatie[Freq],$B10,Inventarisatie[Ruimtesoort],D$3)</f>
        <v>9</v>
      </c>
      <c r="E10" s="173">
        <f>SUMIFS(Inventarisatie[Opp. in m²],Inventarisatie[Locatie],$AA10,Inventarisatie[Freq],$B10,Inventarisatie[Ruimtesoort],E$3)</f>
        <v>0</v>
      </c>
      <c r="F10" s="173">
        <f>SUMIFS(Inventarisatie[Opp. in m²],Inventarisatie[Locatie],$AA10,Inventarisatie[Freq],$B10,Inventarisatie[Ruimtesoort],F$3)</f>
        <v>10</v>
      </c>
      <c r="G10" s="173">
        <f>SUMIFS(Inventarisatie[Opp. in m²],Inventarisatie[Locatie],$AA10,Inventarisatie[Freq],$B10,Inventarisatie[Ruimtesoort],G$3)</f>
        <v>0</v>
      </c>
      <c r="H10" s="173">
        <f>SUMIFS(Inventarisatie[Opp. in m²],Inventarisatie[Locatie],$AA10,Inventarisatie[Freq],$B10,Inventarisatie[Ruimtesoort],H$3)</f>
        <v>2</v>
      </c>
      <c r="I10" s="173">
        <f>SUMIFS(Inventarisatie[Opp. in m²],Inventarisatie[Locatie],$AA10,Inventarisatie[Freq],$B10,Inventarisatie[Ruimtesoort],I$3)</f>
        <v>0</v>
      </c>
      <c r="J10" s="173">
        <f>SUMIFS(Inventarisatie[Opp. in m²],Inventarisatie[Locatie],$AA10,Inventarisatie[Freq],$B10,Inventarisatie[Ruimtesoort],J$3)</f>
        <v>2</v>
      </c>
      <c r="K10" s="173">
        <f>SUMIFS(Inventarisatie[Opp. in m²],Inventarisatie[Locatie],$AA10,Inventarisatie[Freq],$B10,Inventarisatie[Ruimtesoort],K$3)</f>
        <v>0</v>
      </c>
      <c r="L10" s="174">
        <f>SUMIFS(Inventarisatie[Opp. in m²],Inventarisatie[Locatie],$AA10,Inventarisatie[Freq],$B10,Inventarisatie[Ruimtesoort],L$3)</f>
        <v>0</v>
      </c>
      <c r="M10" s="43">
        <f t="shared" si="0"/>
        <v>23</v>
      </c>
      <c r="AA10" s="166" t="s">
        <v>504</v>
      </c>
    </row>
    <row r="11" spans="1:27">
      <c r="A11" s="160" t="s">
        <v>505</v>
      </c>
      <c r="B11" s="161">
        <v>26</v>
      </c>
      <c r="C11" s="162">
        <f>SUMIFS(Inventarisatie[Opp. in m²],Inventarisatie[Locatie],$AA11,Inventarisatie[Freq],$B11,Inventarisatie[Ruimtesoort],C$3)</f>
        <v>0</v>
      </c>
      <c r="D11" s="163">
        <f>SUMIFS(Inventarisatie[Opp. in m²],Inventarisatie[Locatie],$AA11,Inventarisatie[Freq],$B11,Inventarisatie[Ruimtesoort],D$3)</f>
        <v>0</v>
      </c>
      <c r="E11" s="163">
        <f>SUMIFS(Inventarisatie[Opp. in m²],Inventarisatie[Locatie],$AA11,Inventarisatie[Freq],$B11,Inventarisatie[Ruimtesoort],E$3)</f>
        <v>0</v>
      </c>
      <c r="F11" s="163">
        <f>SUMIFS(Inventarisatie[Opp. in m²],Inventarisatie[Locatie],$AA11,Inventarisatie[Freq],$B11,Inventarisatie[Ruimtesoort],F$3)</f>
        <v>0</v>
      </c>
      <c r="G11" s="163">
        <f>SUMIFS(Inventarisatie[Opp. in m²],Inventarisatie[Locatie],$AA11,Inventarisatie[Freq],$B11,Inventarisatie[Ruimtesoort],G$3)</f>
        <v>0</v>
      </c>
      <c r="H11" s="163">
        <f>SUMIFS(Inventarisatie[Opp. in m²],Inventarisatie[Locatie],$AA11,Inventarisatie[Freq],$B11,Inventarisatie[Ruimtesoort],H$3)</f>
        <v>0</v>
      </c>
      <c r="I11" s="163">
        <f>SUMIFS(Inventarisatie[Opp. in m²],Inventarisatie[Locatie],$AA11,Inventarisatie[Freq],$B11,Inventarisatie[Ruimtesoort],I$3)</f>
        <v>0</v>
      </c>
      <c r="J11" s="163">
        <f>SUMIFS(Inventarisatie[Opp. in m²],Inventarisatie[Locatie],$AA11,Inventarisatie[Freq],$B11,Inventarisatie[Ruimtesoort],J$3)</f>
        <v>2</v>
      </c>
      <c r="K11" s="163">
        <f>SUMIFS(Inventarisatie[Opp. in m²],Inventarisatie[Locatie],$AA11,Inventarisatie[Freq],$B11,Inventarisatie[Ruimtesoort],K$3)</f>
        <v>0</v>
      </c>
      <c r="L11" s="164">
        <f>SUMIFS(Inventarisatie[Opp. in m²],Inventarisatie[Locatie],$AA11,Inventarisatie[Freq],$B11,Inventarisatie[Ruimtesoort],L$3)</f>
        <v>0</v>
      </c>
      <c r="M11" s="43">
        <f t="shared" si="0"/>
        <v>2</v>
      </c>
      <c r="AA11" s="166" t="s">
        <v>505</v>
      </c>
    </row>
    <row r="12" spans="1:27">
      <c r="A12" s="389" t="s">
        <v>173</v>
      </c>
      <c r="B12" s="176">
        <v>200</v>
      </c>
      <c r="C12" s="177">
        <f>SUMIFS(Inventarisatie[Opp. in m²],Inventarisatie[Locatie],$AA12,Inventarisatie[Freq],$B12,Inventarisatie[Ruimtesoort],C$3)</f>
        <v>6</v>
      </c>
      <c r="D12" s="178">
        <f>SUMIFS(Inventarisatie[Opp. in m²],Inventarisatie[Locatie],$AA12,Inventarisatie[Freq],$B12,Inventarisatie[Ruimtesoort],D$3)</f>
        <v>51</v>
      </c>
      <c r="E12" s="178">
        <f>SUMIFS(Inventarisatie[Opp. in m²],Inventarisatie[Locatie],$AA12,Inventarisatie[Freq],$B12,Inventarisatie[Ruimtesoort],E$3)</f>
        <v>0</v>
      </c>
      <c r="F12" s="178">
        <f>SUMIFS(Inventarisatie[Opp. in m²],Inventarisatie[Locatie],$AA12,Inventarisatie[Freq],$B12,Inventarisatie[Ruimtesoort],F$3)</f>
        <v>0</v>
      </c>
      <c r="G12" s="178">
        <f>SUMIFS(Inventarisatie[Opp. in m²],Inventarisatie[Locatie],$AA12,Inventarisatie[Freq],$B12,Inventarisatie[Ruimtesoort],G$3)</f>
        <v>444</v>
      </c>
      <c r="H12" s="178">
        <f>SUMIFS(Inventarisatie[Opp. in m²],Inventarisatie[Locatie],$AA12,Inventarisatie[Freq],$B12,Inventarisatie[Ruimtesoort],H$3)</f>
        <v>0</v>
      </c>
      <c r="I12" s="178">
        <f>SUMIFS(Inventarisatie[Opp. in m²],Inventarisatie[Locatie],$AA12,Inventarisatie[Freq],$B12,Inventarisatie[Ruimtesoort],I$3)</f>
        <v>0</v>
      </c>
      <c r="J12" s="178">
        <f>SUMIFS(Inventarisatie[Opp. in m²],Inventarisatie[Locatie],$AA12,Inventarisatie[Freq],$B12,Inventarisatie[Ruimtesoort],J$3)</f>
        <v>39</v>
      </c>
      <c r="K12" s="178">
        <f>SUMIFS(Inventarisatie[Opp. in m²],Inventarisatie[Locatie],$AA12,Inventarisatie[Freq],$B12,Inventarisatie[Ruimtesoort],K$3)</f>
        <v>86</v>
      </c>
      <c r="L12" s="179">
        <f>SUMIFS(Inventarisatie[Opp. in m²],Inventarisatie[Locatie],$AA12,Inventarisatie[Freq],$B12,Inventarisatie[Ruimtesoort],L$3)</f>
        <v>45</v>
      </c>
      <c r="M12" s="382">
        <f>SUM(C12:L13)</f>
        <v>707</v>
      </c>
      <c r="AA12" s="166" t="s">
        <v>173</v>
      </c>
    </row>
    <row r="13" spans="1:27">
      <c r="A13" s="390"/>
      <c r="B13" s="180">
        <v>40</v>
      </c>
      <c r="C13" s="181">
        <f>SUMIFS(Inventarisatie[Opp. in m²],Inventarisatie[Locatie],$AA13,Inventarisatie[Freq],$B13,Inventarisatie[Ruimtesoort],C$3)</f>
        <v>0</v>
      </c>
      <c r="D13" s="182">
        <f>SUMIFS(Inventarisatie[Opp. in m²],Inventarisatie[Locatie],$AA13,Inventarisatie[Freq],$B13,Inventarisatie[Ruimtesoort],D$3)</f>
        <v>0</v>
      </c>
      <c r="E13" s="182">
        <f>SUMIFS(Inventarisatie[Opp. in m²],Inventarisatie[Locatie],$AA13,Inventarisatie[Freq],$B13,Inventarisatie[Ruimtesoort],E$3)</f>
        <v>0</v>
      </c>
      <c r="F13" s="182">
        <f>SUMIFS(Inventarisatie[Opp. in m²],Inventarisatie[Locatie],$AA13,Inventarisatie[Freq],$B13,Inventarisatie[Ruimtesoort],F$3)</f>
        <v>0</v>
      </c>
      <c r="G13" s="182">
        <f>SUMIFS(Inventarisatie[Opp. in m²],Inventarisatie[Locatie],$AA13,Inventarisatie[Freq],$B13,Inventarisatie[Ruimtesoort],G$3)</f>
        <v>0</v>
      </c>
      <c r="H13" s="182">
        <f>SUMIFS(Inventarisatie[Opp. in m²],Inventarisatie[Locatie],$AA13,Inventarisatie[Freq],$B13,Inventarisatie[Ruimtesoort],H$3)</f>
        <v>0</v>
      </c>
      <c r="I13" s="182">
        <f>SUMIFS(Inventarisatie[Opp. in m²],Inventarisatie[Locatie],$AA13,Inventarisatie[Freq],$B13,Inventarisatie[Ruimtesoort],I$3)</f>
        <v>0</v>
      </c>
      <c r="J13" s="182">
        <f>SUMIFS(Inventarisatie[Opp. in m²],Inventarisatie[Locatie],$AA13,Inventarisatie[Freq],$B13,Inventarisatie[Ruimtesoort],J$3)</f>
        <v>0</v>
      </c>
      <c r="K13" s="182">
        <f>SUMIFS(Inventarisatie[Opp. in m²],Inventarisatie[Locatie],$AA13,Inventarisatie[Freq],$B13,Inventarisatie[Ruimtesoort],K$3)</f>
        <v>36</v>
      </c>
      <c r="L13" s="183">
        <f>SUMIFS(Inventarisatie[Opp. in m²],Inventarisatie[Locatie],$AA13,Inventarisatie[Freq],$B13,Inventarisatie[Ruimtesoort],L$3)</f>
        <v>0</v>
      </c>
      <c r="M13" s="381"/>
      <c r="AA13" s="166" t="s">
        <v>173</v>
      </c>
    </row>
    <row r="14" spans="1:27">
      <c r="A14" s="158" t="s">
        <v>244</v>
      </c>
      <c r="B14" s="149">
        <v>104</v>
      </c>
      <c r="C14" s="150">
        <f>SUMIFS(Inventarisatie[Opp. in m²],Inventarisatie[Locatie],$AA14,Inventarisatie[Freq],$B14,Inventarisatie[Ruimtesoort],C$3)</f>
        <v>60</v>
      </c>
      <c r="D14" s="151">
        <f>SUMIFS(Inventarisatie[Opp. in m²],Inventarisatie[Locatie],$AA14,Inventarisatie[Freq],$B14,Inventarisatie[Ruimtesoort],D$3)</f>
        <v>42</v>
      </c>
      <c r="E14" s="151">
        <f>SUMIFS(Inventarisatie[Opp. in m²],Inventarisatie[Locatie],$AA14,Inventarisatie[Freq],$B14,Inventarisatie[Ruimtesoort],E$3)</f>
        <v>0</v>
      </c>
      <c r="F14" s="151">
        <f>SUMIFS(Inventarisatie[Opp. in m²],Inventarisatie[Locatie],$AA14,Inventarisatie[Freq],$B14,Inventarisatie[Ruimtesoort],F$3)</f>
        <v>0</v>
      </c>
      <c r="G14" s="151">
        <f>SUMIFS(Inventarisatie[Opp. in m²],Inventarisatie[Locatie],$AA14,Inventarisatie[Freq],$B14,Inventarisatie[Ruimtesoort],G$3)</f>
        <v>282</v>
      </c>
      <c r="H14" s="151">
        <f>SUMIFS(Inventarisatie[Opp. in m²],Inventarisatie[Locatie],$AA14,Inventarisatie[Freq],$B14,Inventarisatie[Ruimtesoort],H$3)</f>
        <v>21</v>
      </c>
      <c r="I14" s="151">
        <f>SUMIFS(Inventarisatie[Opp. in m²],Inventarisatie[Locatie],$AA14,Inventarisatie[Freq],$B14,Inventarisatie[Ruimtesoort],I$3)</f>
        <v>0</v>
      </c>
      <c r="J14" s="151">
        <f>SUMIFS(Inventarisatie[Opp. in m²],Inventarisatie[Locatie],$AA14,Inventarisatie[Freq],$B14,Inventarisatie[Ruimtesoort],J$3)</f>
        <v>24.999999999999996</v>
      </c>
      <c r="K14" s="151">
        <f>SUMIFS(Inventarisatie[Opp. in m²],Inventarisatie[Locatie],$AA14,Inventarisatie[Freq],$B14,Inventarisatie[Ruimtesoort],K$3)</f>
        <v>303.2</v>
      </c>
      <c r="L14" s="152">
        <f>SUMIFS(Inventarisatie[Opp. in m²],Inventarisatie[Locatie],$AA14,Inventarisatie[Freq],$B14,Inventarisatie[Ruimtesoort],L$3)</f>
        <v>12</v>
      </c>
      <c r="M14" s="167">
        <f>SUM(C14:L14)</f>
        <v>745.2</v>
      </c>
      <c r="AA14" s="166" t="s">
        <v>244</v>
      </c>
    </row>
    <row r="15" spans="1:27">
      <c r="A15" s="170" t="s">
        <v>245</v>
      </c>
      <c r="B15" s="171">
        <v>104</v>
      </c>
      <c r="C15" s="172">
        <f>SUMIFS(Inventarisatie[Opp. in m²],Inventarisatie[Locatie],$AA15,Inventarisatie[Freq],$B15,Inventarisatie[Ruimtesoort],C$3)</f>
        <v>3</v>
      </c>
      <c r="D15" s="173">
        <f>SUMIFS(Inventarisatie[Opp. in m²],Inventarisatie[Locatie],$AA15,Inventarisatie[Freq],$B15,Inventarisatie[Ruimtesoort],D$3)</f>
        <v>0</v>
      </c>
      <c r="E15" s="173">
        <f>SUMIFS(Inventarisatie[Opp. in m²],Inventarisatie[Locatie],$AA15,Inventarisatie[Freq],$B15,Inventarisatie[Ruimtesoort],E$3)</f>
        <v>0</v>
      </c>
      <c r="F15" s="173">
        <f>SUMIFS(Inventarisatie[Opp. in m²],Inventarisatie[Locatie],$AA15,Inventarisatie[Freq],$B15,Inventarisatie[Ruimtesoort],F$3)</f>
        <v>0</v>
      </c>
      <c r="G15" s="173">
        <f>SUMIFS(Inventarisatie[Opp. in m²],Inventarisatie[Locatie],$AA15,Inventarisatie[Freq],$B15,Inventarisatie[Ruimtesoort],G$3)</f>
        <v>204</v>
      </c>
      <c r="H15" s="173">
        <f>SUMIFS(Inventarisatie[Opp. in m²],Inventarisatie[Locatie],$AA15,Inventarisatie[Freq],$B15,Inventarisatie[Ruimtesoort],H$3)</f>
        <v>0</v>
      </c>
      <c r="I15" s="173">
        <f>SUMIFS(Inventarisatie[Opp. in m²],Inventarisatie[Locatie],$AA15,Inventarisatie[Freq],$B15,Inventarisatie[Ruimtesoort],I$3)</f>
        <v>0</v>
      </c>
      <c r="J15" s="173">
        <f>SUMIFS(Inventarisatie[Opp. in m²],Inventarisatie[Locatie],$AA15,Inventarisatie[Freq],$B15,Inventarisatie[Ruimtesoort],J$3)</f>
        <v>7</v>
      </c>
      <c r="K15" s="173">
        <f>SUMIFS(Inventarisatie[Opp. in m²],Inventarisatie[Locatie],$AA15,Inventarisatie[Freq],$B15,Inventarisatie[Ruimtesoort],K$3)</f>
        <v>20</v>
      </c>
      <c r="L15" s="174">
        <f>SUMIFS(Inventarisatie[Opp. in m²],Inventarisatie[Locatie],$AA15,Inventarisatie[Freq],$B15,Inventarisatie[Ruimtesoort],L$3)</f>
        <v>18</v>
      </c>
      <c r="M15" s="168">
        <f>SUM(C15:L15)</f>
        <v>252</v>
      </c>
      <c r="AA15" s="166" t="s">
        <v>245</v>
      </c>
    </row>
    <row r="16" spans="1:27">
      <c r="A16" s="387" t="s">
        <v>246</v>
      </c>
      <c r="B16" s="149">
        <v>156</v>
      </c>
      <c r="C16" s="150">
        <f>SUMIFS(Inventarisatie[Opp. in m²],Inventarisatie[Locatie],$AA16,Inventarisatie[Freq],$B16,Inventarisatie[Ruimtesoort],C$3)</f>
        <v>30</v>
      </c>
      <c r="D16" s="151">
        <f>SUMIFS(Inventarisatie[Opp. in m²],Inventarisatie[Locatie],$AA16,Inventarisatie[Freq],$B16,Inventarisatie[Ruimtesoort],D$3)</f>
        <v>0</v>
      </c>
      <c r="E16" s="151">
        <f>SUMIFS(Inventarisatie[Opp. in m²],Inventarisatie[Locatie],$AA16,Inventarisatie[Freq],$B16,Inventarisatie[Ruimtesoort],E$3)</f>
        <v>0</v>
      </c>
      <c r="F16" s="151">
        <f>SUMIFS(Inventarisatie[Opp. in m²],Inventarisatie[Locatie],$AA16,Inventarisatie[Freq],$B16,Inventarisatie[Ruimtesoort],F$3)</f>
        <v>0</v>
      </c>
      <c r="G16" s="151">
        <f>SUMIFS(Inventarisatie[Opp. in m²],Inventarisatie[Locatie],$AA16,Inventarisatie[Freq],$B16,Inventarisatie[Ruimtesoort],G$3)</f>
        <v>396</v>
      </c>
      <c r="H16" s="151">
        <f>SUMIFS(Inventarisatie[Opp. in m²],Inventarisatie[Locatie],$AA16,Inventarisatie[Freq],$B16,Inventarisatie[Ruimtesoort],H$3)</f>
        <v>0</v>
      </c>
      <c r="I16" s="151">
        <f>SUMIFS(Inventarisatie[Opp. in m²],Inventarisatie[Locatie],$AA16,Inventarisatie[Freq],$B16,Inventarisatie[Ruimtesoort],I$3)</f>
        <v>0</v>
      </c>
      <c r="J16" s="151">
        <f>SUMIFS(Inventarisatie[Opp. in m²],Inventarisatie[Locatie],$AA16,Inventarisatie[Freq],$B16,Inventarisatie[Ruimtesoort],J$3)</f>
        <v>13</v>
      </c>
      <c r="K16" s="151">
        <f>SUMIFS(Inventarisatie[Opp. in m²],Inventarisatie[Locatie],$AA16,Inventarisatie[Freq],$B16,Inventarisatie[Ruimtesoort],K$3)</f>
        <v>16</v>
      </c>
      <c r="L16" s="152">
        <f>SUMIFS(Inventarisatie[Opp. in m²],Inventarisatie[Locatie],$AA16,Inventarisatie[Freq],$B16,Inventarisatie[Ruimtesoort],L$3)</f>
        <v>10</v>
      </c>
      <c r="M16" s="382">
        <f>SUM(C16:L17)</f>
        <v>501</v>
      </c>
      <c r="AA16" s="166" t="s">
        <v>246</v>
      </c>
    </row>
    <row r="17" spans="1:27">
      <c r="A17" s="386"/>
      <c r="B17" s="141">
        <v>52</v>
      </c>
      <c r="C17" s="142">
        <f>SUMIFS(Inventarisatie[Opp. in m²],Inventarisatie[Locatie],$AA17,Inventarisatie[Freq],$B17,Inventarisatie[Ruimtesoort],C$3)</f>
        <v>0</v>
      </c>
      <c r="D17" s="143">
        <f>SUMIFS(Inventarisatie[Opp. in m²],Inventarisatie[Locatie],$AA17,Inventarisatie[Freq],$B17,Inventarisatie[Ruimtesoort],D$3)</f>
        <v>0</v>
      </c>
      <c r="E17" s="143">
        <f>SUMIFS(Inventarisatie[Opp. in m²],Inventarisatie[Locatie],$AA17,Inventarisatie[Freq],$B17,Inventarisatie[Ruimtesoort],E$3)</f>
        <v>0</v>
      </c>
      <c r="F17" s="143">
        <f>SUMIFS(Inventarisatie[Opp. in m²],Inventarisatie[Locatie],$AA17,Inventarisatie[Freq],$B17,Inventarisatie[Ruimtesoort],F$3)</f>
        <v>0</v>
      </c>
      <c r="G17" s="143">
        <f>SUMIFS(Inventarisatie[Opp. in m²],Inventarisatie[Locatie],$AA17,Inventarisatie[Freq],$B17,Inventarisatie[Ruimtesoort],G$3)</f>
        <v>0</v>
      </c>
      <c r="H17" s="143">
        <f>SUMIFS(Inventarisatie[Opp. in m²],Inventarisatie[Locatie],$AA17,Inventarisatie[Freq],$B17,Inventarisatie[Ruimtesoort],H$3)</f>
        <v>0</v>
      </c>
      <c r="I17" s="143">
        <f>SUMIFS(Inventarisatie[Opp. in m²],Inventarisatie[Locatie],$AA17,Inventarisatie[Freq],$B17,Inventarisatie[Ruimtesoort],I$3)</f>
        <v>0</v>
      </c>
      <c r="J17" s="143">
        <f>SUMIFS(Inventarisatie[Opp. in m²],Inventarisatie[Locatie],$AA17,Inventarisatie[Freq],$B17,Inventarisatie[Ruimtesoort],J$3)</f>
        <v>0</v>
      </c>
      <c r="K17" s="143">
        <f>SUMIFS(Inventarisatie[Opp. in m²],Inventarisatie[Locatie],$AA17,Inventarisatie[Freq],$B17,Inventarisatie[Ruimtesoort],K$3)</f>
        <v>36</v>
      </c>
      <c r="L17" s="144">
        <f>SUMIFS(Inventarisatie[Opp. in m²],Inventarisatie[Locatie],$AA17,Inventarisatie[Freq],$B17,Inventarisatie[Ruimtesoort],L$3)</f>
        <v>0</v>
      </c>
      <c r="M17" s="381"/>
      <c r="AA17" s="166" t="s">
        <v>246</v>
      </c>
    </row>
    <row r="18" spans="1:27">
      <c r="A18" s="175" t="s">
        <v>263</v>
      </c>
      <c r="B18" s="176">
        <v>255</v>
      </c>
      <c r="C18" s="177">
        <f>SUMIFS(Inventarisatie[Opp. in m²],Inventarisatie[Locatie],$AA18,Inventarisatie[Freq],$B18,Inventarisatie[Ruimtesoort],C$3)</f>
        <v>22</v>
      </c>
      <c r="D18" s="178">
        <f>SUMIFS(Inventarisatie[Opp. in m²],Inventarisatie[Locatie],$AA18,Inventarisatie[Freq],$B18,Inventarisatie[Ruimtesoort],D$3)</f>
        <v>114</v>
      </c>
      <c r="E18" s="178">
        <f>SUMIFS(Inventarisatie[Opp. in m²],Inventarisatie[Locatie],$AA18,Inventarisatie[Freq],$B18,Inventarisatie[Ruimtesoort],E$3)</f>
        <v>0</v>
      </c>
      <c r="F18" s="178">
        <f>SUMIFS(Inventarisatie[Opp. in m²],Inventarisatie[Locatie],$AA18,Inventarisatie[Freq],$B18,Inventarisatie[Ruimtesoort],F$3)</f>
        <v>0</v>
      </c>
      <c r="G18" s="178">
        <f>SUMIFS(Inventarisatie[Opp. in m²],Inventarisatie[Locatie],$AA18,Inventarisatie[Freq],$B18,Inventarisatie[Ruimtesoort],G$3)</f>
        <v>389.5</v>
      </c>
      <c r="H18" s="178">
        <f>SUMIFS(Inventarisatie[Opp. in m²],Inventarisatie[Locatie],$AA18,Inventarisatie[Freq],$B18,Inventarisatie[Ruimtesoort],H$3)</f>
        <v>20</v>
      </c>
      <c r="I18" s="178">
        <f>SUMIFS(Inventarisatie[Opp. in m²],Inventarisatie[Locatie],$AA18,Inventarisatie[Freq],$B18,Inventarisatie[Ruimtesoort],I$3)</f>
        <v>0</v>
      </c>
      <c r="J18" s="178">
        <f>SUMIFS(Inventarisatie[Opp. in m²],Inventarisatie[Locatie],$AA18,Inventarisatie[Freq],$B18,Inventarisatie[Ruimtesoort],J$3)</f>
        <v>30</v>
      </c>
      <c r="K18" s="178">
        <f>SUMIFS(Inventarisatie[Opp. in m²],Inventarisatie[Locatie],$AA18,Inventarisatie[Freq],$B18,Inventarisatie[Ruimtesoort],K$3)</f>
        <v>176</v>
      </c>
      <c r="L18" s="179">
        <f>SUMIFS(Inventarisatie[Opp. in m²],Inventarisatie[Locatie],$AA18,Inventarisatie[Freq],$B18,Inventarisatie[Ruimtesoort],L$3)</f>
        <v>0</v>
      </c>
      <c r="M18" s="169">
        <f>SUM(C18:L18)</f>
        <v>751.5</v>
      </c>
      <c r="AA18" s="166" t="s">
        <v>263</v>
      </c>
    </row>
    <row r="19" spans="1:27">
      <c r="A19" s="387" t="s">
        <v>255</v>
      </c>
      <c r="B19" s="149">
        <v>240</v>
      </c>
      <c r="C19" s="150">
        <f>SUMIFS(Inventarisatie[Opp. in m²],Inventarisatie[Locatie],$AA19,Inventarisatie[Freq],$B19,Inventarisatie[Ruimtesoort],C$3)</f>
        <v>0</v>
      </c>
      <c r="D19" s="151">
        <f>SUMIFS(Inventarisatie[Opp. in m²],Inventarisatie[Locatie],$AA19,Inventarisatie[Freq],$B19,Inventarisatie[Ruimtesoort],D$3)</f>
        <v>10</v>
      </c>
      <c r="E19" s="151">
        <f>SUMIFS(Inventarisatie[Opp. in m²],Inventarisatie[Locatie],$AA19,Inventarisatie[Freq],$B19,Inventarisatie[Ruimtesoort],E$3)</f>
        <v>1357</v>
      </c>
      <c r="F19" s="151">
        <f>SUMIFS(Inventarisatie[Opp. in m²],Inventarisatie[Locatie],$AA19,Inventarisatie[Freq],$B19,Inventarisatie[Ruimtesoort],F$3)</f>
        <v>149</v>
      </c>
      <c r="G19" s="151">
        <f>SUMIFS(Inventarisatie[Opp. in m²],Inventarisatie[Locatie],$AA19,Inventarisatie[Freq],$B19,Inventarisatie[Ruimtesoort],G$3)</f>
        <v>0</v>
      </c>
      <c r="H19" s="151">
        <f>SUMIFS(Inventarisatie[Opp. in m²],Inventarisatie[Locatie],$AA19,Inventarisatie[Freq],$B19,Inventarisatie[Ruimtesoort],H$3)</f>
        <v>0</v>
      </c>
      <c r="I19" s="151">
        <f>SUMIFS(Inventarisatie[Opp. in m²],Inventarisatie[Locatie],$AA19,Inventarisatie[Freq],$B19,Inventarisatie[Ruimtesoort],I$3)</f>
        <v>0</v>
      </c>
      <c r="J19" s="151">
        <f>SUMIFS(Inventarisatie[Opp. in m²],Inventarisatie[Locatie],$AA19,Inventarisatie[Freq],$B19,Inventarisatie[Ruimtesoort],J$3)</f>
        <v>91</v>
      </c>
      <c r="K19" s="151">
        <f>SUMIFS(Inventarisatie[Opp. in m²],Inventarisatie[Locatie],$AA19,Inventarisatie[Freq],$B19,Inventarisatie[Ruimtesoort],K$3)</f>
        <v>423</v>
      </c>
      <c r="L19" s="152">
        <f>SUMIFS(Inventarisatie[Opp. in m²],Inventarisatie[Locatie],$AA19,Inventarisatie[Freq],$B19,Inventarisatie[Ruimtesoort],L$3)</f>
        <v>6</v>
      </c>
      <c r="M19" s="384">
        <f>SUM(C19:L20)</f>
        <v>2141</v>
      </c>
      <c r="AA19" s="166" t="s">
        <v>255</v>
      </c>
    </row>
    <row r="20" spans="1:27">
      <c r="A20" s="386"/>
      <c r="B20" s="141">
        <v>48</v>
      </c>
      <c r="C20" s="142">
        <f>SUMIFS(Inventarisatie[Opp. in m²],Inventarisatie[Locatie],$AA20,Inventarisatie[Freq],$B20,Inventarisatie[Ruimtesoort],C$3)</f>
        <v>0</v>
      </c>
      <c r="D20" s="143">
        <f>SUMIFS(Inventarisatie[Opp. in m²],Inventarisatie[Locatie],$AA20,Inventarisatie[Freq],$B20,Inventarisatie[Ruimtesoort],D$3)</f>
        <v>0</v>
      </c>
      <c r="E20" s="143">
        <f>SUMIFS(Inventarisatie[Opp. in m²],Inventarisatie[Locatie],$AA20,Inventarisatie[Freq],$B20,Inventarisatie[Ruimtesoort],E$3)</f>
        <v>105</v>
      </c>
      <c r="F20" s="143">
        <f>SUMIFS(Inventarisatie[Opp. in m²],Inventarisatie[Locatie],$AA20,Inventarisatie[Freq],$B20,Inventarisatie[Ruimtesoort],F$3)</f>
        <v>0</v>
      </c>
      <c r="G20" s="143">
        <f>SUMIFS(Inventarisatie[Opp. in m²],Inventarisatie[Locatie],$AA20,Inventarisatie[Freq],$B20,Inventarisatie[Ruimtesoort],G$3)</f>
        <v>0</v>
      </c>
      <c r="H20" s="143">
        <f>SUMIFS(Inventarisatie[Opp. in m²],Inventarisatie[Locatie],$AA20,Inventarisatie[Freq],$B20,Inventarisatie[Ruimtesoort],H$3)</f>
        <v>0</v>
      </c>
      <c r="I20" s="143">
        <f>SUMIFS(Inventarisatie[Opp. in m²],Inventarisatie[Locatie],$AA20,Inventarisatie[Freq],$B20,Inventarisatie[Ruimtesoort],I$3)</f>
        <v>0</v>
      </c>
      <c r="J20" s="143">
        <f>SUMIFS(Inventarisatie[Opp. in m²],Inventarisatie[Locatie],$AA20,Inventarisatie[Freq],$B20,Inventarisatie[Ruimtesoort],J$3)</f>
        <v>0</v>
      </c>
      <c r="K20" s="143">
        <f>SUMIFS(Inventarisatie[Opp. in m²],Inventarisatie[Locatie],$AA20,Inventarisatie[Freq],$B20,Inventarisatie[Ruimtesoort],K$3)</f>
        <v>0</v>
      </c>
      <c r="L20" s="144">
        <f>SUMIFS(Inventarisatie[Opp. in m²],Inventarisatie[Locatie],$AA20,Inventarisatie[Freq],$B20,Inventarisatie[Ruimtesoort],L$3)</f>
        <v>0</v>
      </c>
      <c r="M20" s="384"/>
      <c r="AA20" s="166" t="s">
        <v>255</v>
      </c>
    </row>
    <row r="21" spans="1:27">
      <c r="A21" s="389" t="s">
        <v>256</v>
      </c>
      <c r="B21" s="176">
        <v>240</v>
      </c>
      <c r="C21" s="177">
        <f>SUMIFS(Inventarisatie[Opp. in m²],Inventarisatie[Locatie],$AA21,Inventarisatie[Freq],$B21,Inventarisatie[Ruimtesoort],C$3)</f>
        <v>62</v>
      </c>
      <c r="D21" s="178">
        <f>SUMIFS(Inventarisatie[Opp. in m²],Inventarisatie[Locatie],$AA21,Inventarisatie[Freq],$B21,Inventarisatie[Ruimtesoort],D$3)</f>
        <v>8</v>
      </c>
      <c r="E21" s="178">
        <f>SUMIFS(Inventarisatie[Opp. in m²],Inventarisatie[Locatie],$AA21,Inventarisatie[Freq],$B21,Inventarisatie[Ruimtesoort],E$3)</f>
        <v>1367</v>
      </c>
      <c r="F21" s="178">
        <f>SUMIFS(Inventarisatie[Opp. in m²],Inventarisatie[Locatie],$AA21,Inventarisatie[Freq],$B21,Inventarisatie[Ruimtesoort],F$3)</f>
        <v>156</v>
      </c>
      <c r="G21" s="178">
        <f>SUMIFS(Inventarisatie[Opp. in m²],Inventarisatie[Locatie],$AA21,Inventarisatie[Freq],$B21,Inventarisatie[Ruimtesoort],G$3)</f>
        <v>0</v>
      </c>
      <c r="H21" s="178">
        <f>SUMIFS(Inventarisatie[Opp. in m²],Inventarisatie[Locatie],$AA21,Inventarisatie[Freq],$B21,Inventarisatie[Ruimtesoort],H$3)</f>
        <v>0</v>
      </c>
      <c r="I21" s="178">
        <f>SUMIFS(Inventarisatie[Opp. in m²],Inventarisatie[Locatie],$AA21,Inventarisatie[Freq],$B21,Inventarisatie[Ruimtesoort],I$3)</f>
        <v>0</v>
      </c>
      <c r="J21" s="178">
        <f>SUMIFS(Inventarisatie[Opp. in m²],Inventarisatie[Locatie],$AA21,Inventarisatie[Freq],$B21,Inventarisatie[Ruimtesoort],J$3)</f>
        <v>107</v>
      </c>
      <c r="K21" s="178">
        <f>SUMIFS(Inventarisatie[Opp. in m²],Inventarisatie[Locatie],$AA21,Inventarisatie[Freq],$B21,Inventarisatie[Ruimtesoort],K$3)</f>
        <v>146</v>
      </c>
      <c r="L21" s="179">
        <f>SUMIFS(Inventarisatie[Opp. in m²],Inventarisatie[Locatie],$AA21,Inventarisatie[Freq],$B21,Inventarisatie[Ruimtesoort],L$3)</f>
        <v>0</v>
      </c>
      <c r="M21" s="382">
        <f>SUM(C21:L22)</f>
        <v>1926</v>
      </c>
      <c r="AA21" s="166" t="s">
        <v>256</v>
      </c>
    </row>
    <row r="22" spans="1:27">
      <c r="A22" s="390"/>
      <c r="B22" s="180">
        <v>48</v>
      </c>
      <c r="C22" s="181">
        <f>SUMIFS(Inventarisatie[Opp. in m²],Inventarisatie[Locatie],$AA22,Inventarisatie[Freq],$B22,Inventarisatie[Ruimtesoort],C$3)</f>
        <v>0</v>
      </c>
      <c r="D22" s="182">
        <f>SUMIFS(Inventarisatie[Opp. in m²],Inventarisatie[Locatie],$AA22,Inventarisatie[Freq],$B22,Inventarisatie[Ruimtesoort],D$3)</f>
        <v>0</v>
      </c>
      <c r="E22" s="182">
        <f>SUMIFS(Inventarisatie[Opp. in m²],Inventarisatie[Locatie],$AA22,Inventarisatie[Freq],$B22,Inventarisatie[Ruimtesoort],E$3)</f>
        <v>80</v>
      </c>
      <c r="F22" s="182">
        <f>SUMIFS(Inventarisatie[Opp. in m²],Inventarisatie[Locatie],$AA22,Inventarisatie[Freq],$B22,Inventarisatie[Ruimtesoort],F$3)</f>
        <v>0</v>
      </c>
      <c r="G22" s="182">
        <f>SUMIFS(Inventarisatie[Opp. in m²],Inventarisatie[Locatie],$AA22,Inventarisatie[Freq],$B22,Inventarisatie[Ruimtesoort],G$3)</f>
        <v>0</v>
      </c>
      <c r="H22" s="182">
        <f>SUMIFS(Inventarisatie[Opp. in m²],Inventarisatie[Locatie],$AA22,Inventarisatie[Freq],$B22,Inventarisatie[Ruimtesoort],H$3)</f>
        <v>0</v>
      </c>
      <c r="I22" s="182">
        <f>SUMIFS(Inventarisatie[Opp. in m²],Inventarisatie[Locatie],$AA22,Inventarisatie[Freq],$B22,Inventarisatie[Ruimtesoort],I$3)</f>
        <v>0</v>
      </c>
      <c r="J22" s="182">
        <f>SUMIFS(Inventarisatie[Opp. in m²],Inventarisatie[Locatie],$AA22,Inventarisatie[Freq],$B22,Inventarisatie[Ruimtesoort],J$3)</f>
        <v>0</v>
      </c>
      <c r="K22" s="182">
        <f>SUMIFS(Inventarisatie[Opp. in m²],Inventarisatie[Locatie],$AA22,Inventarisatie[Freq],$B22,Inventarisatie[Ruimtesoort],K$3)</f>
        <v>0</v>
      </c>
      <c r="L22" s="183">
        <f>SUMIFS(Inventarisatie[Opp. in m²],Inventarisatie[Locatie],$AA22,Inventarisatie[Freq],$B22,Inventarisatie[Ruimtesoort],L$3)</f>
        <v>0</v>
      </c>
      <c r="M22" s="381"/>
      <c r="AA22" s="166" t="s">
        <v>256</v>
      </c>
    </row>
    <row r="23" spans="1:27">
      <c r="A23" s="387" t="s">
        <v>257</v>
      </c>
      <c r="B23" s="149">
        <v>240</v>
      </c>
      <c r="C23" s="150">
        <f>SUMIFS(Inventarisatie[Opp. in m²],Inventarisatie[Locatie],$AA23,Inventarisatie[Freq],$B23,Inventarisatie[Ruimtesoort],C$3)</f>
        <v>19</v>
      </c>
      <c r="D23" s="151">
        <f>SUMIFS(Inventarisatie[Opp. in m²],Inventarisatie[Locatie],$AA23,Inventarisatie[Freq],$B23,Inventarisatie[Ruimtesoort],D$3)</f>
        <v>10</v>
      </c>
      <c r="E23" s="151">
        <f>SUMIFS(Inventarisatie[Opp. in m²],Inventarisatie[Locatie],$AA23,Inventarisatie[Freq],$B23,Inventarisatie[Ruimtesoort],E$3)</f>
        <v>1452</v>
      </c>
      <c r="F23" s="151">
        <f>SUMIFS(Inventarisatie[Opp. in m²],Inventarisatie[Locatie],$AA23,Inventarisatie[Freq],$B23,Inventarisatie[Ruimtesoort],F$3)</f>
        <v>181</v>
      </c>
      <c r="G23" s="151">
        <f>SUMIFS(Inventarisatie[Opp. in m²],Inventarisatie[Locatie],$AA23,Inventarisatie[Freq],$B23,Inventarisatie[Ruimtesoort],G$3)</f>
        <v>0</v>
      </c>
      <c r="H23" s="151">
        <f>SUMIFS(Inventarisatie[Opp. in m²],Inventarisatie[Locatie],$AA23,Inventarisatie[Freq],$B23,Inventarisatie[Ruimtesoort],H$3)</f>
        <v>0</v>
      </c>
      <c r="I23" s="151">
        <f>SUMIFS(Inventarisatie[Opp. in m²],Inventarisatie[Locatie],$AA23,Inventarisatie[Freq],$B23,Inventarisatie[Ruimtesoort],I$3)</f>
        <v>0</v>
      </c>
      <c r="J23" s="151">
        <f>SUMIFS(Inventarisatie[Opp. in m²],Inventarisatie[Locatie],$AA23,Inventarisatie[Freq],$B23,Inventarisatie[Ruimtesoort],J$3)</f>
        <v>98</v>
      </c>
      <c r="K23" s="151">
        <f>SUMIFS(Inventarisatie[Opp. in m²],Inventarisatie[Locatie],$AA23,Inventarisatie[Freq],$B23,Inventarisatie[Ruimtesoort],K$3)</f>
        <v>98</v>
      </c>
      <c r="L23" s="152">
        <f>SUMIFS(Inventarisatie[Opp. in m²],Inventarisatie[Locatie],$AA23,Inventarisatie[Freq],$B23,Inventarisatie[Ruimtesoort],L$3)</f>
        <v>13</v>
      </c>
      <c r="M23" s="382">
        <f>SUM(C23:L24)</f>
        <v>1989</v>
      </c>
      <c r="AA23" s="166" t="s">
        <v>257</v>
      </c>
    </row>
    <row r="24" spans="1:27">
      <c r="A24" s="386"/>
      <c r="B24" s="141">
        <v>48</v>
      </c>
      <c r="C24" s="142">
        <f>SUMIFS(Inventarisatie[Opp. in m²],Inventarisatie[Locatie],$AA24,Inventarisatie[Freq],$B24,Inventarisatie[Ruimtesoort],C$3)</f>
        <v>0</v>
      </c>
      <c r="D24" s="143">
        <f>SUMIFS(Inventarisatie[Opp. in m²],Inventarisatie[Locatie],$AA24,Inventarisatie[Freq],$B24,Inventarisatie[Ruimtesoort],D$3)</f>
        <v>0</v>
      </c>
      <c r="E24" s="143">
        <f>SUMIFS(Inventarisatie[Opp. in m²],Inventarisatie[Locatie],$AA24,Inventarisatie[Freq],$B24,Inventarisatie[Ruimtesoort],E$3)</f>
        <v>118</v>
      </c>
      <c r="F24" s="143">
        <f>SUMIFS(Inventarisatie[Opp. in m²],Inventarisatie[Locatie],$AA24,Inventarisatie[Freq],$B24,Inventarisatie[Ruimtesoort],F$3)</f>
        <v>0</v>
      </c>
      <c r="G24" s="143">
        <f>SUMIFS(Inventarisatie[Opp. in m²],Inventarisatie[Locatie],$AA24,Inventarisatie[Freq],$B24,Inventarisatie[Ruimtesoort],G$3)</f>
        <v>0</v>
      </c>
      <c r="H24" s="143">
        <f>SUMIFS(Inventarisatie[Opp. in m²],Inventarisatie[Locatie],$AA24,Inventarisatie[Freq],$B24,Inventarisatie[Ruimtesoort],H$3)</f>
        <v>0</v>
      </c>
      <c r="I24" s="143">
        <f>SUMIFS(Inventarisatie[Opp. in m²],Inventarisatie[Locatie],$AA24,Inventarisatie[Freq],$B24,Inventarisatie[Ruimtesoort],I$3)</f>
        <v>0</v>
      </c>
      <c r="J24" s="143">
        <f>SUMIFS(Inventarisatie[Opp. in m²],Inventarisatie[Locatie],$AA24,Inventarisatie[Freq],$B24,Inventarisatie[Ruimtesoort],J$3)</f>
        <v>0</v>
      </c>
      <c r="K24" s="143">
        <f>SUMIFS(Inventarisatie[Opp. in m²],Inventarisatie[Locatie],$AA24,Inventarisatie[Freq],$B24,Inventarisatie[Ruimtesoort],K$3)</f>
        <v>0</v>
      </c>
      <c r="L24" s="144">
        <f>SUMIFS(Inventarisatie[Opp. in m²],Inventarisatie[Locatie],$AA24,Inventarisatie[Freq],$B24,Inventarisatie[Ruimtesoort],L$3)</f>
        <v>0</v>
      </c>
      <c r="M24" s="381"/>
      <c r="AA24" s="166" t="s">
        <v>257</v>
      </c>
    </row>
    <row r="25" spans="1:27">
      <c r="A25" s="389" t="s">
        <v>479</v>
      </c>
      <c r="B25" s="176">
        <v>240</v>
      </c>
      <c r="C25" s="177">
        <f>SUMIFS(Inventarisatie[Opp. in m²],Inventarisatie[Locatie],$AA25,Inventarisatie[Freq],$B25,Inventarisatie[Ruimtesoort],C$3)</f>
        <v>26</v>
      </c>
      <c r="D25" s="178">
        <f>SUMIFS(Inventarisatie[Opp. in m²],Inventarisatie[Locatie],$AA25,Inventarisatie[Freq],$B25,Inventarisatie[Ruimtesoort],D$3)</f>
        <v>0</v>
      </c>
      <c r="E25" s="178">
        <f>SUMIFS(Inventarisatie[Opp. in m²],Inventarisatie[Locatie],$AA25,Inventarisatie[Freq],$B25,Inventarisatie[Ruimtesoort],E$3)</f>
        <v>200</v>
      </c>
      <c r="F25" s="178">
        <f>SUMIFS(Inventarisatie[Opp. in m²],Inventarisatie[Locatie],$AA25,Inventarisatie[Freq],$B25,Inventarisatie[Ruimtesoort],F$3)</f>
        <v>57</v>
      </c>
      <c r="G25" s="178">
        <f>SUMIFS(Inventarisatie[Opp. in m²],Inventarisatie[Locatie],$AA25,Inventarisatie[Freq],$B25,Inventarisatie[Ruimtesoort],G$3)</f>
        <v>0</v>
      </c>
      <c r="H25" s="178">
        <f>SUMIFS(Inventarisatie[Opp. in m²],Inventarisatie[Locatie],$AA25,Inventarisatie[Freq],$B25,Inventarisatie[Ruimtesoort],H$3)</f>
        <v>0</v>
      </c>
      <c r="I25" s="178">
        <f>SUMIFS(Inventarisatie[Opp. in m²],Inventarisatie[Locatie],$AA25,Inventarisatie[Freq],$B25,Inventarisatie[Ruimtesoort],I$3)</f>
        <v>0</v>
      </c>
      <c r="J25" s="178">
        <f>SUMIFS(Inventarisatie[Opp. in m²],Inventarisatie[Locatie],$AA25,Inventarisatie[Freq],$B25,Inventarisatie[Ruimtesoort],J$3)</f>
        <v>34</v>
      </c>
      <c r="K25" s="178">
        <f>SUMIFS(Inventarisatie[Opp. in m²],Inventarisatie[Locatie],$AA25,Inventarisatie[Freq],$B25,Inventarisatie[Ruimtesoort],K$3)</f>
        <v>0</v>
      </c>
      <c r="L25" s="179">
        <f>SUMIFS(Inventarisatie[Opp. in m²],Inventarisatie[Locatie],$AA25,Inventarisatie[Freq],$B25,Inventarisatie[Ruimtesoort],L$3)</f>
        <v>0</v>
      </c>
      <c r="M25" s="382">
        <f>SUM(C25:L26)</f>
        <v>357</v>
      </c>
      <c r="AA25" s="166" t="s">
        <v>479</v>
      </c>
    </row>
    <row r="26" spans="1:27">
      <c r="A26" s="390"/>
      <c r="B26" s="180">
        <v>48</v>
      </c>
      <c r="C26" s="181">
        <f>SUMIFS(Inventarisatie[Opp. in m²],Inventarisatie[Locatie],$AA26,Inventarisatie[Freq],$B26,Inventarisatie[Ruimtesoort],C$3)</f>
        <v>0</v>
      </c>
      <c r="D26" s="182">
        <f>SUMIFS(Inventarisatie[Opp. in m²],Inventarisatie[Locatie],$AA26,Inventarisatie[Freq],$B26,Inventarisatie[Ruimtesoort],D$3)</f>
        <v>0</v>
      </c>
      <c r="E26" s="182">
        <f>SUMIFS(Inventarisatie[Opp. in m²],Inventarisatie[Locatie],$AA26,Inventarisatie[Freq],$B26,Inventarisatie[Ruimtesoort],E$3)</f>
        <v>40</v>
      </c>
      <c r="F26" s="182">
        <f>SUMIFS(Inventarisatie[Opp. in m²],Inventarisatie[Locatie],$AA26,Inventarisatie[Freq],$B26,Inventarisatie[Ruimtesoort],F$3)</f>
        <v>0</v>
      </c>
      <c r="G26" s="182">
        <f>SUMIFS(Inventarisatie[Opp. in m²],Inventarisatie[Locatie],$AA26,Inventarisatie[Freq],$B26,Inventarisatie[Ruimtesoort],G$3)</f>
        <v>0</v>
      </c>
      <c r="H26" s="182">
        <f>SUMIFS(Inventarisatie[Opp. in m²],Inventarisatie[Locatie],$AA26,Inventarisatie[Freq],$B26,Inventarisatie[Ruimtesoort],H$3)</f>
        <v>0</v>
      </c>
      <c r="I26" s="182">
        <f>SUMIFS(Inventarisatie[Opp. in m²],Inventarisatie[Locatie],$AA26,Inventarisatie[Freq],$B26,Inventarisatie[Ruimtesoort],I$3)</f>
        <v>0</v>
      </c>
      <c r="J26" s="182">
        <f>SUMIFS(Inventarisatie[Opp. in m²],Inventarisatie[Locatie],$AA26,Inventarisatie[Freq],$B26,Inventarisatie[Ruimtesoort],J$3)</f>
        <v>0</v>
      </c>
      <c r="K26" s="182">
        <f>SUMIFS(Inventarisatie[Opp. in m²],Inventarisatie[Locatie],$AA26,Inventarisatie[Freq],$B26,Inventarisatie[Ruimtesoort],K$3)</f>
        <v>0</v>
      </c>
      <c r="L26" s="183">
        <f>SUMIFS(Inventarisatie[Opp. in m²],Inventarisatie[Locatie],$AA26,Inventarisatie[Freq],$B26,Inventarisatie[Ruimtesoort],L$3)</f>
        <v>0</v>
      </c>
      <c r="M26" s="381"/>
      <c r="AA26" s="166" t="s">
        <v>479</v>
      </c>
    </row>
    <row r="27" spans="1:27">
      <c r="A27" s="387" t="s">
        <v>461</v>
      </c>
      <c r="B27" s="149">
        <v>240</v>
      </c>
      <c r="C27" s="150">
        <f>SUMIFS(Inventarisatie[Opp. in m²],Inventarisatie[Locatie],$AA27,Inventarisatie[Freq],$B27,Inventarisatie[Ruimtesoort],C$3)</f>
        <v>57</v>
      </c>
      <c r="D27" s="151">
        <f>SUMIFS(Inventarisatie[Opp. in m²],Inventarisatie[Locatie],$AA27,Inventarisatie[Freq],$B27,Inventarisatie[Ruimtesoort],D$3)</f>
        <v>11</v>
      </c>
      <c r="E27" s="151">
        <f>SUMIFS(Inventarisatie[Opp. in m²],Inventarisatie[Locatie],$AA27,Inventarisatie[Freq],$B27,Inventarisatie[Ruimtesoort],E$3)</f>
        <v>258</v>
      </c>
      <c r="F27" s="151">
        <f>SUMIFS(Inventarisatie[Opp. in m²],Inventarisatie[Locatie],$AA27,Inventarisatie[Freq],$B27,Inventarisatie[Ruimtesoort],F$3)</f>
        <v>78</v>
      </c>
      <c r="G27" s="151">
        <f>SUMIFS(Inventarisatie[Opp. in m²],Inventarisatie[Locatie],$AA27,Inventarisatie[Freq],$B27,Inventarisatie[Ruimtesoort],G$3)</f>
        <v>0</v>
      </c>
      <c r="H27" s="151">
        <f>SUMIFS(Inventarisatie[Opp. in m²],Inventarisatie[Locatie],$AA27,Inventarisatie[Freq],$B27,Inventarisatie[Ruimtesoort],H$3)</f>
        <v>0</v>
      </c>
      <c r="I27" s="151">
        <f>SUMIFS(Inventarisatie[Opp. in m²],Inventarisatie[Locatie],$AA27,Inventarisatie[Freq],$B27,Inventarisatie[Ruimtesoort],I$3)</f>
        <v>0</v>
      </c>
      <c r="J27" s="151">
        <f>SUMIFS(Inventarisatie[Opp. in m²],Inventarisatie[Locatie],$AA27,Inventarisatie[Freq],$B27,Inventarisatie[Ruimtesoort],J$3)</f>
        <v>77</v>
      </c>
      <c r="K27" s="151">
        <f>SUMIFS(Inventarisatie[Opp. in m²],Inventarisatie[Locatie],$AA27,Inventarisatie[Freq],$B27,Inventarisatie[Ruimtesoort],K$3)</f>
        <v>0</v>
      </c>
      <c r="L27" s="152">
        <f>SUMIFS(Inventarisatie[Opp. in m²],Inventarisatie[Locatie],$AA27,Inventarisatie[Freq],$B27,Inventarisatie[Ruimtesoort],L$3)</f>
        <v>0</v>
      </c>
      <c r="M27" s="382">
        <f>SUM(C27:L28)</f>
        <v>513</v>
      </c>
      <c r="AA27" s="166" t="s">
        <v>461</v>
      </c>
    </row>
    <row r="28" spans="1:27">
      <c r="A28" s="386"/>
      <c r="B28" s="141">
        <v>48</v>
      </c>
      <c r="C28" s="142">
        <f>SUMIFS(Inventarisatie[Opp. in m²],Inventarisatie[Locatie],$AA28,Inventarisatie[Freq],$B28,Inventarisatie[Ruimtesoort],C$3)</f>
        <v>0</v>
      </c>
      <c r="D28" s="143">
        <f>SUMIFS(Inventarisatie[Opp. in m²],Inventarisatie[Locatie],$AA28,Inventarisatie[Freq],$B28,Inventarisatie[Ruimtesoort],D$3)</f>
        <v>0</v>
      </c>
      <c r="E28" s="143">
        <f>SUMIFS(Inventarisatie[Opp. in m²],Inventarisatie[Locatie],$AA28,Inventarisatie[Freq],$B28,Inventarisatie[Ruimtesoort],E$3)</f>
        <v>32</v>
      </c>
      <c r="F28" s="143">
        <f>SUMIFS(Inventarisatie[Opp. in m²],Inventarisatie[Locatie],$AA28,Inventarisatie[Freq],$B28,Inventarisatie[Ruimtesoort],F$3)</f>
        <v>0</v>
      </c>
      <c r="G28" s="143">
        <f>SUMIFS(Inventarisatie[Opp. in m²],Inventarisatie[Locatie],$AA28,Inventarisatie[Freq],$B28,Inventarisatie[Ruimtesoort],G$3)</f>
        <v>0</v>
      </c>
      <c r="H28" s="143">
        <f>SUMIFS(Inventarisatie[Opp. in m²],Inventarisatie[Locatie],$AA28,Inventarisatie[Freq],$B28,Inventarisatie[Ruimtesoort],H$3)</f>
        <v>0</v>
      </c>
      <c r="I28" s="143">
        <f>SUMIFS(Inventarisatie[Opp. in m²],Inventarisatie[Locatie],$AA28,Inventarisatie[Freq],$B28,Inventarisatie[Ruimtesoort],I$3)</f>
        <v>0</v>
      </c>
      <c r="J28" s="143">
        <f>SUMIFS(Inventarisatie[Opp. in m²],Inventarisatie[Locatie],$AA28,Inventarisatie[Freq],$B28,Inventarisatie[Ruimtesoort],J$3)</f>
        <v>0</v>
      </c>
      <c r="K28" s="143">
        <f>SUMIFS(Inventarisatie[Opp. in m²],Inventarisatie[Locatie],$AA28,Inventarisatie[Freq],$B28,Inventarisatie[Ruimtesoort],K$3)</f>
        <v>0</v>
      </c>
      <c r="L28" s="144">
        <f>SUMIFS(Inventarisatie[Opp. in m²],Inventarisatie[Locatie],$AA28,Inventarisatie[Freq],$B28,Inventarisatie[Ruimtesoort],L$3)</f>
        <v>0</v>
      </c>
      <c r="M28" s="381"/>
      <c r="AA28" s="166" t="s">
        <v>461</v>
      </c>
    </row>
    <row r="29" spans="1:27">
      <c r="A29" s="389" t="s">
        <v>258</v>
      </c>
      <c r="B29" s="176">
        <v>240</v>
      </c>
      <c r="C29" s="177">
        <f>SUMIFS(Inventarisatie[Opp. in m²],Inventarisatie[Locatie],$AA29,Inventarisatie[Freq],$B29,Inventarisatie[Ruimtesoort],C$3)</f>
        <v>40</v>
      </c>
      <c r="D29" s="178">
        <f>SUMIFS(Inventarisatie[Opp. in m²],Inventarisatie[Locatie],$AA29,Inventarisatie[Freq],$B29,Inventarisatie[Ruimtesoort],D$3)</f>
        <v>11</v>
      </c>
      <c r="E29" s="178">
        <f>SUMIFS(Inventarisatie[Opp. in m²],Inventarisatie[Locatie],$AA29,Inventarisatie[Freq],$B29,Inventarisatie[Ruimtesoort],E$3)</f>
        <v>251</v>
      </c>
      <c r="F29" s="178">
        <f>SUMIFS(Inventarisatie[Opp. in m²],Inventarisatie[Locatie],$AA29,Inventarisatie[Freq],$B29,Inventarisatie[Ruimtesoort],F$3)</f>
        <v>49</v>
      </c>
      <c r="G29" s="178">
        <f>SUMIFS(Inventarisatie[Opp. in m²],Inventarisatie[Locatie],$AA29,Inventarisatie[Freq],$B29,Inventarisatie[Ruimtesoort],G$3)</f>
        <v>0</v>
      </c>
      <c r="H29" s="178">
        <f>SUMIFS(Inventarisatie[Opp. in m²],Inventarisatie[Locatie],$AA29,Inventarisatie[Freq],$B29,Inventarisatie[Ruimtesoort],H$3)</f>
        <v>0</v>
      </c>
      <c r="I29" s="178">
        <f>SUMIFS(Inventarisatie[Opp. in m²],Inventarisatie[Locatie],$AA29,Inventarisatie[Freq],$B29,Inventarisatie[Ruimtesoort],I$3)</f>
        <v>0</v>
      </c>
      <c r="J29" s="178">
        <f>SUMIFS(Inventarisatie[Opp. in m²],Inventarisatie[Locatie],$AA29,Inventarisatie[Freq],$B29,Inventarisatie[Ruimtesoort],J$3)</f>
        <v>30</v>
      </c>
      <c r="K29" s="178">
        <f>SUMIFS(Inventarisatie[Opp. in m²],Inventarisatie[Locatie],$AA29,Inventarisatie[Freq],$B29,Inventarisatie[Ruimtesoort],K$3)</f>
        <v>0</v>
      </c>
      <c r="L29" s="179">
        <f>SUMIFS(Inventarisatie[Opp. in m²],Inventarisatie[Locatie],$AA29,Inventarisatie[Freq],$B29,Inventarisatie[Ruimtesoort],L$3)</f>
        <v>0</v>
      </c>
      <c r="M29" s="382">
        <f>SUM(C29:L30)</f>
        <v>408</v>
      </c>
      <c r="AA29" s="166" t="s">
        <v>258</v>
      </c>
    </row>
    <row r="30" spans="1:27">
      <c r="A30" s="390"/>
      <c r="B30" s="180">
        <v>48</v>
      </c>
      <c r="C30" s="181">
        <f>SUMIFS(Inventarisatie[Opp. in m²],Inventarisatie[Locatie],$AA30,Inventarisatie[Freq],$B30,Inventarisatie[Ruimtesoort],C$3)</f>
        <v>0</v>
      </c>
      <c r="D30" s="182">
        <f>SUMIFS(Inventarisatie[Opp. in m²],Inventarisatie[Locatie],$AA30,Inventarisatie[Freq],$B30,Inventarisatie[Ruimtesoort],D$3)</f>
        <v>0</v>
      </c>
      <c r="E30" s="182">
        <f>SUMIFS(Inventarisatie[Opp. in m²],Inventarisatie[Locatie],$AA30,Inventarisatie[Freq],$B30,Inventarisatie[Ruimtesoort],E$3)</f>
        <v>27</v>
      </c>
      <c r="F30" s="182">
        <f>SUMIFS(Inventarisatie[Opp. in m²],Inventarisatie[Locatie],$AA30,Inventarisatie[Freq],$B30,Inventarisatie[Ruimtesoort],F$3)</f>
        <v>0</v>
      </c>
      <c r="G30" s="182">
        <f>SUMIFS(Inventarisatie[Opp. in m²],Inventarisatie[Locatie],$AA30,Inventarisatie[Freq],$B30,Inventarisatie[Ruimtesoort],G$3)</f>
        <v>0</v>
      </c>
      <c r="H30" s="182">
        <f>SUMIFS(Inventarisatie[Opp. in m²],Inventarisatie[Locatie],$AA30,Inventarisatie[Freq],$B30,Inventarisatie[Ruimtesoort],H$3)</f>
        <v>0</v>
      </c>
      <c r="I30" s="182">
        <f>SUMIFS(Inventarisatie[Opp. in m²],Inventarisatie[Locatie],$AA30,Inventarisatie[Freq],$B30,Inventarisatie[Ruimtesoort],I$3)</f>
        <v>0</v>
      </c>
      <c r="J30" s="182">
        <f>SUMIFS(Inventarisatie[Opp. in m²],Inventarisatie[Locatie],$AA30,Inventarisatie[Freq],$B30,Inventarisatie[Ruimtesoort],J$3)</f>
        <v>0</v>
      </c>
      <c r="K30" s="182">
        <f>SUMIFS(Inventarisatie[Opp. in m²],Inventarisatie[Locatie],$AA30,Inventarisatie[Freq],$B30,Inventarisatie[Ruimtesoort],K$3)</f>
        <v>0</v>
      </c>
      <c r="L30" s="183">
        <f>SUMIFS(Inventarisatie[Opp. in m²],Inventarisatie[Locatie],$AA30,Inventarisatie[Freq],$B30,Inventarisatie[Ruimtesoort],L$3)</f>
        <v>0</v>
      </c>
      <c r="M30" s="381"/>
      <c r="AA30" s="166" t="s">
        <v>258</v>
      </c>
    </row>
    <row r="31" spans="1:27">
      <c r="A31" s="387" t="s">
        <v>259</v>
      </c>
      <c r="B31" s="149">
        <v>240</v>
      </c>
      <c r="C31" s="150">
        <f>SUMIFS(Inventarisatie[Opp. in m²],Inventarisatie[Locatie],$AA31,Inventarisatie[Freq],$B31,Inventarisatie[Ruimtesoort],C$3)</f>
        <v>5</v>
      </c>
      <c r="D31" s="151">
        <f>SUMIFS(Inventarisatie[Opp. in m²],Inventarisatie[Locatie],$AA31,Inventarisatie[Freq],$B31,Inventarisatie[Ruimtesoort],D$3)</f>
        <v>4</v>
      </c>
      <c r="E31" s="151">
        <f>SUMIFS(Inventarisatie[Opp. in m²],Inventarisatie[Locatie],$AA31,Inventarisatie[Freq],$B31,Inventarisatie[Ruimtesoort],E$3)</f>
        <v>249</v>
      </c>
      <c r="F31" s="151">
        <f>SUMIFS(Inventarisatie[Opp. in m²],Inventarisatie[Locatie],$AA31,Inventarisatie[Freq],$B31,Inventarisatie[Ruimtesoort],F$3)</f>
        <v>72</v>
      </c>
      <c r="G31" s="151">
        <f>SUMIFS(Inventarisatie[Opp. in m²],Inventarisatie[Locatie],$AA31,Inventarisatie[Freq],$B31,Inventarisatie[Ruimtesoort],G$3)</f>
        <v>0</v>
      </c>
      <c r="H31" s="151">
        <f>SUMIFS(Inventarisatie[Opp. in m²],Inventarisatie[Locatie],$AA31,Inventarisatie[Freq],$B31,Inventarisatie[Ruimtesoort],H$3)</f>
        <v>0</v>
      </c>
      <c r="I31" s="151">
        <f>SUMIFS(Inventarisatie[Opp. in m²],Inventarisatie[Locatie],$AA31,Inventarisatie[Freq],$B31,Inventarisatie[Ruimtesoort],I$3)</f>
        <v>0</v>
      </c>
      <c r="J31" s="151">
        <f>SUMIFS(Inventarisatie[Opp. in m²],Inventarisatie[Locatie],$AA31,Inventarisatie[Freq],$B31,Inventarisatie[Ruimtesoort],J$3)</f>
        <v>2</v>
      </c>
      <c r="K31" s="151">
        <f>SUMIFS(Inventarisatie[Opp. in m²],Inventarisatie[Locatie],$AA31,Inventarisatie[Freq],$B31,Inventarisatie[Ruimtesoort],K$3)</f>
        <v>14</v>
      </c>
      <c r="L31" s="152">
        <f>SUMIFS(Inventarisatie[Opp. in m²],Inventarisatie[Locatie],$AA31,Inventarisatie[Freq],$B31,Inventarisatie[Ruimtesoort],L$3)</f>
        <v>11</v>
      </c>
      <c r="M31" s="382">
        <f>SUM(C31:L32)</f>
        <v>379</v>
      </c>
      <c r="AA31" s="166" t="s">
        <v>259</v>
      </c>
    </row>
    <row r="32" spans="1:27">
      <c r="A32" s="386"/>
      <c r="B32" s="141">
        <v>48</v>
      </c>
      <c r="C32" s="142">
        <f>SUMIFS(Inventarisatie[Opp. in m²],Inventarisatie[Locatie],$AA32,Inventarisatie[Freq],$B32,Inventarisatie[Ruimtesoort],C$3)</f>
        <v>0</v>
      </c>
      <c r="D32" s="143">
        <f>SUMIFS(Inventarisatie[Opp. in m²],Inventarisatie[Locatie],$AA32,Inventarisatie[Freq],$B32,Inventarisatie[Ruimtesoort],D$3)</f>
        <v>0</v>
      </c>
      <c r="E32" s="143">
        <f>SUMIFS(Inventarisatie[Opp. in m²],Inventarisatie[Locatie],$AA32,Inventarisatie[Freq],$B32,Inventarisatie[Ruimtesoort],E$3)</f>
        <v>22</v>
      </c>
      <c r="F32" s="143">
        <f>SUMIFS(Inventarisatie[Opp. in m²],Inventarisatie[Locatie],$AA32,Inventarisatie[Freq],$B32,Inventarisatie[Ruimtesoort],F$3)</f>
        <v>0</v>
      </c>
      <c r="G32" s="143">
        <f>SUMIFS(Inventarisatie[Opp. in m²],Inventarisatie[Locatie],$AA32,Inventarisatie[Freq],$B32,Inventarisatie[Ruimtesoort],G$3)</f>
        <v>0</v>
      </c>
      <c r="H32" s="143">
        <f>SUMIFS(Inventarisatie[Opp. in m²],Inventarisatie[Locatie],$AA32,Inventarisatie[Freq],$B32,Inventarisatie[Ruimtesoort],H$3)</f>
        <v>0</v>
      </c>
      <c r="I32" s="143">
        <f>SUMIFS(Inventarisatie[Opp. in m²],Inventarisatie[Locatie],$AA32,Inventarisatie[Freq],$B32,Inventarisatie[Ruimtesoort],I$3)</f>
        <v>0</v>
      </c>
      <c r="J32" s="143">
        <f>SUMIFS(Inventarisatie[Opp. in m²],Inventarisatie[Locatie],$AA32,Inventarisatie[Freq],$B32,Inventarisatie[Ruimtesoort],J$3)</f>
        <v>0</v>
      </c>
      <c r="K32" s="143">
        <f>SUMIFS(Inventarisatie[Opp. in m²],Inventarisatie[Locatie],$AA32,Inventarisatie[Freq],$B32,Inventarisatie[Ruimtesoort],K$3)</f>
        <v>0</v>
      </c>
      <c r="L32" s="144">
        <f>SUMIFS(Inventarisatie[Opp. in m²],Inventarisatie[Locatie],$AA32,Inventarisatie[Freq],$B32,Inventarisatie[Ruimtesoort],L$3)</f>
        <v>0</v>
      </c>
      <c r="M32" s="381"/>
      <c r="AA32" s="166" t="s">
        <v>259</v>
      </c>
    </row>
    <row r="33" spans="1:27">
      <c r="A33" s="389" t="s">
        <v>260</v>
      </c>
      <c r="B33" s="176">
        <v>240</v>
      </c>
      <c r="C33" s="177">
        <f>SUMIFS(Inventarisatie[Opp. in m²],Inventarisatie[Locatie],$AA33,Inventarisatie[Freq],$B33,Inventarisatie[Ruimtesoort],C$3)</f>
        <v>35</v>
      </c>
      <c r="D33" s="178">
        <f>SUMIFS(Inventarisatie[Opp. in m²],Inventarisatie[Locatie],$AA33,Inventarisatie[Freq],$B33,Inventarisatie[Ruimtesoort],D$3)</f>
        <v>0</v>
      </c>
      <c r="E33" s="178">
        <f>SUMIFS(Inventarisatie[Opp. in m²],Inventarisatie[Locatie],$AA33,Inventarisatie[Freq],$B33,Inventarisatie[Ruimtesoort],E$3)</f>
        <v>252</v>
      </c>
      <c r="F33" s="178">
        <f>SUMIFS(Inventarisatie[Opp. in m²],Inventarisatie[Locatie],$AA33,Inventarisatie[Freq],$B33,Inventarisatie[Ruimtesoort],F$3)</f>
        <v>44</v>
      </c>
      <c r="G33" s="178">
        <f>SUMIFS(Inventarisatie[Opp. in m²],Inventarisatie[Locatie],$AA33,Inventarisatie[Freq],$B33,Inventarisatie[Ruimtesoort],G$3)</f>
        <v>0</v>
      </c>
      <c r="H33" s="178">
        <f>SUMIFS(Inventarisatie[Opp. in m²],Inventarisatie[Locatie],$AA33,Inventarisatie[Freq],$B33,Inventarisatie[Ruimtesoort],H$3)</f>
        <v>0</v>
      </c>
      <c r="I33" s="178">
        <f>SUMIFS(Inventarisatie[Opp. in m²],Inventarisatie[Locatie],$AA33,Inventarisatie[Freq],$B33,Inventarisatie[Ruimtesoort],I$3)</f>
        <v>0</v>
      </c>
      <c r="J33" s="178">
        <f>SUMIFS(Inventarisatie[Opp. in m²],Inventarisatie[Locatie],$AA33,Inventarisatie[Freq],$B33,Inventarisatie[Ruimtesoort],J$3)</f>
        <v>21</v>
      </c>
      <c r="K33" s="178">
        <f>SUMIFS(Inventarisatie[Opp. in m²],Inventarisatie[Locatie],$AA33,Inventarisatie[Freq],$B33,Inventarisatie[Ruimtesoort],K$3)</f>
        <v>0</v>
      </c>
      <c r="L33" s="179">
        <f>SUMIFS(Inventarisatie[Opp. in m²],Inventarisatie[Locatie],$AA33,Inventarisatie[Freq],$B33,Inventarisatie[Ruimtesoort],L$3)</f>
        <v>0</v>
      </c>
      <c r="M33" s="382">
        <f>SUM(C33:L34)</f>
        <v>384</v>
      </c>
      <c r="AA33" s="166" t="s">
        <v>260</v>
      </c>
    </row>
    <row r="34" spans="1:27">
      <c r="A34" s="390"/>
      <c r="B34" s="180">
        <v>48</v>
      </c>
      <c r="C34" s="181">
        <f>SUMIFS(Inventarisatie[Opp. in m²],Inventarisatie[Locatie],$AA34,Inventarisatie[Freq],$B34,Inventarisatie[Ruimtesoort],C$3)</f>
        <v>0</v>
      </c>
      <c r="D34" s="182">
        <f>SUMIFS(Inventarisatie[Opp. in m²],Inventarisatie[Locatie],$AA34,Inventarisatie[Freq],$B34,Inventarisatie[Ruimtesoort],D$3)</f>
        <v>0</v>
      </c>
      <c r="E34" s="182">
        <f>SUMIFS(Inventarisatie[Opp. in m²],Inventarisatie[Locatie],$AA34,Inventarisatie[Freq],$B34,Inventarisatie[Ruimtesoort],E$3)</f>
        <v>32</v>
      </c>
      <c r="F34" s="182">
        <f>SUMIFS(Inventarisatie[Opp. in m²],Inventarisatie[Locatie],$AA34,Inventarisatie[Freq],$B34,Inventarisatie[Ruimtesoort],F$3)</f>
        <v>0</v>
      </c>
      <c r="G34" s="182">
        <f>SUMIFS(Inventarisatie[Opp. in m²],Inventarisatie[Locatie],$AA34,Inventarisatie[Freq],$B34,Inventarisatie[Ruimtesoort],G$3)</f>
        <v>0</v>
      </c>
      <c r="H34" s="182">
        <f>SUMIFS(Inventarisatie[Opp. in m²],Inventarisatie[Locatie],$AA34,Inventarisatie[Freq],$B34,Inventarisatie[Ruimtesoort],H$3)</f>
        <v>0</v>
      </c>
      <c r="I34" s="182">
        <f>SUMIFS(Inventarisatie[Opp. in m²],Inventarisatie[Locatie],$AA34,Inventarisatie[Freq],$B34,Inventarisatie[Ruimtesoort],I$3)</f>
        <v>0</v>
      </c>
      <c r="J34" s="182">
        <f>SUMIFS(Inventarisatie[Opp. in m²],Inventarisatie[Locatie],$AA34,Inventarisatie[Freq],$B34,Inventarisatie[Ruimtesoort],J$3)</f>
        <v>0</v>
      </c>
      <c r="K34" s="182">
        <f>SUMIFS(Inventarisatie[Opp. in m²],Inventarisatie[Locatie],$AA34,Inventarisatie[Freq],$B34,Inventarisatie[Ruimtesoort],K$3)</f>
        <v>0</v>
      </c>
      <c r="L34" s="183">
        <f>SUMIFS(Inventarisatie[Opp. in m²],Inventarisatie[Locatie],$AA34,Inventarisatie[Freq],$B34,Inventarisatie[Ruimtesoort],L$3)</f>
        <v>0</v>
      </c>
      <c r="M34" s="381"/>
      <c r="AA34" s="166" t="s">
        <v>260</v>
      </c>
    </row>
    <row r="35" spans="1:27">
      <c r="A35" s="387" t="s">
        <v>261</v>
      </c>
      <c r="B35" s="149">
        <v>240</v>
      </c>
      <c r="C35" s="150">
        <f>SUMIFS(Inventarisatie[Opp. in m²],Inventarisatie[Locatie],$AA35,Inventarisatie[Freq],$B35,Inventarisatie[Ruimtesoort],C$3)</f>
        <v>44</v>
      </c>
      <c r="D35" s="151">
        <f>SUMIFS(Inventarisatie[Opp. in m²],Inventarisatie[Locatie],$AA35,Inventarisatie[Freq],$B35,Inventarisatie[Ruimtesoort],D$3)</f>
        <v>0</v>
      </c>
      <c r="E35" s="151">
        <f>SUMIFS(Inventarisatie[Opp. in m²],Inventarisatie[Locatie],$AA35,Inventarisatie[Freq],$B35,Inventarisatie[Ruimtesoort],E$3)</f>
        <v>253</v>
      </c>
      <c r="F35" s="151">
        <f>SUMIFS(Inventarisatie[Opp. in m²],Inventarisatie[Locatie],$AA35,Inventarisatie[Freq],$B35,Inventarisatie[Ruimtesoort],F$3)</f>
        <v>58</v>
      </c>
      <c r="G35" s="151">
        <f>SUMIFS(Inventarisatie[Opp. in m²],Inventarisatie[Locatie],$AA35,Inventarisatie[Freq],$B35,Inventarisatie[Ruimtesoort],G$3)</f>
        <v>0</v>
      </c>
      <c r="H35" s="151">
        <f>SUMIFS(Inventarisatie[Opp. in m²],Inventarisatie[Locatie],$AA35,Inventarisatie[Freq],$B35,Inventarisatie[Ruimtesoort],H$3)</f>
        <v>0</v>
      </c>
      <c r="I35" s="151">
        <f>SUMIFS(Inventarisatie[Opp. in m²],Inventarisatie[Locatie],$AA35,Inventarisatie[Freq],$B35,Inventarisatie[Ruimtesoort],I$3)</f>
        <v>0</v>
      </c>
      <c r="J35" s="151">
        <f>SUMIFS(Inventarisatie[Opp. in m²],Inventarisatie[Locatie],$AA35,Inventarisatie[Freq],$B35,Inventarisatie[Ruimtesoort],J$3)</f>
        <v>10</v>
      </c>
      <c r="K35" s="151">
        <f>SUMIFS(Inventarisatie[Opp. in m²],Inventarisatie[Locatie],$AA35,Inventarisatie[Freq],$B35,Inventarisatie[Ruimtesoort],K$3)</f>
        <v>0</v>
      </c>
      <c r="L35" s="152">
        <f>SUMIFS(Inventarisatie[Opp. in m²],Inventarisatie[Locatie],$AA35,Inventarisatie[Freq],$B35,Inventarisatie[Ruimtesoort],L$3)</f>
        <v>0</v>
      </c>
      <c r="M35" s="382">
        <f>SUM(C35:L36)</f>
        <v>385</v>
      </c>
      <c r="AA35" s="166" t="s">
        <v>261</v>
      </c>
    </row>
    <row r="36" spans="1:27">
      <c r="A36" s="386"/>
      <c r="B36" s="141">
        <v>48</v>
      </c>
      <c r="C36" s="142">
        <f>SUMIFS(Inventarisatie[Opp. in m²],Inventarisatie[Locatie],$AA36,Inventarisatie[Freq],$B36,Inventarisatie[Ruimtesoort],C$3)</f>
        <v>0</v>
      </c>
      <c r="D36" s="143">
        <f>SUMIFS(Inventarisatie[Opp. in m²],Inventarisatie[Locatie],$AA36,Inventarisatie[Freq],$B36,Inventarisatie[Ruimtesoort],D$3)</f>
        <v>0</v>
      </c>
      <c r="E36" s="143">
        <f>SUMIFS(Inventarisatie[Opp. in m²],Inventarisatie[Locatie],$AA36,Inventarisatie[Freq],$B36,Inventarisatie[Ruimtesoort],E$3)</f>
        <v>20</v>
      </c>
      <c r="F36" s="143">
        <f>SUMIFS(Inventarisatie[Opp. in m²],Inventarisatie[Locatie],$AA36,Inventarisatie[Freq],$B36,Inventarisatie[Ruimtesoort],F$3)</f>
        <v>0</v>
      </c>
      <c r="G36" s="143">
        <f>SUMIFS(Inventarisatie[Opp. in m²],Inventarisatie[Locatie],$AA36,Inventarisatie[Freq],$B36,Inventarisatie[Ruimtesoort],G$3)</f>
        <v>0</v>
      </c>
      <c r="H36" s="143">
        <f>SUMIFS(Inventarisatie[Opp. in m²],Inventarisatie[Locatie],$AA36,Inventarisatie[Freq],$B36,Inventarisatie[Ruimtesoort],H$3)</f>
        <v>0</v>
      </c>
      <c r="I36" s="143">
        <f>SUMIFS(Inventarisatie[Opp. in m²],Inventarisatie[Locatie],$AA36,Inventarisatie[Freq],$B36,Inventarisatie[Ruimtesoort],I$3)</f>
        <v>0</v>
      </c>
      <c r="J36" s="143">
        <f>SUMIFS(Inventarisatie[Opp. in m²],Inventarisatie[Locatie],$AA36,Inventarisatie[Freq],$B36,Inventarisatie[Ruimtesoort],J$3)</f>
        <v>0</v>
      </c>
      <c r="K36" s="143">
        <f>SUMIFS(Inventarisatie[Opp. in m²],Inventarisatie[Locatie],$AA36,Inventarisatie[Freq],$B36,Inventarisatie[Ruimtesoort],K$3)</f>
        <v>0</v>
      </c>
      <c r="L36" s="144">
        <f>SUMIFS(Inventarisatie[Opp. in m²],Inventarisatie[Locatie],$AA36,Inventarisatie[Freq],$B36,Inventarisatie[Ruimtesoort],L$3)</f>
        <v>0</v>
      </c>
      <c r="M36" s="381"/>
      <c r="AA36" s="166" t="s">
        <v>261</v>
      </c>
    </row>
    <row r="37" spans="1:27">
      <c r="A37" s="389" t="s">
        <v>262</v>
      </c>
      <c r="B37" s="176">
        <v>240</v>
      </c>
      <c r="C37" s="177">
        <f>SUMIFS(Inventarisatie[Opp. in m²],Inventarisatie[Locatie],$AA37,Inventarisatie[Freq],$B37,Inventarisatie[Ruimtesoort],C$3)</f>
        <v>7</v>
      </c>
      <c r="D37" s="178">
        <f>SUMIFS(Inventarisatie[Opp. in m²],Inventarisatie[Locatie],$AA37,Inventarisatie[Freq],$B37,Inventarisatie[Ruimtesoort],D$3)</f>
        <v>12</v>
      </c>
      <c r="E37" s="178">
        <f>SUMIFS(Inventarisatie[Opp. in m²],Inventarisatie[Locatie],$AA37,Inventarisatie[Freq],$B37,Inventarisatie[Ruimtesoort],E$3)</f>
        <v>252</v>
      </c>
      <c r="F37" s="178">
        <f>SUMIFS(Inventarisatie[Opp. in m²],Inventarisatie[Locatie],$AA37,Inventarisatie[Freq],$B37,Inventarisatie[Ruimtesoort],F$3)</f>
        <v>86</v>
      </c>
      <c r="G37" s="178">
        <f>SUMIFS(Inventarisatie[Opp. in m²],Inventarisatie[Locatie],$AA37,Inventarisatie[Freq],$B37,Inventarisatie[Ruimtesoort],G$3)</f>
        <v>0</v>
      </c>
      <c r="H37" s="178">
        <f>SUMIFS(Inventarisatie[Opp. in m²],Inventarisatie[Locatie],$AA37,Inventarisatie[Freq],$B37,Inventarisatie[Ruimtesoort],H$3)</f>
        <v>0</v>
      </c>
      <c r="I37" s="178">
        <f>SUMIFS(Inventarisatie[Opp. in m²],Inventarisatie[Locatie],$AA37,Inventarisatie[Freq],$B37,Inventarisatie[Ruimtesoort],I$3)</f>
        <v>0</v>
      </c>
      <c r="J37" s="178">
        <f>SUMIFS(Inventarisatie[Opp. in m²],Inventarisatie[Locatie],$AA37,Inventarisatie[Freq],$B37,Inventarisatie[Ruimtesoort],J$3)</f>
        <v>4</v>
      </c>
      <c r="K37" s="178">
        <f>SUMIFS(Inventarisatie[Opp. in m²],Inventarisatie[Locatie],$AA37,Inventarisatie[Freq],$B37,Inventarisatie[Ruimtesoort],K$3)</f>
        <v>25</v>
      </c>
      <c r="L37" s="179">
        <f>SUMIFS(Inventarisatie[Opp. in m²],Inventarisatie[Locatie],$AA37,Inventarisatie[Freq],$B37,Inventarisatie[Ruimtesoort],L$3)</f>
        <v>12</v>
      </c>
      <c r="M37" s="382">
        <f>SUM(C37:L38)</f>
        <v>414</v>
      </c>
      <c r="AA37" s="166" t="s">
        <v>262</v>
      </c>
    </row>
    <row r="38" spans="1:27">
      <c r="A38" s="390"/>
      <c r="B38" s="180">
        <v>48</v>
      </c>
      <c r="C38" s="181">
        <f>SUMIFS(Inventarisatie[Opp. in m²],Inventarisatie[Locatie],$AA38,Inventarisatie[Freq],$B38,Inventarisatie[Ruimtesoort],C$3)</f>
        <v>0</v>
      </c>
      <c r="D38" s="182">
        <f>SUMIFS(Inventarisatie[Opp. in m²],Inventarisatie[Locatie],$AA38,Inventarisatie[Freq],$B38,Inventarisatie[Ruimtesoort],D$3)</f>
        <v>0</v>
      </c>
      <c r="E38" s="182">
        <f>SUMIFS(Inventarisatie[Opp. in m²],Inventarisatie[Locatie],$AA38,Inventarisatie[Freq],$B38,Inventarisatie[Ruimtesoort],E$3)</f>
        <v>16</v>
      </c>
      <c r="F38" s="182">
        <f>SUMIFS(Inventarisatie[Opp. in m²],Inventarisatie[Locatie],$AA38,Inventarisatie[Freq],$B38,Inventarisatie[Ruimtesoort],F$3)</f>
        <v>0</v>
      </c>
      <c r="G38" s="182">
        <f>SUMIFS(Inventarisatie[Opp. in m²],Inventarisatie[Locatie],$AA38,Inventarisatie[Freq],$B38,Inventarisatie[Ruimtesoort],G$3)</f>
        <v>0</v>
      </c>
      <c r="H38" s="182">
        <f>SUMIFS(Inventarisatie[Opp. in m²],Inventarisatie[Locatie],$AA38,Inventarisatie[Freq],$B38,Inventarisatie[Ruimtesoort],H$3)</f>
        <v>0</v>
      </c>
      <c r="I38" s="182">
        <f>SUMIFS(Inventarisatie[Opp. in m²],Inventarisatie[Locatie],$AA38,Inventarisatie[Freq],$B38,Inventarisatie[Ruimtesoort],I$3)</f>
        <v>0</v>
      </c>
      <c r="J38" s="182">
        <f>SUMIFS(Inventarisatie[Opp. in m²],Inventarisatie[Locatie],$AA38,Inventarisatie[Freq],$B38,Inventarisatie[Ruimtesoort],J$3)</f>
        <v>0</v>
      </c>
      <c r="K38" s="182">
        <f>SUMIFS(Inventarisatie[Opp. in m²],Inventarisatie[Locatie],$AA38,Inventarisatie[Freq],$B38,Inventarisatie[Ruimtesoort],K$3)</f>
        <v>0</v>
      </c>
      <c r="L38" s="183">
        <f>SUMIFS(Inventarisatie[Opp. in m²],Inventarisatie[Locatie],$AA38,Inventarisatie[Freq],$B38,Inventarisatie[Ruimtesoort],L$3)</f>
        <v>0</v>
      </c>
      <c r="M38" s="381"/>
      <c r="AA38" s="166" t="s">
        <v>262</v>
      </c>
    </row>
    <row r="39" spans="1:27">
      <c r="A39" s="387" t="s">
        <v>480</v>
      </c>
      <c r="B39" s="149">
        <v>240</v>
      </c>
      <c r="C39" s="150">
        <f>SUMIFS(Inventarisatie[Opp. in m²],Inventarisatie[Locatie],$AA39,Inventarisatie[Freq],$B39,Inventarisatie[Ruimtesoort],C$3)</f>
        <v>0</v>
      </c>
      <c r="D39" s="151">
        <f>SUMIFS(Inventarisatie[Opp. in m²],Inventarisatie[Locatie],$AA39,Inventarisatie[Freq],$B39,Inventarisatie[Ruimtesoort],D$3)</f>
        <v>0</v>
      </c>
      <c r="E39" s="151">
        <f>SUMIFS(Inventarisatie[Opp. in m²],Inventarisatie[Locatie],$AA39,Inventarisatie[Freq],$B39,Inventarisatie[Ruimtesoort],E$3)</f>
        <v>1200</v>
      </c>
      <c r="F39" s="151">
        <f>SUMIFS(Inventarisatie[Opp. in m²],Inventarisatie[Locatie],$AA39,Inventarisatie[Freq],$B39,Inventarisatie[Ruimtesoort],F$3)</f>
        <v>157.5</v>
      </c>
      <c r="G39" s="151">
        <f>SUMIFS(Inventarisatie[Opp. in m²],Inventarisatie[Locatie],$AA39,Inventarisatie[Freq],$B39,Inventarisatie[Ruimtesoort],G$3)</f>
        <v>0</v>
      </c>
      <c r="H39" s="151">
        <f>SUMIFS(Inventarisatie[Opp. in m²],Inventarisatie[Locatie],$AA39,Inventarisatie[Freq],$B39,Inventarisatie[Ruimtesoort],H$3)</f>
        <v>0</v>
      </c>
      <c r="I39" s="151">
        <f>SUMIFS(Inventarisatie[Opp. in m²],Inventarisatie[Locatie],$AA39,Inventarisatie[Freq],$B39,Inventarisatie[Ruimtesoort],I$3)</f>
        <v>0</v>
      </c>
      <c r="J39" s="151">
        <f>SUMIFS(Inventarisatie[Opp. in m²],Inventarisatie[Locatie],$AA39,Inventarisatie[Freq],$B39,Inventarisatie[Ruimtesoort],J$3)</f>
        <v>102</v>
      </c>
      <c r="K39" s="151">
        <f>SUMIFS(Inventarisatie[Opp. in m²],Inventarisatie[Locatie],$AA39,Inventarisatie[Freq],$B39,Inventarisatie[Ruimtesoort],K$3)</f>
        <v>289.8</v>
      </c>
      <c r="L39" s="152">
        <f>SUMIFS(Inventarisatie[Opp. in m²],Inventarisatie[Locatie],$AA39,Inventarisatie[Freq],$B39,Inventarisatie[Ruimtesoort],L$3)</f>
        <v>0</v>
      </c>
      <c r="M39" s="382">
        <f>SUM(C39:L40)</f>
        <v>1927.3</v>
      </c>
      <c r="AA39" s="166" t="s">
        <v>480</v>
      </c>
    </row>
    <row r="40" spans="1:27" ht="16" thickBot="1">
      <c r="A40" s="388"/>
      <c r="B40" s="153">
        <v>48</v>
      </c>
      <c r="C40" s="154">
        <f>SUMIFS(Inventarisatie[Opp. in m²],Inventarisatie[Locatie],$AA40,Inventarisatie[Freq],$B40,Inventarisatie[Ruimtesoort],C$3)</f>
        <v>0</v>
      </c>
      <c r="D40" s="155">
        <f>SUMIFS(Inventarisatie[Opp. in m²],Inventarisatie[Locatie],$AA40,Inventarisatie[Freq],$B40,Inventarisatie[Ruimtesoort],D$3)</f>
        <v>0</v>
      </c>
      <c r="E40" s="155">
        <f>SUMIFS(Inventarisatie[Opp. in m²],Inventarisatie[Locatie],$AA40,Inventarisatie[Freq],$B40,Inventarisatie[Ruimtesoort],E$3)</f>
        <v>0</v>
      </c>
      <c r="F40" s="155">
        <f>SUMIFS(Inventarisatie[Opp. in m²],Inventarisatie[Locatie],$AA40,Inventarisatie[Freq],$B40,Inventarisatie[Ruimtesoort],F$3)</f>
        <v>0</v>
      </c>
      <c r="G40" s="155">
        <f>SUMIFS(Inventarisatie[Opp. in m²],Inventarisatie[Locatie],$AA40,Inventarisatie[Freq],$B40,Inventarisatie[Ruimtesoort],G$3)</f>
        <v>0</v>
      </c>
      <c r="H40" s="155">
        <f>SUMIFS(Inventarisatie[Opp. in m²],Inventarisatie[Locatie],$AA40,Inventarisatie[Freq],$B40,Inventarisatie[Ruimtesoort],H$3)</f>
        <v>0</v>
      </c>
      <c r="I40" s="155">
        <f>SUMIFS(Inventarisatie[Opp. in m²],Inventarisatie[Locatie],$AA40,Inventarisatie[Freq],$B40,Inventarisatie[Ruimtesoort],I$3)</f>
        <v>0</v>
      </c>
      <c r="J40" s="155">
        <f>SUMIFS(Inventarisatie[Opp. in m²],Inventarisatie[Locatie],$AA40,Inventarisatie[Freq],$B40,Inventarisatie[Ruimtesoort],J$3)</f>
        <v>0</v>
      </c>
      <c r="K40" s="155">
        <f>SUMIFS(Inventarisatie[Opp. in m²],Inventarisatie[Locatie],$AA40,Inventarisatie[Freq],$B40,Inventarisatie[Ruimtesoort],K$3)</f>
        <v>156</v>
      </c>
      <c r="L40" s="156">
        <f>SUMIFS(Inventarisatie[Opp. in m²],Inventarisatie[Locatie],$AA40,Inventarisatie[Freq],$B40,Inventarisatie[Ruimtesoort],L$3)</f>
        <v>22</v>
      </c>
      <c r="M40" s="383"/>
      <c r="AA40" s="166" t="s">
        <v>480</v>
      </c>
    </row>
    <row r="41" spans="1:27" ht="16" thickBot="1">
      <c r="A41" s="48" t="s">
        <v>396</v>
      </c>
      <c r="B41" s="49"/>
      <c r="C41" s="50">
        <f t="shared" ref="C41:M41" si="1">SUM(C4:C40)</f>
        <v>535</v>
      </c>
      <c r="D41" s="51">
        <f t="shared" si="1"/>
        <v>4640</v>
      </c>
      <c r="E41" s="51">
        <f t="shared" si="1"/>
        <v>7583</v>
      </c>
      <c r="F41" s="51">
        <f t="shared" si="1"/>
        <v>1239.5</v>
      </c>
      <c r="G41" s="51">
        <f t="shared" si="1"/>
        <v>1715.5</v>
      </c>
      <c r="H41" s="51">
        <f t="shared" si="1"/>
        <v>183</v>
      </c>
      <c r="I41" s="51">
        <f t="shared" si="1"/>
        <v>444</v>
      </c>
      <c r="J41" s="51">
        <f t="shared" si="1"/>
        <v>928</v>
      </c>
      <c r="K41" s="51">
        <f t="shared" si="1"/>
        <v>4413</v>
      </c>
      <c r="L41" s="52">
        <f t="shared" si="1"/>
        <v>394</v>
      </c>
      <c r="M41" s="53">
        <f t="shared" si="1"/>
        <v>22075</v>
      </c>
    </row>
  </sheetData>
  <sheetProtection sheet="1" objects="1" scenarios="1"/>
  <mergeCells count="28">
    <mergeCell ref="A4:A5"/>
    <mergeCell ref="A39:A40"/>
    <mergeCell ref="A37:A38"/>
    <mergeCell ref="A35:A36"/>
    <mergeCell ref="A33:A34"/>
    <mergeCell ref="A31:A32"/>
    <mergeCell ref="A29:A30"/>
    <mergeCell ref="A27:A28"/>
    <mergeCell ref="A25:A26"/>
    <mergeCell ref="A23:A24"/>
    <mergeCell ref="A21:A22"/>
    <mergeCell ref="A19:A20"/>
    <mergeCell ref="A16:A17"/>
    <mergeCell ref="A12:A13"/>
    <mergeCell ref="M4:M5"/>
    <mergeCell ref="M39:M40"/>
    <mergeCell ref="M37:M38"/>
    <mergeCell ref="M35:M36"/>
    <mergeCell ref="M33:M34"/>
    <mergeCell ref="M31:M32"/>
    <mergeCell ref="M29:M30"/>
    <mergeCell ref="M27:M28"/>
    <mergeCell ref="M25:M26"/>
    <mergeCell ref="M23:M24"/>
    <mergeCell ref="M21:M22"/>
    <mergeCell ref="M19:M20"/>
    <mergeCell ref="M12:M13"/>
    <mergeCell ref="M16:M1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40249-00C6-4FC2-BDFE-A3CC00EFF1AD}">
  <sheetPr codeName="Blad5">
    <tabColor rgb="FFE3B43A"/>
  </sheetPr>
  <dimension ref="A2:BW41"/>
  <sheetViews>
    <sheetView showGridLines="0" workbookViewId="0">
      <pane xSplit="2" ySplit="3" topLeftCell="C7" activePane="bottomRight" state="frozen"/>
      <selection activeCell="A4" sqref="A4:M39"/>
      <selection pane="topRight" activeCell="A4" sqref="A4:M39"/>
      <selection pane="bottomLeft" activeCell="A4" sqref="A4:M39"/>
      <selection pane="bottomRight" activeCell="A2" sqref="A2"/>
    </sheetView>
  </sheetViews>
  <sheetFormatPr baseColWidth="10" defaultColWidth="8.83203125" defaultRowHeight="15"/>
  <cols>
    <col min="1" max="1" width="32.6640625" style="33" bestFit="1" customWidth="1"/>
    <col min="2" max="2" width="16.83203125" style="33" customWidth="1"/>
    <col min="3" max="12" width="9.1640625" style="33" customWidth="1"/>
    <col min="13" max="13" width="15.33203125" style="33" customWidth="1"/>
    <col min="14" max="14" width="17.6640625" style="47" customWidth="1"/>
    <col min="15" max="16" width="9.1640625" style="33" customWidth="1"/>
    <col min="17" max="26" width="8.83203125" style="57"/>
    <col min="27" max="28" width="8.83203125" style="433"/>
    <col min="29" max="38" width="9" style="433" bestFit="1" customWidth="1"/>
    <col min="39" max="39" width="14.33203125" style="433" bestFit="1" customWidth="1"/>
    <col min="40" max="40" width="13.83203125" style="433" customWidth="1"/>
    <col min="41" max="67" width="8.83203125" style="189"/>
    <col min="68" max="75" width="8.83203125" style="55"/>
    <col min="76" max="16384" width="8.83203125" style="33"/>
  </cols>
  <sheetData>
    <row r="2" spans="1:40" ht="16" thickBot="1">
      <c r="Q2" s="54" t="s">
        <v>397</v>
      </c>
      <c r="R2" s="54"/>
      <c r="S2" s="54"/>
      <c r="T2" s="54"/>
      <c r="U2" s="54"/>
      <c r="V2" s="54"/>
      <c r="W2" s="54"/>
      <c r="X2" s="54"/>
      <c r="Y2" s="54"/>
      <c r="Z2" s="54"/>
      <c r="AA2" s="432"/>
      <c r="AC2" s="432" t="s">
        <v>398</v>
      </c>
      <c r="AD2" s="432"/>
      <c r="AE2" s="432"/>
      <c r="AF2" s="432"/>
      <c r="AG2" s="432"/>
      <c r="AH2" s="432"/>
      <c r="AI2" s="432"/>
      <c r="AJ2" s="432"/>
      <c r="AK2" s="432"/>
      <c r="AL2" s="432"/>
      <c r="AM2" s="432"/>
    </row>
    <row r="3" spans="1:40" ht="153" customHeight="1" thickBot="1">
      <c r="A3" s="36" t="s">
        <v>403</v>
      </c>
      <c r="B3" s="37"/>
      <c r="C3" s="38" t="s">
        <v>38</v>
      </c>
      <c r="D3" s="39" t="s">
        <v>395</v>
      </c>
      <c r="E3" s="39" t="s">
        <v>388</v>
      </c>
      <c r="F3" s="39" t="s">
        <v>390</v>
      </c>
      <c r="G3" s="39" t="s">
        <v>392</v>
      </c>
      <c r="H3" s="39" t="s">
        <v>10</v>
      </c>
      <c r="I3" s="39" t="s">
        <v>394</v>
      </c>
      <c r="J3" s="39" t="s">
        <v>389</v>
      </c>
      <c r="K3" s="39" t="s">
        <v>387</v>
      </c>
      <c r="L3" s="40" t="s">
        <v>393</v>
      </c>
      <c r="M3" s="41" t="s">
        <v>402</v>
      </c>
      <c r="N3" s="187" t="s">
        <v>396</v>
      </c>
      <c r="Q3" s="56" t="s">
        <v>38</v>
      </c>
      <c r="R3" s="56" t="s">
        <v>395</v>
      </c>
      <c r="S3" s="56" t="s">
        <v>388</v>
      </c>
      <c r="T3" s="56" t="s">
        <v>390</v>
      </c>
      <c r="U3" s="56" t="s">
        <v>392</v>
      </c>
      <c r="V3" s="56" t="s">
        <v>10</v>
      </c>
      <c r="W3" s="56" t="s">
        <v>394</v>
      </c>
      <c r="X3" s="56" t="s">
        <v>389</v>
      </c>
      <c r="Y3" s="56" t="s">
        <v>387</v>
      </c>
      <c r="Z3" s="56" t="s">
        <v>393</v>
      </c>
      <c r="AA3" s="434" t="s">
        <v>400</v>
      </c>
      <c r="AC3" s="434" t="s">
        <v>38</v>
      </c>
      <c r="AD3" s="434" t="s">
        <v>395</v>
      </c>
      <c r="AE3" s="434" t="s">
        <v>388</v>
      </c>
      <c r="AF3" s="434" t="s">
        <v>390</v>
      </c>
      <c r="AG3" s="434" t="s">
        <v>392</v>
      </c>
      <c r="AH3" s="434" t="s">
        <v>10</v>
      </c>
      <c r="AI3" s="434" t="s">
        <v>394</v>
      </c>
      <c r="AJ3" s="434" t="s">
        <v>389</v>
      </c>
      <c r="AK3" s="434" t="s">
        <v>387</v>
      </c>
      <c r="AL3" s="434" t="s">
        <v>393</v>
      </c>
      <c r="AM3" s="434" t="s">
        <v>399</v>
      </c>
      <c r="AN3" s="434" t="s">
        <v>401</v>
      </c>
    </row>
    <row r="4" spans="1:40" ht="15" customHeight="1">
      <c r="A4" s="385" t="s">
        <v>18</v>
      </c>
      <c r="B4" s="137">
        <v>255</v>
      </c>
      <c r="C4" s="340"/>
      <c r="D4" s="341"/>
      <c r="E4" s="341"/>
      <c r="F4" s="341"/>
      <c r="G4" s="341"/>
      <c r="H4" s="341"/>
      <c r="I4" s="341"/>
      <c r="J4" s="341"/>
      <c r="K4" s="341"/>
      <c r="L4" s="341"/>
      <c r="M4" s="393"/>
      <c r="N4" s="397" t="str">
        <f>IF(COUNTA(C4:L5)=COUNTIF(Inventarisatie!C4:L5,"&gt;0"),(AA4/AN4),"Normen invullen")</f>
        <v>Normen invullen</v>
      </c>
      <c r="Q4" s="57">
        <f>Inventarisatie!C4*Inventarisatie!$B4</f>
        <v>13260</v>
      </c>
      <c r="R4" s="57">
        <f>Inventarisatie!D4*Inventarisatie!$B4</f>
        <v>1018725</v>
      </c>
      <c r="S4" s="57">
        <f>Inventarisatie!E4*Inventarisatie!$B4</f>
        <v>0</v>
      </c>
      <c r="T4" s="57">
        <f>Inventarisatie!F4*Inventarisatie!$B4</f>
        <v>0</v>
      </c>
      <c r="U4" s="57">
        <f>Inventarisatie!G4*Inventarisatie!$B4</f>
        <v>0</v>
      </c>
      <c r="V4" s="57">
        <f>Inventarisatie!H4*Inventarisatie!$B4</f>
        <v>26520</v>
      </c>
      <c r="W4" s="57">
        <f>Inventarisatie!I4*Inventarisatie!$B4</f>
        <v>49980</v>
      </c>
      <c r="X4" s="57">
        <f>Inventarisatie!J4*Inventarisatie!$B4</f>
        <v>29835</v>
      </c>
      <c r="Y4" s="57">
        <f>Inventarisatie!K4*Inventarisatie!$B4</f>
        <v>448545</v>
      </c>
      <c r="Z4" s="57">
        <f>Inventarisatie!L4*Inventarisatie!$B4</f>
        <v>62475</v>
      </c>
      <c r="AA4" s="435">
        <f>SUM(Q4:Z5)</f>
        <v>1652652</v>
      </c>
      <c r="AC4" s="436">
        <f>IFERROR(Q4/C4,0)</f>
        <v>0</v>
      </c>
      <c r="AD4" s="436">
        <f t="shared" ref="AD4" si="0">IFERROR(R4/D4,0)</f>
        <v>0</v>
      </c>
      <c r="AE4" s="436">
        <f t="shared" ref="AE4" si="1">IFERROR(S4/E4,0)</f>
        <v>0</v>
      </c>
      <c r="AF4" s="436">
        <f t="shared" ref="AF4" si="2">IFERROR(T4/F4,0)</f>
        <v>0</v>
      </c>
      <c r="AG4" s="436">
        <f t="shared" ref="AG4" si="3">IFERROR(U4/G4,0)</f>
        <v>0</v>
      </c>
      <c r="AH4" s="436">
        <f t="shared" ref="AH4" si="4">IFERROR(V4/H4,0)</f>
        <v>0</v>
      </c>
      <c r="AI4" s="436">
        <f t="shared" ref="AI4" si="5">IFERROR(W4/I4,0)</f>
        <v>0</v>
      </c>
      <c r="AJ4" s="436">
        <f t="shared" ref="AJ4" si="6">IFERROR(X4/J4,0)</f>
        <v>0</v>
      </c>
      <c r="AK4" s="436">
        <f t="shared" ref="AK4" si="7">IFERROR(Y4/K4,0)</f>
        <v>0</v>
      </c>
      <c r="AL4" s="436">
        <f t="shared" ref="AL4" si="8">IFERROR(Z4/L4,0)</f>
        <v>0</v>
      </c>
      <c r="AM4" s="436">
        <f>M4</f>
        <v>0</v>
      </c>
      <c r="AN4" s="437">
        <f>SUM(AC4:AM5)</f>
        <v>0</v>
      </c>
    </row>
    <row r="5" spans="1:40">
      <c r="A5" s="386"/>
      <c r="B5" s="141">
        <v>12</v>
      </c>
      <c r="C5" s="342"/>
      <c r="D5" s="343"/>
      <c r="E5" s="343"/>
      <c r="F5" s="343"/>
      <c r="G5" s="343"/>
      <c r="H5" s="343"/>
      <c r="I5" s="343"/>
      <c r="J5" s="343"/>
      <c r="K5" s="343"/>
      <c r="L5" s="343"/>
      <c r="M5" s="394"/>
      <c r="N5" s="392"/>
      <c r="Q5" s="57">
        <f>Inventarisatie!C5*Inventarisatie!$B5</f>
        <v>0</v>
      </c>
      <c r="R5" s="57">
        <f>Inventarisatie!D5*Inventarisatie!$B5</f>
        <v>0</v>
      </c>
      <c r="S5" s="57">
        <f>Inventarisatie!E5*Inventarisatie!$B5</f>
        <v>0</v>
      </c>
      <c r="T5" s="57">
        <f>Inventarisatie!F5*Inventarisatie!$B5</f>
        <v>0</v>
      </c>
      <c r="U5" s="57">
        <f>Inventarisatie!G5*Inventarisatie!$B5</f>
        <v>0</v>
      </c>
      <c r="V5" s="57">
        <f>Inventarisatie!H5*Inventarisatie!$B5</f>
        <v>0</v>
      </c>
      <c r="W5" s="57">
        <f>Inventarisatie!I5*Inventarisatie!$B5</f>
        <v>0</v>
      </c>
      <c r="X5" s="57">
        <f>Inventarisatie!J5*Inventarisatie!$B5</f>
        <v>0</v>
      </c>
      <c r="Y5" s="57">
        <f>Inventarisatie!K5*Inventarisatie!$B5</f>
        <v>3312</v>
      </c>
      <c r="Z5" s="57">
        <f>Inventarisatie!L5*Inventarisatie!$B5</f>
        <v>0</v>
      </c>
      <c r="AA5" s="435"/>
      <c r="AC5" s="436">
        <f t="shared" ref="AC5:AC40" si="9">IFERROR(Q5/C5,0)</f>
        <v>0</v>
      </c>
      <c r="AD5" s="436">
        <f t="shared" ref="AD5:AD40" si="10">IFERROR(R5/D5,0)</f>
        <v>0</v>
      </c>
      <c r="AE5" s="436">
        <f t="shared" ref="AE5:AE40" si="11">IFERROR(S5/E5,0)</f>
        <v>0</v>
      </c>
      <c r="AF5" s="436">
        <f t="shared" ref="AF5:AF40" si="12">IFERROR(T5/F5,0)</f>
        <v>0</v>
      </c>
      <c r="AG5" s="436">
        <f t="shared" ref="AG5:AG40" si="13">IFERROR(U5/G5,0)</f>
        <v>0</v>
      </c>
      <c r="AH5" s="436">
        <f t="shared" ref="AH5:AH40" si="14">IFERROR(V5/H5,0)</f>
        <v>0</v>
      </c>
      <c r="AI5" s="436">
        <f t="shared" ref="AI5:AI40" si="15">IFERROR(W5/I5,0)</f>
        <v>0</v>
      </c>
      <c r="AJ5" s="436">
        <f t="shared" ref="AJ5:AJ40" si="16">IFERROR(X5/J5,0)</f>
        <v>0</v>
      </c>
      <c r="AK5" s="436">
        <f t="shared" ref="AK5:AK40" si="17">IFERROR(Y5/K5,0)</f>
        <v>0</v>
      </c>
      <c r="AL5" s="436">
        <f t="shared" ref="AL5:AL40" si="18">IFERROR(Z5/L5,0)</f>
        <v>0</v>
      </c>
      <c r="AM5" s="436">
        <f t="shared" ref="AM5" si="19">M5</f>
        <v>0</v>
      </c>
      <c r="AN5" s="437"/>
    </row>
    <row r="6" spans="1:40">
      <c r="A6" s="170" t="s">
        <v>87</v>
      </c>
      <c r="B6" s="171">
        <v>255</v>
      </c>
      <c r="C6" s="344"/>
      <c r="D6" s="345"/>
      <c r="E6" s="345"/>
      <c r="F6" s="345"/>
      <c r="G6" s="345"/>
      <c r="H6" s="345"/>
      <c r="I6" s="345"/>
      <c r="J6" s="345"/>
      <c r="K6" s="345"/>
      <c r="L6" s="345"/>
      <c r="M6" s="346"/>
      <c r="N6" s="43" t="str">
        <f>IF(COUNTA(C6:L6)=COUNTIF(Inventarisatie!C6:L6,"&gt;0"),(AA6/AN6),"Normen invullen")</f>
        <v>Normen invullen</v>
      </c>
      <c r="Q6" s="57">
        <f>Inventarisatie!C6*Inventarisatie!$B6</f>
        <v>1530</v>
      </c>
      <c r="R6" s="57">
        <f>Inventarisatie!D6*Inventarisatie!$B6</f>
        <v>36210</v>
      </c>
      <c r="S6" s="57">
        <f>Inventarisatie!E6*Inventarisatie!$B6</f>
        <v>0</v>
      </c>
      <c r="T6" s="57">
        <f>Inventarisatie!F6*Inventarisatie!$B6</f>
        <v>6885</v>
      </c>
      <c r="U6" s="57">
        <f>Inventarisatie!G6*Inventarisatie!$B6</f>
        <v>0</v>
      </c>
      <c r="V6" s="57">
        <f>Inventarisatie!H6*Inventarisatie!$B6</f>
        <v>2805</v>
      </c>
      <c r="W6" s="57">
        <f>Inventarisatie!I6*Inventarisatie!$B6</f>
        <v>20655</v>
      </c>
      <c r="X6" s="57">
        <f>Inventarisatie!J6*Inventarisatie!$B6</f>
        <v>4845</v>
      </c>
      <c r="Y6" s="57">
        <f>Inventarisatie!K6*Inventarisatie!$B6</f>
        <v>14790</v>
      </c>
      <c r="Z6" s="57">
        <f>Inventarisatie!L6*Inventarisatie!$B6</f>
        <v>0</v>
      </c>
      <c r="AA6" s="438">
        <f t="shared" ref="AA6:AA11" si="20">SUM(Q6:Z6)</f>
        <v>87720</v>
      </c>
      <c r="AC6" s="436">
        <f t="shared" si="9"/>
        <v>0</v>
      </c>
      <c r="AD6" s="436">
        <f t="shared" si="10"/>
        <v>0</v>
      </c>
      <c r="AE6" s="436">
        <f t="shared" si="11"/>
        <v>0</v>
      </c>
      <c r="AF6" s="436">
        <f t="shared" si="12"/>
        <v>0</v>
      </c>
      <c r="AG6" s="436">
        <f t="shared" si="13"/>
        <v>0</v>
      </c>
      <c r="AH6" s="436">
        <f t="shared" si="14"/>
        <v>0</v>
      </c>
      <c r="AI6" s="436">
        <f t="shared" si="15"/>
        <v>0</v>
      </c>
      <c r="AJ6" s="436">
        <f t="shared" si="16"/>
        <v>0</v>
      </c>
      <c r="AK6" s="436">
        <f t="shared" si="17"/>
        <v>0</v>
      </c>
      <c r="AL6" s="436">
        <f t="shared" si="18"/>
        <v>0</v>
      </c>
      <c r="AM6" s="436">
        <f>M6</f>
        <v>0</v>
      </c>
      <c r="AN6" s="439">
        <f>SUM(AC6:AM6)</f>
        <v>0</v>
      </c>
    </row>
    <row r="7" spans="1:40">
      <c r="A7" s="157" t="s">
        <v>88</v>
      </c>
      <c r="B7" s="145">
        <v>104</v>
      </c>
      <c r="C7" s="347"/>
      <c r="D7" s="348"/>
      <c r="E7" s="348"/>
      <c r="F7" s="348"/>
      <c r="G7" s="348"/>
      <c r="H7" s="348"/>
      <c r="I7" s="348"/>
      <c r="J7" s="348"/>
      <c r="K7" s="348"/>
      <c r="L7" s="348"/>
      <c r="M7" s="349"/>
      <c r="N7" s="43" t="str">
        <f>IF(COUNTA(C7:L7)=COUNTIF(Inventarisatie!C7:L7,"&gt;0"),(AA7/AN7),"Normen invullen")</f>
        <v>Normen invullen</v>
      </c>
      <c r="Q7" s="57">
        <f>Inventarisatie!C7*Inventarisatie!$B7</f>
        <v>3952</v>
      </c>
      <c r="R7" s="57">
        <f>Inventarisatie!D7*Inventarisatie!$B7</f>
        <v>15184</v>
      </c>
      <c r="S7" s="57">
        <f>Inventarisatie!E7*Inventarisatie!$B7</f>
        <v>0</v>
      </c>
      <c r="T7" s="57">
        <f>Inventarisatie!F7*Inventarisatie!$B7</f>
        <v>8320</v>
      </c>
      <c r="U7" s="57">
        <f>Inventarisatie!G7*Inventarisatie!$B7</f>
        <v>0</v>
      </c>
      <c r="V7" s="57">
        <f>Inventarisatie!H7*Inventarisatie!$B7</f>
        <v>1664</v>
      </c>
      <c r="W7" s="57">
        <f>Inventarisatie!I7*Inventarisatie!$B7</f>
        <v>12376</v>
      </c>
      <c r="X7" s="57">
        <f>Inventarisatie!J7*Inventarisatie!$B7</f>
        <v>7696</v>
      </c>
      <c r="Y7" s="57">
        <f>Inventarisatie!K7*Inventarisatie!$B7</f>
        <v>45136</v>
      </c>
      <c r="Z7" s="57">
        <f>Inventarisatie!L7*Inventarisatie!$B7</f>
        <v>0</v>
      </c>
      <c r="AA7" s="438">
        <f t="shared" si="20"/>
        <v>94328</v>
      </c>
      <c r="AC7" s="436">
        <f t="shared" si="9"/>
        <v>0</v>
      </c>
      <c r="AD7" s="436">
        <f t="shared" si="10"/>
        <v>0</v>
      </c>
      <c r="AE7" s="436">
        <f t="shared" si="11"/>
        <v>0</v>
      </c>
      <c r="AF7" s="436">
        <f t="shared" si="12"/>
        <v>0</v>
      </c>
      <c r="AG7" s="436">
        <f t="shared" si="13"/>
        <v>0</v>
      </c>
      <c r="AH7" s="436">
        <f t="shared" si="14"/>
        <v>0</v>
      </c>
      <c r="AI7" s="436">
        <f t="shared" si="15"/>
        <v>0</v>
      </c>
      <c r="AJ7" s="436">
        <f t="shared" si="16"/>
        <v>0</v>
      </c>
      <c r="AK7" s="436">
        <f t="shared" si="17"/>
        <v>0</v>
      </c>
      <c r="AL7" s="436">
        <f t="shared" si="18"/>
        <v>0</v>
      </c>
      <c r="AM7" s="436">
        <f>M7</f>
        <v>0</v>
      </c>
      <c r="AN7" s="439">
        <f>SUM(AC7:AM7)</f>
        <v>0</v>
      </c>
    </row>
    <row r="8" spans="1:40">
      <c r="A8" s="170" t="s">
        <v>89</v>
      </c>
      <c r="B8" s="171">
        <v>52</v>
      </c>
      <c r="C8" s="344"/>
      <c r="D8" s="345"/>
      <c r="E8" s="345"/>
      <c r="F8" s="345"/>
      <c r="G8" s="345"/>
      <c r="H8" s="345"/>
      <c r="I8" s="345"/>
      <c r="J8" s="345"/>
      <c r="K8" s="345"/>
      <c r="L8" s="345"/>
      <c r="M8" s="346"/>
      <c r="N8" s="43" t="str">
        <f>IF(COUNTA(C8:L8)=COUNTIF(Inventarisatie!C8:L8,"&gt;0"),(AA8/AN8),"Normen invullen")</f>
        <v>Normen invullen</v>
      </c>
      <c r="Q8" s="57">
        <f>Inventarisatie!C8*Inventarisatie!$B8</f>
        <v>1040</v>
      </c>
      <c r="R8" s="57">
        <f>Inventarisatie!D8*Inventarisatie!$B8</f>
        <v>3172</v>
      </c>
      <c r="S8" s="57">
        <f>Inventarisatie!E8*Inventarisatie!$B8</f>
        <v>0</v>
      </c>
      <c r="T8" s="57">
        <f>Inventarisatie!F8*Inventarisatie!$B8</f>
        <v>1820</v>
      </c>
      <c r="U8" s="57">
        <f>Inventarisatie!G8*Inventarisatie!$B8</f>
        <v>0</v>
      </c>
      <c r="V8" s="57">
        <f>Inventarisatie!H8*Inventarisatie!$B8</f>
        <v>0</v>
      </c>
      <c r="W8" s="57">
        <f>Inventarisatie!I8*Inventarisatie!$B8</f>
        <v>0</v>
      </c>
      <c r="X8" s="57">
        <f>Inventarisatie!J8*Inventarisatie!$B8</f>
        <v>936</v>
      </c>
      <c r="Y8" s="57">
        <f>Inventarisatie!K8*Inventarisatie!$B8</f>
        <v>936</v>
      </c>
      <c r="Z8" s="57">
        <f>Inventarisatie!L8*Inventarisatie!$B8</f>
        <v>0</v>
      </c>
      <c r="AA8" s="438">
        <f t="shared" si="20"/>
        <v>7904</v>
      </c>
      <c r="AC8" s="436">
        <f t="shared" si="9"/>
        <v>0</v>
      </c>
      <c r="AD8" s="436">
        <f t="shared" si="10"/>
        <v>0</v>
      </c>
      <c r="AE8" s="436">
        <f t="shared" si="11"/>
        <v>0</v>
      </c>
      <c r="AF8" s="436">
        <f t="shared" si="12"/>
        <v>0</v>
      </c>
      <c r="AG8" s="436">
        <f t="shared" si="13"/>
        <v>0</v>
      </c>
      <c r="AH8" s="436">
        <f t="shared" si="14"/>
        <v>0</v>
      </c>
      <c r="AI8" s="436">
        <f t="shared" si="15"/>
        <v>0</v>
      </c>
      <c r="AJ8" s="436">
        <f t="shared" si="16"/>
        <v>0</v>
      </c>
      <c r="AK8" s="436">
        <f t="shared" si="17"/>
        <v>0</v>
      </c>
      <c r="AL8" s="436">
        <f t="shared" si="18"/>
        <v>0</v>
      </c>
      <c r="AM8" s="436">
        <f>M8</f>
        <v>0</v>
      </c>
      <c r="AN8" s="439">
        <f>SUM(AC8:AM8)</f>
        <v>0</v>
      </c>
    </row>
    <row r="9" spans="1:40">
      <c r="A9" s="157" t="s">
        <v>90</v>
      </c>
      <c r="B9" s="145">
        <v>52</v>
      </c>
      <c r="C9" s="347"/>
      <c r="D9" s="348"/>
      <c r="E9" s="348"/>
      <c r="F9" s="348"/>
      <c r="G9" s="348"/>
      <c r="H9" s="348"/>
      <c r="I9" s="348"/>
      <c r="J9" s="348"/>
      <c r="K9" s="348"/>
      <c r="L9" s="348"/>
      <c r="M9" s="349"/>
      <c r="N9" s="43" t="str">
        <f>IF(COUNTA(C9:L9)=COUNTIF(Inventarisatie!C9:L9,"&gt;0"),(AA9/AN9),"Normen invullen")</f>
        <v>Normen invullen</v>
      </c>
      <c r="Q9" s="57">
        <f>Inventarisatie!C9*Inventarisatie!$B9</f>
        <v>156</v>
      </c>
      <c r="R9" s="57">
        <f>Inventarisatie!D9*Inventarisatie!$B9</f>
        <v>728</v>
      </c>
      <c r="S9" s="57">
        <f>Inventarisatie!E9*Inventarisatie!$B9</f>
        <v>0</v>
      </c>
      <c r="T9" s="57">
        <f>Inventarisatie!F9*Inventarisatie!$B9</f>
        <v>0</v>
      </c>
      <c r="U9" s="57">
        <f>Inventarisatie!G9*Inventarisatie!$B9</f>
        <v>0</v>
      </c>
      <c r="V9" s="57">
        <f>Inventarisatie!H9*Inventarisatie!$B9</f>
        <v>468</v>
      </c>
      <c r="W9" s="57">
        <f>Inventarisatie!I9*Inventarisatie!$B9</f>
        <v>2496</v>
      </c>
      <c r="X9" s="57">
        <f>Inventarisatie!J9*Inventarisatie!$B9</f>
        <v>312</v>
      </c>
      <c r="Y9" s="57">
        <f>Inventarisatie!K9*Inventarisatie!$B9</f>
        <v>2236</v>
      </c>
      <c r="Z9" s="57">
        <f>Inventarisatie!L9*Inventarisatie!$B9</f>
        <v>0</v>
      </c>
      <c r="AA9" s="438">
        <f t="shared" si="20"/>
        <v>6396</v>
      </c>
      <c r="AC9" s="436">
        <f t="shared" si="9"/>
        <v>0</v>
      </c>
      <c r="AD9" s="436">
        <f t="shared" si="10"/>
        <v>0</v>
      </c>
      <c r="AE9" s="436">
        <f t="shared" si="11"/>
        <v>0</v>
      </c>
      <c r="AF9" s="436">
        <f t="shared" si="12"/>
        <v>0</v>
      </c>
      <c r="AG9" s="436">
        <f t="shared" si="13"/>
        <v>0</v>
      </c>
      <c r="AH9" s="436">
        <f t="shared" si="14"/>
        <v>0</v>
      </c>
      <c r="AI9" s="436">
        <f t="shared" si="15"/>
        <v>0</v>
      </c>
      <c r="AJ9" s="436">
        <f t="shared" si="16"/>
        <v>0</v>
      </c>
      <c r="AK9" s="436">
        <f t="shared" si="17"/>
        <v>0</v>
      </c>
      <c r="AL9" s="436">
        <f t="shared" si="18"/>
        <v>0</v>
      </c>
      <c r="AM9" s="436">
        <f>M9</f>
        <v>0</v>
      </c>
      <c r="AN9" s="439">
        <f>SUM(AC9:AM9)</f>
        <v>0</v>
      </c>
    </row>
    <row r="10" spans="1:40">
      <c r="A10" s="170" t="s">
        <v>504</v>
      </c>
      <c r="B10" s="171">
        <v>26</v>
      </c>
      <c r="C10" s="344"/>
      <c r="D10" s="345"/>
      <c r="E10" s="345"/>
      <c r="F10" s="345"/>
      <c r="G10" s="345"/>
      <c r="H10" s="345"/>
      <c r="I10" s="345"/>
      <c r="J10" s="345"/>
      <c r="K10" s="345"/>
      <c r="L10" s="345"/>
      <c r="M10" s="346"/>
      <c r="N10" s="43" t="str">
        <f>IF(COUNTA(C10:L10)=COUNTIF(Inventarisatie!C10:L10,"&gt;0"),(AA10/AN10),"Normen invullen")</f>
        <v>Normen invullen</v>
      </c>
      <c r="Q10" s="57">
        <f>Inventarisatie!C10*Inventarisatie!$B10</f>
        <v>0</v>
      </c>
      <c r="R10" s="57">
        <f>Inventarisatie!D10*Inventarisatie!$B10</f>
        <v>234</v>
      </c>
      <c r="S10" s="57">
        <f>Inventarisatie!E10*Inventarisatie!$B10</f>
        <v>0</v>
      </c>
      <c r="T10" s="57">
        <f>Inventarisatie!F10*Inventarisatie!$B10</f>
        <v>260</v>
      </c>
      <c r="U10" s="57">
        <f>Inventarisatie!G10*Inventarisatie!$B10</f>
        <v>0</v>
      </c>
      <c r="V10" s="57">
        <f>Inventarisatie!H10*Inventarisatie!$B10</f>
        <v>52</v>
      </c>
      <c r="W10" s="57">
        <f>Inventarisatie!I10*Inventarisatie!$B10</f>
        <v>0</v>
      </c>
      <c r="X10" s="57">
        <f>Inventarisatie!J10*Inventarisatie!$B10</f>
        <v>52</v>
      </c>
      <c r="Y10" s="57">
        <f>Inventarisatie!K10*Inventarisatie!$B10</f>
        <v>0</v>
      </c>
      <c r="Z10" s="57">
        <f>Inventarisatie!L10*Inventarisatie!$B10</f>
        <v>0</v>
      </c>
      <c r="AA10" s="438">
        <f t="shared" si="20"/>
        <v>598</v>
      </c>
      <c r="AC10" s="436">
        <f t="shared" si="9"/>
        <v>0</v>
      </c>
      <c r="AD10" s="436">
        <f t="shared" si="10"/>
        <v>0</v>
      </c>
      <c r="AE10" s="436">
        <f t="shared" si="11"/>
        <v>0</v>
      </c>
      <c r="AF10" s="436">
        <f t="shared" si="12"/>
        <v>0</v>
      </c>
      <c r="AG10" s="436">
        <f t="shared" si="13"/>
        <v>0</v>
      </c>
      <c r="AH10" s="436">
        <f t="shared" si="14"/>
        <v>0</v>
      </c>
      <c r="AI10" s="436">
        <f t="shared" si="15"/>
        <v>0</v>
      </c>
      <c r="AJ10" s="436">
        <f t="shared" si="16"/>
        <v>0</v>
      </c>
      <c r="AK10" s="436">
        <f t="shared" si="17"/>
        <v>0</v>
      </c>
      <c r="AL10" s="436">
        <f t="shared" si="18"/>
        <v>0</v>
      </c>
      <c r="AM10" s="436">
        <f>M10</f>
        <v>0</v>
      </c>
      <c r="AN10" s="439">
        <f>SUM(AC10:AM10)</f>
        <v>0</v>
      </c>
    </row>
    <row r="11" spans="1:40" ht="15" customHeight="1">
      <c r="A11" s="160" t="s">
        <v>505</v>
      </c>
      <c r="B11" s="161">
        <v>26</v>
      </c>
      <c r="C11" s="350"/>
      <c r="D11" s="351"/>
      <c r="E11" s="351"/>
      <c r="F11" s="351"/>
      <c r="G11" s="351"/>
      <c r="H11" s="351"/>
      <c r="I11" s="351"/>
      <c r="J11" s="351"/>
      <c r="K11" s="351"/>
      <c r="L11" s="351"/>
      <c r="M11" s="352"/>
      <c r="N11" s="159" t="str">
        <f>IF(COUNTA(C11:L11)=COUNTIF(Inventarisatie!C11:L11,"&gt;0"),(AA11/AN11),"Normen invullen")</f>
        <v>Normen invullen</v>
      </c>
      <c r="Q11" s="57">
        <f>Inventarisatie!C11*Inventarisatie!$B11</f>
        <v>0</v>
      </c>
      <c r="R11" s="57">
        <f>Inventarisatie!D11*Inventarisatie!$B11</f>
        <v>0</v>
      </c>
      <c r="S11" s="57">
        <f>Inventarisatie!E11*Inventarisatie!$B11</f>
        <v>0</v>
      </c>
      <c r="T11" s="57">
        <f>Inventarisatie!F11*Inventarisatie!$B11</f>
        <v>0</v>
      </c>
      <c r="U11" s="57">
        <f>Inventarisatie!G11*Inventarisatie!$B11</f>
        <v>0</v>
      </c>
      <c r="V11" s="57">
        <f>Inventarisatie!H11*Inventarisatie!$B11</f>
        <v>0</v>
      </c>
      <c r="W11" s="57">
        <f>Inventarisatie!I11*Inventarisatie!$B11</f>
        <v>0</v>
      </c>
      <c r="X11" s="57">
        <f>Inventarisatie!J11*Inventarisatie!$B11</f>
        <v>52</v>
      </c>
      <c r="Y11" s="57">
        <f>Inventarisatie!K11*Inventarisatie!$B11</f>
        <v>0</v>
      </c>
      <c r="Z11" s="57">
        <f>Inventarisatie!L11*Inventarisatie!$B11</f>
        <v>0</v>
      </c>
      <c r="AA11" s="435">
        <f t="shared" si="20"/>
        <v>52</v>
      </c>
      <c r="AC11" s="436">
        <f t="shared" si="9"/>
        <v>0</v>
      </c>
      <c r="AD11" s="436">
        <f t="shared" si="10"/>
        <v>0</v>
      </c>
      <c r="AE11" s="436">
        <f t="shared" si="11"/>
        <v>0</v>
      </c>
      <c r="AF11" s="436">
        <f t="shared" si="12"/>
        <v>0</v>
      </c>
      <c r="AG11" s="436">
        <f t="shared" si="13"/>
        <v>0</v>
      </c>
      <c r="AH11" s="436">
        <f t="shared" si="14"/>
        <v>0</v>
      </c>
      <c r="AI11" s="436">
        <f t="shared" si="15"/>
        <v>0</v>
      </c>
      <c r="AJ11" s="436">
        <f t="shared" si="16"/>
        <v>0</v>
      </c>
      <c r="AK11" s="436">
        <f t="shared" si="17"/>
        <v>0</v>
      </c>
      <c r="AL11" s="436">
        <f t="shared" si="18"/>
        <v>0</v>
      </c>
      <c r="AM11" s="436">
        <f t="shared" ref="AM11:AM40" si="21">M11</f>
        <v>0</v>
      </c>
      <c r="AN11" s="437">
        <f>SUM(AC11:AM11)</f>
        <v>0</v>
      </c>
    </row>
    <row r="12" spans="1:40" ht="15" customHeight="1">
      <c r="A12" s="389" t="s">
        <v>173</v>
      </c>
      <c r="B12" s="176">
        <v>200</v>
      </c>
      <c r="C12" s="353"/>
      <c r="D12" s="354"/>
      <c r="E12" s="354"/>
      <c r="F12" s="354"/>
      <c r="G12" s="354"/>
      <c r="H12" s="354"/>
      <c r="I12" s="354"/>
      <c r="J12" s="354"/>
      <c r="K12" s="354"/>
      <c r="L12" s="354"/>
      <c r="M12" s="396"/>
      <c r="N12" s="391" t="str">
        <f>IF(COUNTA(C12:L13)=COUNTIF(Inventarisatie!C12:L13,"&gt;0"),(AA12/AN12),"Normen invullen")</f>
        <v>Normen invullen</v>
      </c>
      <c r="Q12" s="57">
        <f>Inventarisatie!C12*Inventarisatie!$B12</f>
        <v>1200</v>
      </c>
      <c r="R12" s="57">
        <f>Inventarisatie!D12*Inventarisatie!$B12</f>
        <v>10200</v>
      </c>
      <c r="S12" s="57">
        <f>Inventarisatie!E12*Inventarisatie!$B12</f>
        <v>0</v>
      </c>
      <c r="T12" s="57">
        <f>Inventarisatie!F12*Inventarisatie!$B12</f>
        <v>0</v>
      </c>
      <c r="U12" s="57">
        <f>Inventarisatie!G12*Inventarisatie!$B12</f>
        <v>88800</v>
      </c>
      <c r="V12" s="57">
        <f>Inventarisatie!H12*Inventarisatie!$B12</f>
        <v>0</v>
      </c>
      <c r="W12" s="57">
        <f>Inventarisatie!I12*Inventarisatie!$B12</f>
        <v>0</v>
      </c>
      <c r="X12" s="57">
        <f>Inventarisatie!J12*Inventarisatie!$B12</f>
        <v>7800</v>
      </c>
      <c r="Y12" s="57">
        <f>Inventarisatie!K12*Inventarisatie!$B12</f>
        <v>17200</v>
      </c>
      <c r="Z12" s="57">
        <f>Inventarisatie!L12*Inventarisatie!$B12</f>
        <v>9000</v>
      </c>
      <c r="AA12" s="435">
        <f>SUM(Q12:Z13)</f>
        <v>135640</v>
      </c>
      <c r="AC12" s="436">
        <f t="shared" si="9"/>
        <v>0</v>
      </c>
      <c r="AD12" s="436">
        <f t="shared" si="10"/>
        <v>0</v>
      </c>
      <c r="AE12" s="436">
        <f t="shared" si="11"/>
        <v>0</v>
      </c>
      <c r="AF12" s="436">
        <f t="shared" si="12"/>
        <v>0</v>
      </c>
      <c r="AG12" s="436">
        <f t="shared" si="13"/>
        <v>0</v>
      </c>
      <c r="AH12" s="436">
        <f t="shared" si="14"/>
        <v>0</v>
      </c>
      <c r="AI12" s="436">
        <f t="shared" si="15"/>
        <v>0</v>
      </c>
      <c r="AJ12" s="436">
        <f t="shared" si="16"/>
        <v>0</v>
      </c>
      <c r="AK12" s="436">
        <f t="shared" si="17"/>
        <v>0</v>
      </c>
      <c r="AL12" s="436">
        <f t="shared" si="18"/>
        <v>0</v>
      </c>
      <c r="AM12" s="436">
        <f t="shared" si="21"/>
        <v>0</v>
      </c>
      <c r="AN12" s="439">
        <f>SUM(AC12:AM13)</f>
        <v>0</v>
      </c>
    </row>
    <row r="13" spans="1:40">
      <c r="A13" s="390"/>
      <c r="B13" s="180">
        <v>40</v>
      </c>
      <c r="C13" s="355"/>
      <c r="D13" s="356"/>
      <c r="E13" s="356"/>
      <c r="F13" s="356"/>
      <c r="G13" s="356"/>
      <c r="H13" s="356"/>
      <c r="I13" s="356"/>
      <c r="J13" s="356"/>
      <c r="K13" s="356"/>
      <c r="L13" s="356"/>
      <c r="M13" s="394"/>
      <c r="N13" s="392"/>
      <c r="Q13" s="57">
        <f>Inventarisatie!C13*Inventarisatie!$B13</f>
        <v>0</v>
      </c>
      <c r="R13" s="57">
        <f>Inventarisatie!D13*Inventarisatie!$B13</f>
        <v>0</v>
      </c>
      <c r="S13" s="57">
        <f>Inventarisatie!E13*Inventarisatie!$B13</f>
        <v>0</v>
      </c>
      <c r="T13" s="57">
        <f>Inventarisatie!F13*Inventarisatie!$B13</f>
        <v>0</v>
      </c>
      <c r="U13" s="57">
        <f>Inventarisatie!G13*Inventarisatie!$B13</f>
        <v>0</v>
      </c>
      <c r="V13" s="57">
        <f>Inventarisatie!H13*Inventarisatie!$B13</f>
        <v>0</v>
      </c>
      <c r="W13" s="57">
        <f>Inventarisatie!I13*Inventarisatie!$B13</f>
        <v>0</v>
      </c>
      <c r="X13" s="57">
        <f>Inventarisatie!J13*Inventarisatie!$B13</f>
        <v>0</v>
      </c>
      <c r="Y13" s="57">
        <f>Inventarisatie!K13*Inventarisatie!$B13</f>
        <v>1440</v>
      </c>
      <c r="Z13" s="57">
        <f>Inventarisatie!L13*Inventarisatie!$B13</f>
        <v>0</v>
      </c>
      <c r="AA13" s="435"/>
      <c r="AC13" s="436">
        <f t="shared" si="9"/>
        <v>0</v>
      </c>
      <c r="AD13" s="436">
        <f t="shared" si="10"/>
        <v>0</v>
      </c>
      <c r="AE13" s="436">
        <f t="shared" si="11"/>
        <v>0</v>
      </c>
      <c r="AF13" s="436">
        <f t="shared" si="12"/>
        <v>0</v>
      </c>
      <c r="AG13" s="436">
        <f t="shared" si="13"/>
        <v>0</v>
      </c>
      <c r="AH13" s="436">
        <f t="shared" si="14"/>
        <v>0</v>
      </c>
      <c r="AI13" s="436">
        <f t="shared" si="15"/>
        <v>0</v>
      </c>
      <c r="AJ13" s="436">
        <f t="shared" si="16"/>
        <v>0</v>
      </c>
      <c r="AK13" s="436">
        <f t="shared" si="17"/>
        <v>0</v>
      </c>
      <c r="AL13" s="436">
        <f t="shared" si="18"/>
        <v>0</v>
      </c>
      <c r="AM13" s="436">
        <f t="shared" si="21"/>
        <v>0</v>
      </c>
      <c r="AN13" s="437"/>
    </row>
    <row r="14" spans="1:40" ht="15" customHeight="1">
      <c r="A14" s="158" t="s">
        <v>244</v>
      </c>
      <c r="B14" s="149">
        <v>104</v>
      </c>
      <c r="C14" s="357"/>
      <c r="D14" s="358"/>
      <c r="E14" s="358"/>
      <c r="F14" s="358"/>
      <c r="G14" s="358"/>
      <c r="H14" s="358"/>
      <c r="I14" s="358"/>
      <c r="J14" s="358"/>
      <c r="K14" s="358"/>
      <c r="L14" s="358"/>
      <c r="M14" s="359"/>
      <c r="N14" s="159" t="str">
        <f>IF(COUNTA(C14:L14)=COUNTIF(Inventarisatie!C14:L14,"&gt;0"),(AA14/AN14),"Normen invullen")</f>
        <v>Normen invullen</v>
      </c>
      <c r="Q14" s="57">
        <f>Inventarisatie!C14*Inventarisatie!$B14</f>
        <v>6240</v>
      </c>
      <c r="R14" s="57">
        <f>Inventarisatie!D14*Inventarisatie!$B14</f>
        <v>4368</v>
      </c>
      <c r="S14" s="57">
        <f>Inventarisatie!E14*Inventarisatie!$B14</f>
        <v>0</v>
      </c>
      <c r="T14" s="57">
        <f>Inventarisatie!F14*Inventarisatie!$B14</f>
        <v>0</v>
      </c>
      <c r="U14" s="57">
        <f>Inventarisatie!G14*Inventarisatie!$B14</f>
        <v>29328</v>
      </c>
      <c r="V14" s="57">
        <f>Inventarisatie!H14*Inventarisatie!$B14</f>
        <v>2184</v>
      </c>
      <c r="W14" s="57">
        <f>Inventarisatie!I14*Inventarisatie!$B14</f>
        <v>0</v>
      </c>
      <c r="X14" s="57">
        <f>Inventarisatie!J14*Inventarisatie!$B14</f>
        <v>2599.9999999999995</v>
      </c>
      <c r="Y14" s="57">
        <f>Inventarisatie!K14*Inventarisatie!$B14</f>
        <v>31532.799999999999</v>
      </c>
      <c r="Z14" s="57">
        <f>Inventarisatie!L14*Inventarisatie!$B14</f>
        <v>1248</v>
      </c>
      <c r="AA14" s="435">
        <f>SUM(Q14:Z14)</f>
        <v>77500.800000000003</v>
      </c>
      <c r="AC14" s="436">
        <f t="shared" si="9"/>
        <v>0</v>
      </c>
      <c r="AD14" s="436">
        <f t="shared" si="10"/>
        <v>0</v>
      </c>
      <c r="AE14" s="436">
        <f t="shared" si="11"/>
        <v>0</v>
      </c>
      <c r="AF14" s="436">
        <f t="shared" si="12"/>
        <v>0</v>
      </c>
      <c r="AG14" s="436">
        <f t="shared" si="13"/>
        <v>0</v>
      </c>
      <c r="AH14" s="436">
        <f t="shared" si="14"/>
        <v>0</v>
      </c>
      <c r="AI14" s="436">
        <f t="shared" si="15"/>
        <v>0</v>
      </c>
      <c r="AJ14" s="436">
        <f t="shared" si="16"/>
        <v>0</v>
      </c>
      <c r="AK14" s="436">
        <f t="shared" si="17"/>
        <v>0</v>
      </c>
      <c r="AL14" s="436">
        <f t="shared" si="18"/>
        <v>0</v>
      </c>
      <c r="AM14" s="436">
        <f t="shared" si="21"/>
        <v>0</v>
      </c>
      <c r="AN14" s="437">
        <f>SUM(AC14:AM14)</f>
        <v>0</v>
      </c>
    </row>
    <row r="15" spans="1:40">
      <c r="A15" s="170" t="s">
        <v>245</v>
      </c>
      <c r="B15" s="171">
        <v>104</v>
      </c>
      <c r="C15" s="344"/>
      <c r="D15" s="345"/>
      <c r="E15" s="345"/>
      <c r="F15" s="345"/>
      <c r="G15" s="345"/>
      <c r="H15" s="345"/>
      <c r="I15" s="345"/>
      <c r="J15" s="345"/>
      <c r="K15" s="345"/>
      <c r="L15" s="345"/>
      <c r="M15" s="346"/>
      <c r="N15" s="159" t="str">
        <f>IF(COUNTA(C15:L15)=COUNTIF(Inventarisatie!C15:L15,"&gt;0"),(AA15/AN15),"Normen invullen")</f>
        <v>Normen invullen</v>
      </c>
      <c r="Q15" s="57">
        <f>Inventarisatie!C15*Inventarisatie!$B15</f>
        <v>312</v>
      </c>
      <c r="R15" s="57">
        <f>Inventarisatie!D15*Inventarisatie!$B15</f>
        <v>0</v>
      </c>
      <c r="S15" s="57">
        <f>Inventarisatie!E15*Inventarisatie!$B15</f>
        <v>0</v>
      </c>
      <c r="T15" s="57">
        <f>Inventarisatie!F15*Inventarisatie!$B15</f>
        <v>0</v>
      </c>
      <c r="U15" s="57">
        <f>Inventarisatie!G15*Inventarisatie!$B15</f>
        <v>21216</v>
      </c>
      <c r="V15" s="57">
        <f>Inventarisatie!H15*Inventarisatie!$B15</f>
        <v>0</v>
      </c>
      <c r="W15" s="57">
        <f>Inventarisatie!I15*Inventarisatie!$B15</f>
        <v>0</v>
      </c>
      <c r="X15" s="57">
        <f>Inventarisatie!J15*Inventarisatie!$B15</f>
        <v>728</v>
      </c>
      <c r="Y15" s="57">
        <f>Inventarisatie!K15*Inventarisatie!$B15</f>
        <v>2080</v>
      </c>
      <c r="Z15" s="57">
        <f>Inventarisatie!L15*Inventarisatie!$B15</f>
        <v>1872</v>
      </c>
      <c r="AA15" s="435">
        <f>SUM(Q15:Z15)</f>
        <v>26208</v>
      </c>
      <c r="AC15" s="436">
        <f t="shared" si="9"/>
        <v>0</v>
      </c>
      <c r="AD15" s="436">
        <f t="shared" si="10"/>
        <v>0</v>
      </c>
      <c r="AE15" s="436">
        <f t="shared" si="11"/>
        <v>0</v>
      </c>
      <c r="AF15" s="436">
        <f t="shared" si="12"/>
        <v>0</v>
      </c>
      <c r="AG15" s="436">
        <f t="shared" si="13"/>
        <v>0</v>
      </c>
      <c r="AH15" s="436">
        <f t="shared" si="14"/>
        <v>0</v>
      </c>
      <c r="AI15" s="436">
        <f t="shared" si="15"/>
        <v>0</v>
      </c>
      <c r="AJ15" s="436">
        <f t="shared" si="16"/>
        <v>0</v>
      </c>
      <c r="AK15" s="436">
        <f t="shared" si="17"/>
        <v>0</v>
      </c>
      <c r="AL15" s="436">
        <f t="shared" si="18"/>
        <v>0</v>
      </c>
      <c r="AM15" s="436">
        <f t="shared" si="21"/>
        <v>0</v>
      </c>
      <c r="AN15" s="437">
        <f>SUM(AC15:AM15)</f>
        <v>0</v>
      </c>
    </row>
    <row r="16" spans="1:40">
      <c r="A16" s="387" t="s">
        <v>246</v>
      </c>
      <c r="B16" s="149">
        <v>156</v>
      </c>
      <c r="C16" s="357"/>
      <c r="D16" s="358"/>
      <c r="E16" s="358"/>
      <c r="F16" s="358"/>
      <c r="G16" s="358"/>
      <c r="H16" s="358"/>
      <c r="I16" s="358"/>
      <c r="J16" s="358"/>
      <c r="K16" s="358"/>
      <c r="L16" s="358"/>
      <c r="M16" s="395"/>
      <c r="N16" s="391" t="str">
        <f>IF(COUNTA(C16:L17)=COUNTIF(Inventarisatie!C16:L17,"&gt;0"),(AA16/AN16),"Normen invullen")</f>
        <v>Normen invullen</v>
      </c>
      <c r="Q16" s="57">
        <f>Inventarisatie!C16*Inventarisatie!$B16</f>
        <v>4680</v>
      </c>
      <c r="R16" s="57">
        <f>Inventarisatie!D16*Inventarisatie!$B16</f>
        <v>0</v>
      </c>
      <c r="S16" s="57">
        <f>Inventarisatie!E16*Inventarisatie!$B16</f>
        <v>0</v>
      </c>
      <c r="T16" s="57">
        <f>Inventarisatie!F16*Inventarisatie!$B16</f>
        <v>0</v>
      </c>
      <c r="U16" s="57">
        <f>Inventarisatie!G16*Inventarisatie!$B16</f>
        <v>61776</v>
      </c>
      <c r="V16" s="57">
        <f>Inventarisatie!H16*Inventarisatie!$B16</f>
        <v>0</v>
      </c>
      <c r="W16" s="57">
        <f>Inventarisatie!I16*Inventarisatie!$B16</f>
        <v>0</v>
      </c>
      <c r="X16" s="57">
        <f>Inventarisatie!J16*Inventarisatie!$B16</f>
        <v>2028</v>
      </c>
      <c r="Y16" s="57">
        <f>Inventarisatie!K16*Inventarisatie!$B16</f>
        <v>2496</v>
      </c>
      <c r="Z16" s="57">
        <f>Inventarisatie!L16*Inventarisatie!$B16</f>
        <v>1560</v>
      </c>
      <c r="AA16" s="438">
        <f>SUM(Q16:Z17)</f>
        <v>74412</v>
      </c>
      <c r="AC16" s="436">
        <f t="shared" si="9"/>
        <v>0</v>
      </c>
      <c r="AD16" s="436">
        <f t="shared" si="10"/>
        <v>0</v>
      </c>
      <c r="AE16" s="436">
        <f t="shared" si="11"/>
        <v>0</v>
      </c>
      <c r="AF16" s="436">
        <f t="shared" si="12"/>
        <v>0</v>
      </c>
      <c r="AG16" s="436">
        <f t="shared" si="13"/>
        <v>0</v>
      </c>
      <c r="AH16" s="436">
        <f t="shared" si="14"/>
        <v>0</v>
      </c>
      <c r="AI16" s="436">
        <f t="shared" si="15"/>
        <v>0</v>
      </c>
      <c r="AJ16" s="436">
        <f t="shared" si="16"/>
        <v>0</v>
      </c>
      <c r="AK16" s="436">
        <f t="shared" si="17"/>
        <v>0</v>
      </c>
      <c r="AL16" s="436">
        <f t="shared" si="18"/>
        <v>0</v>
      </c>
      <c r="AM16" s="436">
        <f t="shared" si="21"/>
        <v>0</v>
      </c>
      <c r="AN16" s="439">
        <f>SUM(AC16:AM17)</f>
        <v>0</v>
      </c>
    </row>
    <row r="17" spans="1:40">
      <c r="A17" s="386"/>
      <c r="B17" s="141">
        <v>52</v>
      </c>
      <c r="C17" s="342"/>
      <c r="D17" s="343"/>
      <c r="E17" s="343"/>
      <c r="F17" s="343"/>
      <c r="G17" s="343"/>
      <c r="H17" s="343"/>
      <c r="I17" s="343"/>
      <c r="J17" s="343"/>
      <c r="K17" s="343"/>
      <c r="L17" s="343"/>
      <c r="M17" s="394"/>
      <c r="N17" s="392"/>
      <c r="Q17" s="57">
        <f>Inventarisatie!C17*Inventarisatie!$B17</f>
        <v>0</v>
      </c>
      <c r="R17" s="57">
        <f>Inventarisatie!D17*Inventarisatie!$B17</f>
        <v>0</v>
      </c>
      <c r="S17" s="57">
        <f>Inventarisatie!E17*Inventarisatie!$B17</f>
        <v>0</v>
      </c>
      <c r="T17" s="57">
        <f>Inventarisatie!F17*Inventarisatie!$B17</f>
        <v>0</v>
      </c>
      <c r="U17" s="57">
        <f>Inventarisatie!G17*Inventarisatie!$B17</f>
        <v>0</v>
      </c>
      <c r="V17" s="57">
        <f>Inventarisatie!H17*Inventarisatie!$B17</f>
        <v>0</v>
      </c>
      <c r="W17" s="57">
        <f>Inventarisatie!I17*Inventarisatie!$B17</f>
        <v>0</v>
      </c>
      <c r="X17" s="57">
        <f>Inventarisatie!J17*Inventarisatie!$B17</f>
        <v>0</v>
      </c>
      <c r="Y17" s="57">
        <f>Inventarisatie!K17*Inventarisatie!$B17</f>
        <v>1872</v>
      </c>
      <c r="Z17" s="57">
        <f>Inventarisatie!L17*Inventarisatie!$B17</f>
        <v>0</v>
      </c>
      <c r="AA17" s="438"/>
      <c r="AC17" s="436">
        <f t="shared" si="9"/>
        <v>0</v>
      </c>
      <c r="AD17" s="436">
        <f t="shared" si="10"/>
        <v>0</v>
      </c>
      <c r="AE17" s="436">
        <f t="shared" si="11"/>
        <v>0</v>
      </c>
      <c r="AF17" s="436">
        <f t="shared" si="12"/>
        <v>0</v>
      </c>
      <c r="AG17" s="436">
        <f t="shared" si="13"/>
        <v>0</v>
      </c>
      <c r="AH17" s="436">
        <f t="shared" si="14"/>
        <v>0</v>
      </c>
      <c r="AI17" s="436">
        <f t="shared" si="15"/>
        <v>0</v>
      </c>
      <c r="AJ17" s="436">
        <f t="shared" si="16"/>
        <v>0</v>
      </c>
      <c r="AK17" s="436">
        <f t="shared" si="17"/>
        <v>0</v>
      </c>
      <c r="AL17" s="436">
        <f t="shared" si="18"/>
        <v>0</v>
      </c>
      <c r="AM17" s="436">
        <f t="shared" si="21"/>
        <v>0</v>
      </c>
      <c r="AN17" s="439"/>
    </row>
    <row r="18" spans="1:40" ht="15" customHeight="1">
      <c r="A18" s="175" t="s">
        <v>263</v>
      </c>
      <c r="B18" s="176">
        <v>255</v>
      </c>
      <c r="C18" s="353"/>
      <c r="D18" s="354"/>
      <c r="E18" s="354"/>
      <c r="F18" s="354"/>
      <c r="G18" s="354"/>
      <c r="H18" s="354"/>
      <c r="I18" s="354"/>
      <c r="J18" s="354"/>
      <c r="K18" s="354"/>
      <c r="L18" s="354"/>
      <c r="M18" s="360"/>
      <c r="N18" s="159" t="str">
        <f>IF(COUNTA(C18:L18)=COUNTIF(Inventarisatie!C18:L18,"&gt;0"),(AA18/AN18),"Normen invullen")</f>
        <v>Normen invullen</v>
      </c>
      <c r="Q18" s="57">
        <f>Inventarisatie!C18*Inventarisatie!$B18</f>
        <v>5610</v>
      </c>
      <c r="R18" s="57">
        <f>Inventarisatie!D18*Inventarisatie!$B18</f>
        <v>29070</v>
      </c>
      <c r="S18" s="57">
        <f>Inventarisatie!E18*Inventarisatie!$B18</f>
        <v>0</v>
      </c>
      <c r="T18" s="57">
        <f>Inventarisatie!F18*Inventarisatie!$B18</f>
        <v>0</v>
      </c>
      <c r="U18" s="57">
        <f>Inventarisatie!G18*Inventarisatie!$B18</f>
        <v>99322.5</v>
      </c>
      <c r="V18" s="57">
        <f>Inventarisatie!H18*Inventarisatie!$B18</f>
        <v>5100</v>
      </c>
      <c r="W18" s="57">
        <f>Inventarisatie!I18*Inventarisatie!$B18</f>
        <v>0</v>
      </c>
      <c r="X18" s="57">
        <f>Inventarisatie!J18*Inventarisatie!$B18</f>
        <v>7650</v>
      </c>
      <c r="Y18" s="57">
        <f>Inventarisatie!K18*Inventarisatie!$B18</f>
        <v>44880</v>
      </c>
      <c r="Z18" s="57">
        <f>Inventarisatie!L18*Inventarisatie!$B18</f>
        <v>0</v>
      </c>
      <c r="AA18" s="435">
        <f>SUM(Q18:Z18)</f>
        <v>191632.5</v>
      </c>
      <c r="AC18" s="436">
        <f t="shared" si="9"/>
        <v>0</v>
      </c>
      <c r="AD18" s="436">
        <f t="shared" si="10"/>
        <v>0</v>
      </c>
      <c r="AE18" s="436">
        <f t="shared" si="11"/>
        <v>0</v>
      </c>
      <c r="AF18" s="436">
        <f t="shared" si="12"/>
        <v>0</v>
      </c>
      <c r="AG18" s="436">
        <f t="shared" si="13"/>
        <v>0</v>
      </c>
      <c r="AH18" s="436">
        <f t="shared" si="14"/>
        <v>0</v>
      </c>
      <c r="AI18" s="436">
        <f t="shared" si="15"/>
        <v>0</v>
      </c>
      <c r="AJ18" s="436">
        <f t="shared" si="16"/>
        <v>0</v>
      </c>
      <c r="AK18" s="436">
        <f t="shared" si="17"/>
        <v>0</v>
      </c>
      <c r="AL18" s="436">
        <f t="shared" si="18"/>
        <v>0</v>
      </c>
      <c r="AM18" s="436">
        <f t="shared" si="21"/>
        <v>0</v>
      </c>
      <c r="AN18" s="437">
        <f>SUM(AC18:AM18)</f>
        <v>0</v>
      </c>
    </row>
    <row r="19" spans="1:40">
      <c r="A19" s="387" t="s">
        <v>255</v>
      </c>
      <c r="B19" s="149">
        <v>240</v>
      </c>
      <c r="C19" s="357"/>
      <c r="D19" s="358"/>
      <c r="E19" s="358"/>
      <c r="F19" s="358"/>
      <c r="G19" s="358"/>
      <c r="H19" s="358"/>
      <c r="I19" s="358"/>
      <c r="J19" s="358"/>
      <c r="K19" s="358"/>
      <c r="L19" s="358"/>
      <c r="M19" s="395"/>
      <c r="N19" s="391" t="str">
        <f>IF(COUNTA(C19:L20)=COUNTIF(Inventarisatie!C19:L20,"&gt;0"),(AA19/AN19),"Normen invullen")</f>
        <v>Normen invullen</v>
      </c>
      <c r="Q19" s="57">
        <f>Inventarisatie!C19*Inventarisatie!$B19</f>
        <v>0</v>
      </c>
      <c r="R19" s="57">
        <f>Inventarisatie!D19*Inventarisatie!$B19</f>
        <v>2400</v>
      </c>
      <c r="S19" s="57">
        <f>Inventarisatie!E19*Inventarisatie!$B19</f>
        <v>325680</v>
      </c>
      <c r="T19" s="57">
        <f>Inventarisatie!F19*Inventarisatie!$B19</f>
        <v>35760</v>
      </c>
      <c r="U19" s="57">
        <f>Inventarisatie!G19*Inventarisatie!$B19</f>
        <v>0</v>
      </c>
      <c r="V19" s="57">
        <f>Inventarisatie!H19*Inventarisatie!$B19</f>
        <v>0</v>
      </c>
      <c r="W19" s="57">
        <f>Inventarisatie!I19*Inventarisatie!$B19</f>
        <v>0</v>
      </c>
      <c r="X19" s="57">
        <f>Inventarisatie!J19*Inventarisatie!$B19</f>
        <v>21840</v>
      </c>
      <c r="Y19" s="57">
        <f>Inventarisatie!K19*Inventarisatie!$B19</f>
        <v>101520</v>
      </c>
      <c r="Z19" s="57">
        <f>Inventarisatie!L19*Inventarisatie!$B19</f>
        <v>1440</v>
      </c>
      <c r="AA19" s="435">
        <f>SUM(Q19:Z20)</f>
        <v>493680</v>
      </c>
      <c r="AC19" s="436">
        <f t="shared" si="9"/>
        <v>0</v>
      </c>
      <c r="AD19" s="436">
        <f t="shared" si="10"/>
        <v>0</v>
      </c>
      <c r="AE19" s="436">
        <f t="shared" si="11"/>
        <v>0</v>
      </c>
      <c r="AF19" s="436">
        <f t="shared" si="12"/>
        <v>0</v>
      </c>
      <c r="AG19" s="436">
        <f t="shared" si="13"/>
        <v>0</v>
      </c>
      <c r="AH19" s="436">
        <f t="shared" si="14"/>
        <v>0</v>
      </c>
      <c r="AI19" s="436">
        <f t="shared" si="15"/>
        <v>0</v>
      </c>
      <c r="AJ19" s="436">
        <f t="shared" si="16"/>
        <v>0</v>
      </c>
      <c r="AK19" s="436">
        <f t="shared" si="17"/>
        <v>0</v>
      </c>
      <c r="AL19" s="436">
        <f t="shared" si="18"/>
        <v>0</v>
      </c>
      <c r="AM19" s="436">
        <f t="shared" si="21"/>
        <v>0</v>
      </c>
      <c r="AN19" s="439">
        <f>SUM(AC19:AM20)</f>
        <v>0</v>
      </c>
    </row>
    <row r="20" spans="1:40" ht="15" customHeight="1">
      <c r="A20" s="386"/>
      <c r="B20" s="141">
        <v>48</v>
      </c>
      <c r="C20" s="342"/>
      <c r="D20" s="343"/>
      <c r="E20" s="343"/>
      <c r="F20" s="343"/>
      <c r="G20" s="343"/>
      <c r="H20" s="343"/>
      <c r="I20" s="343"/>
      <c r="J20" s="343"/>
      <c r="K20" s="343"/>
      <c r="L20" s="343"/>
      <c r="M20" s="394"/>
      <c r="N20" s="392"/>
      <c r="Q20" s="57">
        <f>Inventarisatie!C20*Inventarisatie!$B20</f>
        <v>0</v>
      </c>
      <c r="R20" s="57">
        <f>Inventarisatie!D20*Inventarisatie!$B20</f>
        <v>0</v>
      </c>
      <c r="S20" s="57">
        <f>Inventarisatie!E20*Inventarisatie!$B20</f>
        <v>5040</v>
      </c>
      <c r="T20" s="57">
        <f>Inventarisatie!F20*Inventarisatie!$B20</f>
        <v>0</v>
      </c>
      <c r="U20" s="57">
        <f>Inventarisatie!G20*Inventarisatie!$B20</f>
        <v>0</v>
      </c>
      <c r="V20" s="57">
        <f>Inventarisatie!H20*Inventarisatie!$B20</f>
        <v>0</v>
      </c>
      <c r="W20" s="57">
        <f>Inventarisatie!I20*Inventarisatie!$B20</f>
        <v>0</v>
      </c>
      <c r="X20" s="57">
        <f>Inventarisatie!J20*Inventarisatie!$B20</f>
        <v>0</v>
      </c>
      <c r="Y20" s="57">
        <f>Inventarisatie!K20*Inventarisatie!$B20</f>
        <v>0</v>
      </c>
      <c r="Z20" s="57">
        <f>Inventarisatie!L20*Inventarisatie!$B20</f>
        <v>0</v>
      </c>
      <c r="AA20" s="435"/>
      <c r="AC20" s="436">
        <f t="shared" si="9"/>
        <v>0</v>
      </c>
      <c r="AD20" s="436">
        <f t="shared" si="10"/>
        <v>0</v>
      </c>
      <c r="AE20" s="436">
        <f t="shared" si="11"/>
        <v>0</v>
      </c>
      <c r="AF20" s="436">
        <f t="shared" si="12"/>
        <v>0</v>
      </c>
      <c r="AG20" s="436">
        <f t="shared" si="13"/>
        <v>0</v>
      </c>
      <c r="AH20" s="436">
        <f t="shared" si="14"/>
        <v>0</v>
      </c>
      <c r="AI20" s="436">
        <f t="shared" si="15"/>
        <v>0</v>
      </c>
      <c r="AJ20" s="436">
        <f t="shared" si="16"/>
        <v>0</v>
      </c>
      <c r="AK20" s="436">
        <f t="shared" si="17"/>
        <v>0</v>
      </c>
      <c r="AL20" s="436">
        <f t="shared" si="18"/>
        <v>0</v>
      </c>
      <c r="AM20" s="436">
        <f t="shared" si="21"/>
        <v>0</v>
      </c>
      <c r="AN20" s="439"/>
    </row>
    <row r="21" spans="1:40">
      <c r="A21" s="389" t="s">
        <v>256</v>
      </c>
      <c r="B21" s="176">
        <v>240</v>
      </c>
      <c r="C21" s="353"/>
      <c r="D21" s="354"/>
      <c r="E21" s="354"/>
      <c r="F21" s="354"/>
      <c r="G21" s="354"/>
      <c r="H21" s="354"/>
      <c r="I21" s="354"/>
      <c r="J21" s="354"/>
      <c r="K21" s="354"/>
      <c r="L21" s="354"/>
      <c r="M21" s="396"/>
      <c r="N21" s="391" t="str">
        <f>IF(COUNTA(C21:L22)=COUNTIF(Inventarisatie!C21:L22,"&gt;0"),(AA21/AN21),"Normen invullen")</f>
        <v>Normen invullen</v>
      </c>
      <c r="Q21" s="57">
        <f>Inventarisatie!C21*Inventarisatie!$B21</f>
        <v>14880</v>
      </c>
      <c r="R21" s="57">
        <f>Inventarisatie!D21*Inventarisatie!$B21</f>
        <v>1920</v>
      </c>
      <c r="S21" s="57">
        <f>Inventarisatie!E21*Inventarisatie!$B21</f>
        <v>328080</v>
      </c>
      <c r="T21" s="57">
        <f>Inventarisatie!F21*Inventarisatie!$B21</f>
        <v>37440</v>
      </c>
      <c r="U21" s="57">
        <f>Inventarisatie!G21*Inventarisatie!$B21</f>
        <v>0</v>
      </c>
      <c r="V21" s="57">
        <f>Inventarisatie!H21*Inventarisatie!$B21</f>
        <v>0</v>
      </c>
      <c r="W21" s="57">
        <f>Inventarisatie!I21*Inventarisatie!$B21</f>
        <v>0</v>
      </c>
      <c r="X21" s="57">
        <f>Inventarisatie!J21*Inventarisatie!$B21</f>
        <v>25680</v>
      </c>
      <c r="Y21" s="57">
        <f>Inventarisatie!K21*Inventarisatie!$B21</f>
        <v>35040</v>
      </c>
      <c r="Z21" s="57">
        <f>Inventarisatie!L21*Inventarisatie!$B21</f>
        <v>0</v>
      </c>
      <c r="AA21" s="435">
        <f>SUM(Q21:Z22)</f>
        <v>446880</v>
      </c>
      <c r="AC21" s="436">
        <f t="shared" si="9"/>
        <v>0</v>
      </c>
      <c r="AD21" s="436">
        <f t="shared" si="10"/>
        <v>0</v>
      </c>
      <c r="AE21" s="436">
        <f t="shared" si="11"/>
        <v>0</v>
      </c>
      <c r="AF21" s="436">
        <f t="shared" si="12"/>
        <v>0</v>
      </c>
      <c r="AG21" s="436">
        <f t="shared" si="13"/>
        <v>0</v>
      </c>
      <c r="AH21" s="436">
        <f t="shared" si="14"/>
        <v>0</v>
      </c>
      <c r="AI21" s="436">
        <f t="shared" si="15"/>
        <v>0</v>
      </c>
      <c r="AJ21" s="436">
        <f t="shared" si="16"/>
        <v>0</v>
      </c>
      <c r="AK21" s="436">
        <f t="shared" si="17"/>
        <v>0</v>
      </c>
      <c r="AL21" s="436">
        <f t="shared" si="18"/>
        <v>0</v>
      </c>
      <c r="AM21" s="436">
        <f t="shared" si="21"/>
        <v>0</v>
      </c>
      <c r="AN21" s="439">
        <f>SUM(AC21:AM22)</f>
        <v>0</v>
      </c>
    </row>
    <row r="22" spans="1:40" ht="15" customHeight="1">
      <c r="A22" s="390"/>
      <c r="B22" s="180">
        <v>48</v>
      </c>
      <c r="C22" s="355"/>
      <c r="D22" s="356"/>
      <c r="E22" s="356"/>
      <c r="F22" s="356"/>
      <c r="G22" s="356"/>
      <c r="H22" s="356"/>
      <c r="I22" s="356"/>
      <c r="J22" s="356"/>
      <c r="K22" s="356"/>
      <c r="L22" s="356"/>
      <c r="M22" s="394"/>
      <c r="N22" s="392"/>
      <c r="Q22" s="57">
        <f>Inventarisatie!C22*Inventarisatie!$B22</f>
        <v>0</v>
      </c>
      <c r="R22" s="57">
        <f>Inventarisatie!D22*Inventarisatie!$B22</f>
        <v>0</v>
      </c>
      <c r="S22" s="57">
        <f>Inventarisatie!E22*Inventarisatie!$B22</f>
        <v>3840</v>
      </c>
      <c r="T22" s="57">
        <f>Inventarisatie!F22*Inventarisatie!$B22</f>
        <v>0</v>
      </c>
      <c r="U22" s="57">
        <f>Inventarisatie!G22*Inventarisatie!$B22</f>
        <v>0</v>
      </c>
      <c r="V22" s="57">
        <f>Inventarisatie!H22*Inventarisatie!$B22</f>
        <v>0</v>
      </c>
      <c r="W22" s="57">
        <f>Inventarisatie!I22*Inventarisatie!$B22</f>
        <v>0</v>
      </c>
      <c r="X22" s="57">
        <f>Inventarisatie!J22*Inventarisatie!$B22</f>
        <v>0</v>
      </c>
      <c r="Y22" s="57">
        <f>Inventarisatie!K22*Inventarisatie!$B22</f>
        <v>0</v>
      </c>
      <c r="Z22" s="57">
        <f>Inventarisatie!L22*Inventarisatie!$B22</f>
        <v>0</v>
      </c>
      <c r="AA22" s="435"/>
      <c r="AC22" s="436">
        <f t="shared" si="9"/>
        <v>0</v>
      </c>
      <c r="AD22" s="436">
        <f t="shared" si="10"/>
        <v>0</v>
      </c>
      <c r="AE22" s="436">
        <f t="shared" si="11"/>
        <v>0</v>
      </c>
      <c r="AF22" s="436">
        <f t="shared" si="12"/>
        <v>0</v>
      </c>
      <c r="AG22" s="436">
        <f t="shared" si="13"/>
        <v>0</v>
      </c>
      <c r="AH22" s="436">
        <f t="shared" si="14"/>
        <v>0</v>
      </c>
      <c r="AI22" s="436">
        <f t="shared" si="15"/>
        <v>0</v>
      </c>
      <c r="AJ22" s="436">
        <f t="shared" si="16"/>
        <v>0</v>
      </c>
      <c r="AK22" s="436">
        <f t="shared" si="17"/>
        <v>0</v>
      </c>
      <c r="AL22" s="436">
        <f t="shared" si="18"/>
        <v>0</v>
      </c>
      <c r="AM22" s="436">
        <f t="shared" si="21"/>
        <v>0</v>
      </c>
      <c r="AN22" s="439"/>
    </row>
    <row r="23" spans="1:40">
      <c r="A23" s="387" t="s">
        <v>257</v>
      </c>
      <c r="B23" s="149">
        <v>240</v>
      </c>
      <c r="C23" s="357"/>
      <c r="D23" s="358"/>
      <c r="E23" s="358"/>
      <c r="F23" s="358"/>
      <c r="G23" s="358"/>
      <c r="H23" s="358"/>
      <c r="I23" s="358"/>
      <c r="J23" s="358"/>
      <c r="K23" s="358"/>
      <c r="L23" s="358"/>
      <c r="M23" s="395"/>
      <c r="N23" s="391" t="str">
        <f>IF(COUNTA(C23:L24)=COUNTIF(Inventarisatie!C23:L24,"&gt;0"),(AA23/AN23),"Normen invullen")</f>
        <v>Normen invullen</v>
      </c>
      <c r="Q23" s="57">
        <f>Inventarisatie!C23*Inventarisatie!$B23</f>
        <v>4560</v>
      </c>
      <c r="R23" s="57">
        <f>Inventarisatie!D23*Inventarisatie!$B23</f>
        <v>2400</v>
      </c>
      <c r="S23" s="57">
        <f>Inventarisatie!E23*Inventarisatie!$B23</f>
        <v>348480</v>
      </c>
      <c r="T23" s="57">
        <f>Inventarisatie!F23*Inventarisatie!$B23</f>
        <v>43440</v>
      </c>
      <c r="U23" s="57">
        <f>Inventarisatie!G23*Inventarisatie!$B23</f>
        <v>0</v>
      </c>
      <c r="V23" s="57">
        <f>Inventarisatie!H23*Inventarisatie!$B23</f>
        <v>0</v>
      </c>
      <c r="W23" s="57">
        <f>Inventarisatie!I23*Inventarisatie!$B23</f>
        <v>0</v>
      </c>
      <c r="X23" s="57">
        <f>Inventarisatie!J23*Inventarisatie!$B23</f>
        <v>23520</v>
      </c>
      <c r="Y23" s="57">
        <f>Inventarisatie!K23*Inventarisatie!$B23</f>
        <v>23520</v>
      </c>
      <c r="Z23" s="57">
        <f>Inventarisatie!L23*Inventarisatie!$B23</f>
        <v>3120</v>
      </c>
      <c r="AA23" s="435">
        <f>SUM(Q23:Z24)</f>
        <v>454704</v>
      </c>
      <c r="AC23" s="436">
        <f t="shared" si="9"/>
        <v>0</v>
      </c>
      <c r="AD23" s="436">
        <f t="shared" si="10"/>
        <v>0</v>
      </c>
      <c r="AE23" s="436">
        <f t="shared" si="11"/>
        <v>0</v>
      </c>
      <c r="AF23" s="436">
        <f t="shared" si="12"/>
        <v>0</v>
      </c>
      <c r="AG23" s="436">
        <f t="shared" si="13"/>
        <v>0</v>
      </c>
      <c r="AH23" s="436">
        <f t="shared" si="14"/>
        <v>0</v>
      </c>
      <c r="AI23" s="436">
        <f t="shared" si="15"/>
        <v>0</v>
      </c>
      <c r="AJ23" s="436">
        <f t="shared" si="16"/>
        <v>0</v>
      </c>
      <c r="AK23" s="436">
        <f t="shared" si="17"/>
        <v>0</v>
      </c>
      <c r="AL23" s="436">
        <f t="shared" si="18"/>
        <v>0</v>
      </c>
      <c r="AM23" s="436">
        <f t="shared" si="21"/>
        <v>0</v>
      </c>
      <c r="AN23" s="439">
        <f>SUM(AC23:AM24)</f>
        <v>0</v>
      </c>
    </row>
    <row r="24" spans="1:40" ht="15" customHeight="1">
      <c r="A24" s="386"/>
      <c r="B24" s="141">
        <v>48</v>
      </c>
      <c r="C24" s="342"/>
      <c r="D24" s="343"/>
      <c r="E24" s="343"/>
      <c r="F24" s="343"/>
      <c r="G24" s="343"/>
      <c r="H24" s="343"/>
      <c r="I24" s="343"/>
      <c r="J24" s="343"/>
      <c r="K24" s="343"/>
      <c r="L24" s="343"/>
      <c r="M24" s="394"/>
      <c r="N24" s="392"/>
      <c r="Q24" s="57">
        <f>Inventarisatie!C24*Inventarisatie!$B24</f>
        <v>0</v>
      </c>
      <c r="R24" s="57">
        <f>Inventarisatie!D24*Inventarisatie!$B24</f>
        <v>0</v>
      </c>
      <c r="S24" s="57">
        <f>Inventarisatie!E24*Inventarisatie!$B24</f>
        <v>5664</v>
      </c>
      <c r="T24" s="57">
        <f>Inventarisatie!F24*Inventarisatie!$B24</f>
        <v>0</v>
      </c>
      <c r="U24" s="57">
        <f>Inventarisatie!G24*Inventarisatie!$B24</f>
        <v>0</v>
      </c>
      <c r="V24" s="57">
        <f>Inventarisatie!H24*Inventarisatie!$B24</f>
        <v>0</v>
      </c>
      <c r="W24" s="57">
        <f>Inventarisatie!I24*Inventarisatie!$B24</f>
        <v>0</v>
      </c>
      <c r="X24" s="57">
        <f>Inventarisatie!J24*Inventarisatie!$B24</f>
        <v>0</v>
      </c>
      <c r="Y24" s="57">
        <f>Inventarisatie!K24*Inventarisatie!$B24</f>
        <v>0</v>
      </c>
      <c r="Z24" s="57">
        <f>Inventarisatie!L24*Inventarisatie!$B24</f>
        <v>0</v>
      </c>
      <c r="AA24" s="435"/>
      <c r="AC24" s="436">
        <f t="shared" si="9"/>
        <v>0</v>
      </c>
      <c r="AD24" s="436">
        <f t="shared" si="10"/>
        <v>0</v>
      </c>
      <c r="AE24" s="436">
        <f t="shared" si="11"/>
        <v>0</v>
      </c>
      <c r="AF24" s="436">
        <f t="shared" si="12"/>
        <v>0</v>
      </c>
      <c r="AG24" s="436">
        <f t="shared" si="13"/>
        <v>0</v>
      </c>
      <c r="AH24" s="436">
        <f t="shared" si="14"/>
        <v>0</v>
      </c>
      <c r="AI24" s="436">
        <f t="shared" si="15"/>
        <v>0</v>
      </c>
      <c r="AJ24" s="436">
        <f t="shared" si="16"/>
        <v>0</v>
      </c>
      <c r="AK24" s="436">
        <f t="shared" si="17"/>
        <v>0</v>
      </c>
      <c r="AL24" s="436">
        <f t="shared" si="18"/>
        <v>0</v>
      </c>
      <c r="AM24" s="436">
        <f t="shared" si="21"/>
        <v>0</v>
      </c>
      <c r="AN24" s="439"/>
    </row>
    <row r="25" spans="1:40">
      <c r="A25" s="389" t="s">
        <v>479</v>
      </c>
      <c r="B25" s="176">
        <v>240</v>
      </c>
      <c r="C25" s="353"/>
      <c r="D25" s="354"/>
      <c r="E25" s="354"/>
      <c r="F25" s="354"/>
      <c r="G25" s="354"/>
      <c r="H25" s="354"/>
      <c r="I25" s="354"/>
      <c r="J25" s="354"/>
      <c r="K25" s="354"/>
      <c r="L25" s="354"/>
      <c r="M25" s="396"/>
      <c r="N25" s="391" t="str">
        <f>IF(COUNTA(C25:L26)=COUNTIF(Inventarisatie!C25:L26,"&gt;0"),(AA25/AN25),"Normen invullen")</f>
        <v>Normen invullen</v>
      </c>
      <c r="Q25" s="57">
        <f>Inventarisatie!C25*Inventarisatie!$B25</f>
        <v>6240</v>
      </c>
      <c r="R25" s="57">
        <f>Inventarisatie!D25*Inventarisatie!$B25</f>
        <v>0</v>
      </c>
      <c r="S25" s="57">
        <f>Inventarisatie!E25*Inventarisatie!$B25</f>
        <v>48000</v>
      </c>
      <c r="T25" s="57">
        <f>Inventarisatie!F25*Inventarisatie!$B25</f>
        <v>13680</v>
      </c>
      <c r="U25" s="57">
        <f>Inventarisatie!G25*Inventarisatie!$B25</f>
        <v>0</v>
      </c>
      <c r="V25" s="57">
        <f>Inventarisatie!H25*Inventarisatie!$B25</f>
        <v>0</v>
      </c>
      <c r="W25" s="57">
        <f>Inventarisatie!I25*Inventarisatie!$B25</f>
        <v>0</v>
      </c>
      <c r="X25" s="57">
        <f>Inventarisatie!J25*Inventarisatie!$B25</f>
        <v>8160</v>
      </c>
      <c r="Y25" s="57">
        <f>Inventarisatie!K25*Inventarisatie!$B25</f>
        <v>0</v>
      </c>
      <c r="Z25" s="57">
        <f>Inventarisatie!L25*Inventarisatie!$B25</f>
        <v>0</v>
      </c>
      <c r="AA25" s="435">
        <f>SUM(Q25:Z26)</f>
        <v>78000</v>
      </c>
      <c r="AC25" s="436">
        <f t="shared" si="9"/>
        <v>0</v>
      </c>
      <c r="AD25" s="436">
        <f t="shared" si="10"/>
        <v>0</v>
      </c>
      <c r="AE25" s="436">
        <f t="shared" si="11"/>
        <v>0</v>
      </c>
      <c r="AF25" s="436">
        <f t="shared" si="12"/>
        <v>0</v>
      </c>
      <c r="AG25" s="436">
        <f t="shared" si="13"/>
        <v>0</v>
      </c>
      <c r="AH25" s="436">
        <f t="shared" si="14"/>
        <v>0</v>
      </c>
      <c r="AI25" s="436">
        <f t="shared" si="15"/>
        <v>0</v>
      </c>
      <c r="AJ25" s="436">
        <f t="shared" si="16"/>
        <v>0</v>
      </c>
      <c r="AK25" s="436">
        <f t="shared" si="17"/>
        <v>0</v>
      </c>
      <c r="AL25" s="436">
        <f t="shared" si="18"/>
        <v>0</v>
      </c>
      <c r="AM25" s="436">
        <f t="shared" si="21"/>
        <v>0</v>
      </c>
      <c r="AN25" s="439">
        <f>SUM(AC25:AM26)</f>
        <v>0</v>
      </c>
    </row>
    <row r="26" spans="1:40" ht="15" customHeight="1">
      <c r="A26" s="390"/>
      <c r="B26" s="180">
        <v>48</v>
      </c>
      <c r="C26" s="355"/>
      <c r="D26" s="356"/>
      <c r="E26" s="356"/>
      <c r="F26" s="356"/>
      <c r="G26" s="356"/>
      <c r="H26" s="356"/>
      <c r="I26" s="356"/>
      <c r="J26" s="356"/>
      <c r="K26" s="356"/>
      <c r="L26" s="356"/>
      <c r="M26" s="394"/>
      <c r="N26" s="392"/>
      <c r="Q26" s="57">
        <f>Inventarisatie!C26*Inventarisatie!$B26</f>
        <v>0</v>
      </c>
      <c r="R26" s="57">
        <f>Inventarisatie!D26*Inventarisatie!$B26</f>
        <v>0</v>
      </c>
      <c r="S26" s="57">
        <f>Inventarisatie!E26*Inventarisatie!$B26</f>
        <v>1920</v>
      </c>
      <c r="T26" s="57">
        <f>Inventarisatie!F26*Inventarisatie!$B26</f>
        <v>0</v>
      </c>
      <c r="U26" s="57">
        <f>Inventarisatie!G26*Inventarisatie!$B26</f>
        <v>0</v>
      </c>
      <c r="V26" s="57">
        <f>Inventarisatie!H26*Inventarisatie!$B26</f>
        <v>0</v>
      </c>
      <c r="W26" s="57">
        <f>Inventarisatie!I26*Inventarisatie!$B26</f>
        <v>0</v>
      </c>
      <c r="X26" s="57">
        <f>Inventarisatie!J26*Inventarisatie!$B26</f>
        <v>0</v>
      </c>
      <c r="Y26" s="57">
        <f>Inventarisatie!K26*Inventarisatie!$B26</f>
        <v>0</v>
      </c>
      <c r="Z26" s="57">
        <f>Inventarisatie!L26*Inventarisatie!$B26</f>
        <v>0</v>
      </c>
      <c r="AA26" s="435"/>
      <c r="AC26" s="436">
        <f t="shared" si="9"/>
        <v>0</v>
      </c>
      <c r="AD26" s="436">
        <f t="shared" si="10"/>
        <v>0</v>
      </c>
      <c r="AE26" s="436">
        <f t="shared" si="11"/>
        <v>0</v>
      </c>
      <c r="AF26" s="436">
        <f t="shared" si="12"/>
        <v>0</v>
      </c>
      <c r="AG26" s="436">
        <f t="shared" si="13"/>
        <v>0</v>
      </c>
      <c r="AH26" s="436">
        <f t="shared" si="14"/>
        <v>0</v>
      </c>
      <c r="AI26" s="436">
        <f t="shared" si="15"/>
        <v>0</v>
      </c>
      <c r="AJ26" s="436">
        <f t="shared" si="16"/>
        <v>0</v>
      </c>
      <c r="AK26" s="436">
        <f t="shared" si="17"/>
        <v>0</v>
      </c>
      <c r="AL26" s="436">
        <f t="shared" si="18"/>
        <v>0</v>
      </c>
      <c r="AM26" s="436">
        <f t="shared" si="21"/>
        <v>0</v>
      </c>
      <c r="AN26" s="439"/>
    </row>
    <row r="27" spans="1:40">
      <c r="A27" s="387" t="s">
        <v>461</v>
      </c>
      <c r="B27" s="149">
        <v>240</v>
      </c>
      <c r="C27" s="357"/>
      <c r="D27" s="358"/>
      <c r="E27" s="358"/>
      <c r="F27" s="358"/>
      <c r="G27" s="358"/>
      <c r="H27" s="358"/>
      <c r="I27" s="358"/>
      <c r="J27" s="358"/>
      <c r="K27" s="358"/>
      <c r="L27" s="358"/>
      <c r="M27" s="395"/>
      <c r="N27" s="391" t="str">
        <f>IF(COUNTA(C27:L28)=COUNTIF(Inventarisatie!C27:L28,"&gt;0"),(AA27/AN27),"Normen invullen")</f>
        <v>Normen invullen</v>
      </c>
      <c r="Q27" s="57">
        <f>Inventarisatie!C27*Inventarisatie!$B27</f>
        <v>13680</v>
      </c>
      <c r="R27" s="57">
        <f>Inventarisatie!D27*Inventarisatie!$B27</f>
        <v>2640</v>
      </c>
      <c r="S27" s="57">
        <f>Inventarisatie!E27*Inventarisatie!$B27</f>
        <v>61920</v>
      </c>
      <c r="T27" s="57">
        <f>Inventarisatie!F27*Inventarisatie!$B27</f>
        <v>18720</v>
      </c>
      <c r="U27" s="57">
        <f>Inventarisatie!G27*Inventarisatie!$B27</f>
        <v>0</v>
      </c>
      <c r="V27" s="57">
        <f>Inventarisatie!H27*Inventarisatie!$B27</f>
        <v>0</v>
      </c>
      <c r="W27" s="57">
        <f>Inventarisatie!I27*Inventarisatie!$B27</f>
        <v>0</v>
      </c>
      <c r="X27" s="57">
        <f>Inventarisatie!J27*Inventarisatie!$B27</f>
        <v>18480</v>
      </c>
      <c r="Y27" s="57">
        <f>Inventarisatie!K27*Inventarisatie!$B27</f>
        <v>0</v>
      </c>
      <c r="Z27" s="57">
        <f>Inventarisatie!L27*Inventarisatie!$B27</f>
        <v>0</v>
      </c>
      <c r="AA27" s="435">
        <f>SUM(Q27:Z28)</f>
        <v>116976</v>
      </c>
      <c r="AC27" s="436">
        <f t="shared" si="9"/>
        <v>0</v>
      </c>
      <c r="AD27" s="436">
        <f t="shared" si="10"/>
        <v>0</v>
      </c>
      <c r="AE27" s="436">
        <f t="shared" si="11"/>
        <v>0</v>
      </c>
      <c r="AF27" s="436">
        <f t="shared" si="12"/>
        <v>0</v>
      </c>
      <c r="AG27" s="436">
        <f t="shared" si="13"/>
        <v>0</v>
      </c>
      <c r="AH27" s="436">
        <f t="shared" si="14"/>
        <v>0</v>
      </c>
      <c r="AI27" s="436">
        <f t="shared" si="15"/>
        <v>0</v>
      </c>
      <c r="AJ27" s="436">
        <f t="shared" si="16"/>
        <v>0</v>
      </c>
      <c r="AK27" s="436">
        <f t="shared" si="17"/>
        <v>0</v>
      </c>
      <c r="AL27" s="436">
        <f t="shared" si="18"/>
        <v>0</v>
      </c>
      <c r="AM27" s="436">
        <f t="shared" si="21"/>
        <v>0</v>
      </c>
      <c r="AN27" s="439">
        <f>SUM(AC27:AM28)</f>
        <v>0</v>
      </c>
    </row>
    <row r="28" spans="1:40" ht="15" customHeight="1">
      <c r="A28" s="386"/>
      <c r="B28" s="141">
        <v>48</v>
      </c>
      <c r="C28" s="342"/>
      <c r="D28" s="343"/>
      <c r="E28" s="343"/>
      <c r="F28" s="343"/>
      <c r="G28" s="343"/>
      <c r="H28" s="343"/>
      <c r="I28" s="343"/>
      <c r="J28" s="343"/>
      <c r="K28" s="343"/>
      <c r="L28" s="343"/>
      <c r="M28" s="394"/>
      <c r="N28" s="392"/>
      <c r="Q28" s="57">
        <f>Inventarisatie!C28*Inventarisatie!$B28</f>
        <v>0</v>
      </c>
      <c r="R28" s="57">
        <f>Inventarisatie!D28*Inventarisatie!$B28</f>
        <v>0</v>
      </c>
      <c r="S28" s="57">
        <f>Inventarisatie!E28*Inventarisatie!$B28</f>
        <v>1536</v>
      </c>
      <c r="T28" s="57">
        <f>Inventarisatie!F28*Inventarisatie!$B28</f>
        <v>0</v>
      </c>
      <c r="U28" s="57">
        <f>Inventarisatie!G28*Inventarisatie!$B28</f>
        <v>0</v>
      </c>
      <c r="V28" s="57">
        <f>Inventarisatie!H28*Inventarisatie!$B28</f>
        <v>0</v>
      </c>
      <c r="W28" s="57">
        <f>Inventarisatie!I28*Inventarisatie!$B28</f>
        <v>0</v>
      </c>
      <c r="X28" s="57">
        <f>Inventarisatie!J28*Inventarisatie!$B28</f>
        <v>0</v>
      </c>
      <c r="Y28" s="57">
        <f>Inventarisatie!K28*Inventarisatie!$B28</f>
        <v>0</v>
      </c>
      <c r="Z28" s="57">
        <f>Inventarisatie!L28*Inventarisatie!$B28</f>
        <v>0</v>
      </c>
      <c r="AA28" s="435"/>
      <c r="AC28" s="436">
        <f t="shared" si="9"/>
        <v>0</v>
      </c>
      <c r="AD28" s="436">
        <f t="shared" si="10"/>
        <v>0</v>
      </c>
      <c r="AE28" s="436">
        <f t="shared" si="11"/>
        <v>0</v>
      </c>
      <c r="AF28" s="436">
        <f t="shared" si="12"/>
        <v>0</v>
      </c>
      <c r="AG28" s="436">
        <f t="shared" si="13"/>
        <v>0</v>
      </c>
      <c r="AH28" s="436">
        <f t="shared" si="14"/>
        <v>0</v>
      </c>
      <c r="AI28" s="436">
        <f t="shared" si="15"/>
        <v>0</v>
      </c>
      <c r="AJ28" s="436">
        <f t="shared" si="16"/>
        <v>0</v>
      </c>
      <c r="AK28" s="436">
        <f t="shared" si="17"/>
        <v>0</v>
      </c>
      <c r="AL28" s="436">
        <f t="shared" si="18"/>
        <v>0</v>
      </c>
      <c r="AM28" s="436">
        <f t="shared" si="21"/>
        <v>0</v>
      </c>
      <c r="AN28" s="439"/>
    </row>
    <row r="29" spans="1:40">
      <c r="A29" s="389" t="s">
        <v>258</v>
      </c>
      <c r="B29" s="176">
        <v>240</v>
      </c>
      <c r="C29" s="353"/>
      <c r="D29" s="354"/>
      <c r="E29" s="354"/>
      <c r="F29" s="354"/>
      <c r="G29" s="354"/>
      <c r="H29" s="354"/>
      <c r="I29" s="354"/>
      <c r="J29" s="354"/>
      <c r="K29" s="354"/>
      <c r="L29" s="354"/>
      <c r="M29" s="396"/>
      <c r="N29" s="391" t="str">
        <f>IF(COUNTA(C29:L30)=COUNTIF(Inventarisatie!C29:L30,"&gt;0"),(AA29/AN29),"Normen invullen")</f>
        <v>Normen invullen</v>
      </c>
      <c r="Q29" s="57">
        <f>Inventarisatie!C29*Inventarisatie!$B29</f>
        <v>9600</v>
      </c>
      <c r="R29" s="57">
        <f>Inventarisatie!D29*Inventarisatie!$B29</f>
        <v>2640</v>
      </c>
      <c r="S29" s="57">
        <f>Inventarisatie!E29*Inventarisatie!$B29</f>
        <v>60240</v>
      </c>
      <c r="T29" s="57">
        <f>Inventarisatie!F29*Inventarisatie!$B29</f>
        <v>11760</v>
      </c>
      <c r="U29" s="57">
        <f>Inventarisatie!G29*Inventarisatie!$B29</f>
        <v>0</v>
      </c>
      <c r="V29" s="57">
        <f>Inventarisatie!H29*Inventarisatie!$B29</f>
        <v>0</v>
      </c>
      <c r="W29" s="57">
        <f>Inventarisatie!I29*Inventarisatie!$B29</f>
        <v>0</v>
      </c>
      <c r="X29" s="57">
        <f>Inventarisatie!J29*Inventarisatie!$B29</f>
        <v>7200</v>
      </c>
      <c r="Y29" s="57">
        <f>Inventarisatie!K29*Inventarisatie!$B29</f>
        <v>0</v>
      </c>
      <c r="Z29" s="57">
        <f>Inventarisatie!L29*Inventarisatie!$B29</f>
        <v>0</v>
      </c>
      <c r="AA29" s="435">
        <f>SUM(Q29:Z30)</f>
        <v>92736</v>
      </c>
      <c r="AC29" s="436">
        <f t="shared" si="9"/>
        <v>0</v>
      </c>
      <c r="AD29" s="436">
        <f t="shared" si="10"/>
        <v>0</v>
      </c>
      <c r="AE29" s="436">
        <f t="shared" si="11"/>
        <v>0</v>
      </c>
      <c r="AF29" s="436">
        <f t="shared" si="12"/>
        <v>0</v>
      </c>
      <c r="AG29" s="436">
        <f t="shared" si="13"/>
        <v>0</v>
      </c>
      <c r="AH29" s="436">
        <f t="shared" si="14"/>
        <v>0</v>
      </c>
      <c r="AI29" s="436">
        <f t="shared" si="15"/>
        <v>0</v>
      </c>
      <c r="AJ29" s="436">
        <f t="shared" si="16"/>
        <v>0</v>
      </c>
      <c r="AK29" s="436">
        <f t="shared" si="17"/>
        <v>0</v>
      </c>
      <c r="AL29" s="436">
        <f t="shared" si="18"/>
        <v>0</v>
      </c>
      <c r="AM29" s="436">
        <f t="shared" si="21"/>
        <v>0</v>
      </c>
      <c r="AN29" s="439">
        <f>SUM(AC29:AM30)</f>
        <v>0</v>
      </c>
    </row>
    <row r="30" spans="1:40" ht="15" customHeight="1">
      <c r="A30" s="390"/>
      <c r="B30" s="180">
        <v>48</v>
      </c>
      <c r="C30" s="355"/>
      <c r="D30" s="356"/>
      <c r="E30" s="356"/>
      <c r="F30" s="356"/>
      <c r="G30" s="356"/>
      <c r="H30" s="356"/>
      <c r="I30" s="356"/>
      <c r="J30" s="356"/>
      <c r="K30" s="356"/>
      <c r="L30" s="356"/>
      <c r="M30" s="394"/>
      <c r="N30" s="392"/>
      <c r="Q30" s="57">
        <f>Inventarisatie!C30*Inventarisatie!$B30</f>
        <v>0</v>
      </c>
      <c r="R30" s="57">
        <f>Inventarisatie!D30*Inventarisatie!$B30</f>
        <v>0</v>
      </c>
      <c r="S30" s="57">
        <f>Inventarisatie!E30*Inventarisatie!$B30</f>
        <v>1296</v>
      </c>
      <c r="T30" s="57">
        <f>Inventarisatie!F30*Inventarisatie!$B30</f>
        <v>0</v>
      </c>
      <c r="U30" s="57">
        <f>Inventarisatie!G30*Inventarisatie!$B30</f>
        <v>0</v>
      </c>
      <c r="V30" s="57">
        <f>Inventarisatie!H30*Inventarisatie!$B30</f>
        <v>0</v>
      </c>
      <c r="W30" s="57">
        <f>Inventarisatie!I30*Inventarisatie!$B30</f>
        <v>0</v>
      </c>
      <c r="X30" s="57">
        <f>Inventarisatie!J30*Inventarisatie!$B30</f>
        <v>0</v>
      </c>
      <c r="Y30" s="57">
        <f>Inventarisatie!K30*Inventarisatie!$B30</f>
        <v>0</v>
      </c>
      <c r="Z30" s="57">
        <f>Inventarisatie!L30*Inventarisatie!$B30</f>
        <v>0</v>
      </c>
      <c r="AA30" s="435"/>
      <c r="AC30" s="436">
        <f t="shared" si="9"/>
        <v>0</v>
      </c>
      <c r="AD30" s="436">
        <f t="shared" si="10"/>
        <v>0</v>
      </c>
      <c r="AE30" s="436">
        <f t="shared" si="11"/>
        <v>0</v>
      </c>
      <c r="AF30" s="436">
        <f t="shared" si="12"/>
        <v>0</v>
      </c>
      <c r="AG30" s="436">
        <f t="shared" si="13"/>
        <v>0</v>
      </c>
      <c r="AH30" s="436">
        <f t="shared" si="14"/>
        <v>0</v>
      </c>
      <c r="AI30" s="436">
        <f t="shared" si="15"/>
        <v>0</v>
      </c>
      <c r="AJ30" s="436">
        <f t="shared" si="16"/>
        <v>0</v>
      </c>
      <c r="AK30" s="436">
        <f t="shared" si="17"/>
        <v>0</v>
      </c>
      <c r="AL30" s="436">
        <f t="shared" si="18"/>
        <v>0</v>
      </c>
      <c r="AM30" s="436">
        <f t="shared" si="21"/>
        <v>0</v>
      </c>
      <c r="AN30" s="439"/>
    </row>
    <row r="31" spans="1:40">
      <c r="A31" s="387" t="s">
        <v>259</v>
      </c>
      <c r="B31" s="149">
        <v>240</v>
      </c>
      <c r="C31" s="357"/>
      <c r="D31" s="358"/>
      <c r="E31" s="358"/>
      <c r="F31" s="358"/>
      <c r="G31" s="358"/>
      <c r="H31" s="358"/>
      <c r="I31" s="358"/>
      <c r="J31" s="358"/>
      <c r="K31" s="358"/>
      <c r="L31" s="358"/>
      <c r="M31" s="395"/>
      <c r="N31" s="391" t="str">
        <f>IF(COUNTA(C31:L32)=COUNTIF(Inventarisatie!C31:L32,"&gt;0"),(AA31/AN31),"Normen invullen")</f>
        <v>Normen invullen</v>
      </c>
      <c r="Q31" s="57">
        <f>Inventarisatie!C31*Inventarisatie!$B31</f>
        <v>1200</v>
      </c>
      <c r="R31" s="57">
        <f>Inventarisatie!D31*Inventarisatie!$B31</f>
        <v>960</v>
      </c>
      <c r="S31" s="57">
        <f>Inventarisatie!E31*Inventarisatie!$B31</f>
        <v>59760</v>
      </c>
      <c r="T31" s="57">
        <f>Inventarisatie!F31*Inventarisatie!$B31</f>
        <v>17280</v>
      </c>
      <c r="U31" s="57">
        <f>Inventarisatie!G31*Inventarisatie!$B31</f>
        <v>0</v>
      </c>
      <c r="V31" s="57">
        <f>Inventarisatie!H31*Inventarisatie!$B31</f>
        <v>0</v>
      </c>
      <c r="W31" s="57">
        <f>Inventarisatie!I31*Inventarisatie!$B31</f>
        <v>0</v>
      </c>
      <c r="X31" s="57">
        <f>Inventarisatie!J31*Inventarisatie!$B31</f>
        <v>480</v>
      </c>
      <c r="Y31" s="57">
        <f>Inventarisatie!K31*Inventarisatie!$B31</f>
        <v>3360</v>
      </c>
      <c r="Z31" s="57">
        <f>Inventarisatie!L31*Inventarisatie!$B31</f>
        <v>2640</v>
      </c>
      <c r="AA31" s="435">
        <f>SUM(Q31:Z32)</f>
        <v>86736</v>
      </c>
      <c r="AC31" s="436">
        <f t="shared" si="9"/>
        <v>0</v>
      </c>
      <c r="AD31" s="436">
        <f t="shared" si="10"/>
        <v>0</v>
      </c>
      <c r="AE31" s="436">
        <f t="shared" si="11"/>
        <v>0</v>
      </c>
      <c r="AF31" s="436">
        <f t="shared" si="12"/>
        <v>0</v>
      </c>
      <c r="AG31" s="436">
        <f t="shared" si="13"/>
        <v>0</v>
      </c>
      <c r="AH31" s="436">
        <f t="shared" si="14"/>
        <v>0</v>
      </c>
      <c r="AI31" s="436">
        <f t="shared" si="15"/>
        <v>0</v>
      </c>
      <c r="AJ31" s="436">
        <f t="shared" si="16"/>
        <v>0</v>
      </c>
      <c r="AK31" s="436">
        <f t="shared" si="17"/>
        <v>0</v>
      </c>
      <c r="AL31" s="436">
        <f t="shared" si="18"/>
        <v>0</v>
      </c>
      <c r="AM31" s="436">
        <f t="shared" si="21"/>
        <v>0</v>
      </c>
      <c r="AN31" s="439">
        <f>SUM(AC31:AM32)</f>
        <v>0</v>
      </c>
    </row>
    <row r="32" spans="1:40" ht="15" customHeight="1">
      <c r="A32" s="386"/>
      <c r="B32" s="141">
        <v>48</v>
      </c>
      <c r="C32" s="342"/>
      <c r="D32" s="343"/>
      <c r="E32" s="343"/>
      <c r="F32" s="343"/>
      <c r="G32" s="343"/>
      <c r="H32" s="343"/>
      <c r="I32" s="343"/>
      <c r="J32" s="343"/>
      <c r="K32" s="343"/>
      <c r="L32" s="343"/>
      <c r="M32" s="394"/>
      <c r="N32" s="392"/>
      <c r="Q32" s="57">
        <f>Inventarisatie!C32*Inventarisatie!$B32</f>
        <v>0</v>
      </c>
      <c r="R32" s="57">
        <f>Inventarisatie!D32*Inventarisatie!$B32</f>
        <v>0</v>
      </c>
      <c r="S32" s="57">
        <f>Inventarisatie!E32*Inventarisatie!$B32</f>
        <v>1056</v>
      </c>
      <c r="T32" s="57">
        <f>Inventarisatie!F32*Inventarisatie!$B32</f>
        <v>0</v>
      </c>
      <c r="U32" s="57">
        <f>Inventarisatie!G32*Inventarisatie!$B32</f>
        <v>0</v>
      </c>
      <c r="V32" s="57">
        <f>Inventarisatie!H32*Inventarisatie!$B32</f>
        <v>0</v>
      </c>
      <c r="W32" s="57">
        <f>Inventarisatie!I32*Inventarisatie!$B32</f>
        <v>0</v>
      </c>
      <c r="X32" s="57">
        <f>Inventarisatie!J32*Inventarisatie!$B32</f>
        <v>0</v>
      </c>
      <c r="Y32" s="57">
        <f>Inventarisatie!K32*Inventarisatie!$B32</f>
        <v>0</v>
      </c>
      <c r="Z32" s="57">
        <f>Inventarisatie!L32*Inventarisatie!$B32</f>
        <v>0</v>
      </c>
      <c r="AA32" s="435"/>
      <c r="AC32" s="436">
        <f t="shared" si="9"/>
        <v>0</v>
      </c>
      <c r="AD32" s="436">
        <f t="shared" si="10"/>
        <v>0</v>
      </c>
      <c r="AE32" s="436">
        <f t="shared" si="11"/>
        <v>0</v>
      </c>
      <c r="AF32" s="436">
        <f t="shared" si="12"/>
        <v>0</v>
      </c>
      <c r="AG32" s="436">
        <f t="shared" si="13"/>
        <v>0</v>
      </c>
      <c r="AH32" s="436">
        <f t="shared" si="14"/>
        <v>0</v>
      </c>
      <c r="AI32" s="436">
        <f t="shared" si="15"/>
        <v>0</v>
      </c>
      <c r="AJ32" s="436">
        <f t="shared" si="16"/>
        <v>0</v>
      </c>
      <c r="AK32" s="436">
        <f t="shared" si="17"/>
        <v>0</v>
      </c>
      <c r="AL32" s="436">
        <f t="shared" si="18"/>
        <v>0</v>
      </c>
      <c r="AM32" s="436">
        <f t="shared" si="21"/>
        <v>0</v>
      </c>
      <c r="AN32" s="439"/>
    </row>
    <row r="33" spans="1:40">
      <c r="A33" s="389" t="s">
        <v>260</v>
      </c>
      <c r="B33" s="176">
        <v>240</v>
      </c>
      <c r="C33" s="353"/>
      <c r="D33" s="354"/>
      <c r="E33" s="354"/>
      <c r="F33" s="354"/>
      <c r="G33" s="354"/>
      <c r="H33" s="354"/>
      <c r="I33" s="354"/>
      <c r="J33" s="354"/>
      <c r="K33" s="354"/>
      <c r="L33" s="354"/>
      <c r="M33" s="396"/>
      <c r="N33" s="391" t="str">
        <f>IF(COUNTA(C33:L34)=COUNTIF(Inventarisatie!C33:L34,"&gt;0"),(AA33/AN33),"Normen invullen")</f>
        <v>Normen invullen</v>
      </c>
      <c r="Q33" s="57">
        <f>Inventarisatie!C33*Inventarisatie!$B33</f>
        <v>8400</v>
      </c>
      <c r="R33" s="57">
        <f>Inventarisatie!D33*Inventarisatie!$B33</f>
        <v>0</v>
      </c>
      <c r="S33" s="57">
        <f>Inventarisatie!E33*Inventarisatie!$B33</f>
        <v>60480</v>
      </c>
      <c r="T33" s="57">
        <f>Inventarisatie!F33*Inventarisatie!$B33</f>
        <v>10560</v>
      </c>
      <c r="U33" s="57">
        <f>Inventarisatie!G33*Inventarisatie!$B33</f>
        <v>0</v>
      </c>
      <c r="V33" s="57">
        <f>Inventarisatie!H33*Inventarisatie!$B33</f>
        <v>0</v>
      </c>
      <c r="W33" s="57">
        <f>Inventarisatie!I33*Inventarisatie!$B33</f>
        <v>0</v>
      </c>
      <c r="X33" s="57">
        <f>Inventarisatie!J33*Inventarisatie!$B33</f>
        <v>5040</v>
      </c>
      <c r="Y33" s="57">
        <f>Inventarisatie!K33*Inventarisatie!$B33</f>
        <v>0</v>
      </c>
      <c r="Z33" s="57">
        <f>Inventarisatie!L33*Inventarisatie!$B33</f>
        <v>0</v>
      </c>
      <c r="AA33" s="435">
        <f>SUM(Q33:Z34)</f>
        <v>86016</v>
      </c>
      <c r="AC33" s="436">
        <f t="shared" si="9"/>
        <v>0</v>
      </c>
      <c r="AD33" s="436">
        <f t="shared" si="10"/>
        <v>0</v>
      </c>
      <c r="AE33" s="436">
        <f t="shared" si="11"/>
        <v>0</v>
      </c>
      <c r="AF33" s="436">
        <f t="shared" si="12"/>
        <v>0</v>
      </c>
      <c r="AG33" s="436">
        <f t="shared" si="13"/>
        <v>0</v>
      </c>
      <c r="AH33" s="436">
        <f t="shared" si="14"/>
        <v>0</v>
      </c>
      <c r="AI33" s="436">
        <f t="shared" si="15"/>
        <v>0</v>
      </c>
      <c r="AJ33" s="436">
        <f t="shared" si="16"/>
        <v>0</v>
      </c>
      <c r="AK33" s="436">
        <f t="shared" si="17"/>
        <v>0</v>
      </c>
      <c r="AL33" s="436">
        <f t="shared" si="18"/>
        <v>0</v>
      </c>
      <c r="AM33" s="436">
        <f t="shared" si="21"/>
        <v>0</v>
      </c>
      <c r="AN33" s="439">
        <f>SUM(AC33:AM34)</f>
        <v>0</v>
      </c>
    </row>
    <row r="34" spans="1:40" ht="15" customHeight="1">
      <c r="A34" s="390"/>
      <c r="B34" s="180">
        <v>48</v>
      </c>
      <c r="C34" s="355"/>
      <c r="D34" s="356"/>
      <c r="E34" s="356"/>
      <c r="F34" s="356"/>
      <c r="G34" s="356"/>
      <c r="H34" s="356"/>
      <c r="I34" s="356"/>
      <c r="J34" s="356"/>
      <c r="K34" s="356"/>
      <c r="L34" s="356"/>
      <c r="M34" s="394"/>
      <c r="N34" s="392"/>
      <c r="Q34" s="57">
        <f>Inventarisatie!C34*Inventarisatie!$B34</f>
        <v>0</v>
      </c>
      <c r="R34" s="57">
        <f>Inventarisatie!D34*Inventarisatie!$B34</f>
        <v>0</v>
      </c>
      <c r="S34" s="57">
        <f>Inventarisatie!E34*Inventarisatie!$B34</f>
        <v>1536</v>
      </c>
      <c r="T34" s="57">
        <f>Inventarisatie!F34*Inventarisatie!$B34</f>
        <v>0</v>
      </c>
      <c r="U34" s="57">
        <f>Inventarisatie!G34*Inventarisatie!$B34</f>
        <v>0</v>
      </c>
      <c r="V34" s="57">
        <f>Inventarisatie!H34*Inventarisatie!$B34</f>
        <v>0</v>
      </c>
      <c r="W34" s="57">
        <f>Inventarisatie!I34*Inventarisatie!$B34</f>
        <v>0</v>
      </c>
      <c r="X34" s="57">
        <f>Inventarisatie!J34*Inventarisatie!$B34</f>
        <v>0</v>
      </c>
      <c r="Y34" s="57">
        <f>Inventarisatie!K34*Inventarisatie!$B34</f>
        <v>0</v>
      </c>
      <c r="Z34" s="57">
        <f>Inventarisatie!L34*Inventarisatie!$B34</f>
        <v>0</v>
      </c>
      <c r="AA34" s="435"/>
      <c r="AC34" s="436">
        <f t="shared" si="9"/>
        <v>0</v>
      </c>
      <c r="AD34" s="436">
        <f t="shared" si="10"/>
        <v>0</v>
      </c>
      <c r="AE34" s="436">
        <f t="shared" si="11"/>
        <v>0</v>
      </c>
      <c r="AF34" s="436">
        <f t="shared" si="12"/>
        <v>0</v>
      </c>
      <c r="AG34" s="436">
        <f t="shared" si="13"/>
        <v>0</v>
      </c>
      <c r="AH34" s="436">
        <f t="shared" si="14"/>
        <v>0</v>
      </c>
      <c r="AI34" s="436">
        <f t="shared" si="15"/>
        <v>0</v>
      </c>
      <c r="AJ34" s="436">
        <f t="shared" si="16"/>
        <v>0</v>
      </c>
      <c r="AK34" s="436">
        <f t="shared" si="17"/>
        <v>0</v>
      </c>
      <c r="AL34" s="436">
        <f t="shared" si="18"/>
        <v>0</v>
      </c>
      <c r="AM34" s="436">
        <f t="shared" si="21"/>
        <v>0</v>
      </c>
      <c r="AN34" s="439"/>
    </row>
    <row r="35" spans="1:40">
      <c r="A35" s="387" t="s">
        <v>261</v>
      </c>
      <c r="B35" s="149">
        <v>240</v>
      </c>
      <c r="C35" s="357"/>
      <c r="D35" s="358"/>
      <c r="E35" s="358"/>
      <c r="F35" s="358"/>
      <c r="G35" s="358"/>
      <c r="H35" s="358"/>
      <c r="I35" s="358"/>
      <c r="J35" s="358"/>
      <c r="K35" s="358"/>
      <c r="L35" s="358"/>
      <c r="M35" s="395"/>
      <c r="N35" s="391" t="str">
        <f>IF(COUNTA(C35:L36)=COUNTIF(Inventarisatie!C35:L36,"&gt;0"),(AA35/AN35),"Normen invullen")</f>
        <v>Normen invullen</v>
      </c>
      <c r="Q35" s="57">
        <f>Inventarisatie!C35*Inventarisatie!$B35</f>
        <v>10560</v>
      </c>
      <c r="R35" s="57">
        <f>Inventarisatie!D35*Inventarisatie!$B35</f>
        <v>0</v>
      </c>
      <c r="S35" s="57">
        <f>Inventarisatie!E35*Inventarisatie!$B35</f>
        <v>60720</v>
      </c>
      <c r="T35" s="57">
        <f>Inventarisatie!F35*Inventarisatie!$B35</f>
        <v>13920</v>
      </c>
      <c r="U35" s="57">
        <f>Inventarisatie!G35*Inventarisatie!$B35</f>
        <v>0</v>
      </c>
      <c r="V35" s="57">
        <f>Inventarisatie!H35*Inventarisatie!$B35</f>
        <v>0</v>
      </c>
      <c r="W35" s="57">
        <f>Inventarisatie!I35*Inventarisatie!$B35</f>
        <v>0</v>
      </c>
      <c r="X35" s="57">
        <f>Inventarisatie!J35*Inventarisatie!$B35</f>
        <v>2400</v>
      </c>
      <c r="Y35" s="57">
        <f>Inventarisatie!K35*Inventarisatie!$B35</f>
        <v>0</v>
      </c>
      <c r="Z35" s="57">
        <f>Inventarisatie!L35*Inventarisatie!$B35</f>
        <v>0</v>
      </c>
      <c r="AA35" s="435">
        <f>SUM(Q35:Z36)</f>
        <v>88560</v>
      </c>
      <c r="AC35" s="436">
        <f t="shared" si="9"/>
        <v>0</v>
      </c>
      <c r="AD35" s="436">
        <f t="shared" si="10"/>
        <v>0</v>
      </c>
      <c r="AE35" s="436">
        <f t="shared" si="11"/>
        <v>0</v>
      </c>
      <c r="AF35" s="436">
        <f t="shared" si="12"/>
        <v>0</v>
      </c>
      <c r="AG35" s="436">
        <f t="shared" si="13"/>
        <v>0</v>
      </c>
      <c r="AH35" s="436">
        <f t="shared" si="14"/>
        <v>0</v>
      </c>
      <c r="AI35" s="436">
        <f t="shared" si="15"/>
        <v>0</v>
      </c>
      <c r="AJ35" s="436">
        <f t="shared" si="16"/>
        <v>0</v>
      </c>
      <c r="AK35" s="436">
        <f t="shared" si="17"/>
        <v>0</v>
      </c>
      <c r="AL35" s="436">
        <f t="shared" si="18"/>
        <v>0</v>
      </c>
      <c r="AM35" s="436">
        <f t="shared" si="21"/>
        <v>0</v>
      </c>
      <c r="AN35" s="439">
        <f>SUM(AC35:AM36)</f>
        <v>0</v>
      </c>
    </row>
    <row r="36" spans="1:40" ht="15" customHeight="1">
      <c r="A36" s="386"/>
      <c r="B36" s="141">
        <v>48</v>
      </c>
      <c r="C36" s="342"/>
      <c r="D36" s="343"/>
      <c r="E36" s="343"/>
      <c r="F36" s="343"/>
      <c r="G36" s="343"/>
      <c r="H36" s="343"/>
      <c r="I36" s="343"/>
      <c r="J36" s="343"/>
      <c r="K36" s="343"/>
      <c r="L36" s="343"/>
      <c r="M36" s="394"/>
      <c r="N36" s="392"/>
      <c r="Q36" s="57">
        <f>Inventarisatie!C36*Inventarisatie!$B36</f>
        <v>0</v>
      </c>
      <c r="R36" s="57">
        <f>Inventarisatie!D36*Inventarisatie!$B36</f>
        <v>0</v>
      </c>
      <c r="S36" s="57">
        <f>Inventarisatie!E36*Inventarisatie!$B36</f>
        <v>960</v>
      </c>
      <c r="T36" s="57">
        <f>Inventarisatie!F36*Inventarisatie!$B36</f>
        <v>0</v>
      </c>
      <c r="U36" s="57">
        <f>Inventarisatie!G36*Inventarisatie!$B36</f>
        <v>0</v>
      </c>
      <c r="V36" s="57">
        <f>Inventarisatie!H36*Inventarisatie!$B36</f>
        <v>0</v>
      </c>
      <c r="W36" s="57">
        <f>Inventarisatie!I36*Inventarisatie!$B36</f>
        <v>0</v>
      </c>
      <c r="X36" s="57">
        <f>Inventarisatie!J36*Inventarisatie!$B36</f>
        <v>0</v>
      </c>
      <c r="Y36" s="57">
        <f>Inventarisatie!K36*Inventarisatie!$B36</f>
        <v>0</v>
      </c>
      <c r="Z36" s="57">
        <f>Inventarisatie!L36*Inventarisatie!$B36</f>
        <v>0</v>
      </c>
      <c r="AA36" s="435"/>
      <c r="AC36" s="436">
        <f t="shared" si="9"/>
        <v>0</v>
      </c>
      <c r="AD36" s="436">
        <f t="shared" si="10"/>
        <v>0</v>
      </c>
      <c r="AE36" s="436">
        <f t="shared" si="11"/>
        <v>0</v>
      </c>
      <c r="AF36" s="436">
        <f t="shared" si="12"/>
        <v>0</v>
      </c>
      <c r="AG36" s="436">
        <f t="shared" si="13"/>
        <v>0</v>
      </c>
      <c r="AH36" s="436">
        <f t="shared" si="14"/>
        <v>0</v>
      </c>
      <c r="AI36" s="436">
        <f t="shared" si="15"/>
        <v>0</v>
      </c>
      <c r="AJ36" s="436">
        <f t="shared" si="16"/>
        <v>0</v>
      </c>
      <c r="AK36" s="436">
        <f t="shared" si="17"/>
        <v>0</v>
      </c>
      <c r="AL36" s="436">
        <f t="shared" si="18"/>
        <v>0</v>
      </c>
      <c r="AM36" s="436">
        <f t="shared" si="21"/>
        <v>0</v>
      </c>
      <c r="AN36" s="439"/>
    </row>
    <row r="37" spans="1:40">
      <c r="A37" s="389" t="s">
        <v>262</v>
      </c>
      <c r="B37" s="176">
        <v>240</v>
      </c>
      <c r="C37" s="353"/>
      <c r="D37" s="354"/>
      <c r="E37" s="354"/>
      <c r="F37" s="354"/>
      <c r="G37" s="354"/>
      <c r="H37" s="354"/>
      <c r="I37" s="354"/>
      <c r="J37" s="354"/>
      <c r="K37" s="354"/>
      <c r="L37" s="354"/>
      <c r="M37" s="396"/>
      <c r="N37" s="391" t="str">
        <f>IF(COUNTA(C37:L38)=COUNTIF(Inventarisatie!C37:L38,"&gt;0"),(AA37/AN37),"Normen invullen")</f>
        <v>Normen invullen</v>
      </c>
      <c r="Q37" s="57">
        <f>Inventarisatie!C37*Inventarisatie!$B37</f>
        <v>1680</v>
      </c>
      <c r="R37" s="57">
        <f>Inventarisatie!D37*Inventarisatie!$B37</f>
        <v>2880</v>
      </c>
      <c r="S37" s="57">
        <f>Inventarisatie!E37*Inventarisatie!$B37</f>
        <v>60480</v>
      </c>
      <c r="T37" s="57">
        <f>Inventarisatie!F37*Inventarisatie!$B37</f>
        <v>20640</v>
      </c>
      <c r="U37" s="57">
        <f>Inventarisatie!G37*Inventarisatie!$B37</f>
        <v>0</v>
      </c>
      <c r="V37" s="57">
        <f>Inventarisatie!H37*Inventarisatie!$B37</f>
        <v>0</v>
      </c>
      <c r="W37" s="57">
        <f>Inventarisatie!I37*Inventarisatie!$B37</f>
        <v>0</v>
      </c>
      <c r="X37" s="57">
        <f>Inventarisatie!J37*Inventarisatie!$B37</f>
        <v>960</v>
      </c>
      <c r="Y37" s="57">
        <f>Inventarisatie!K37*Inventarisatie!$B37</f>
        <v>6000</v>
      </c>
      <c r="Z37" s="57">
        <f>Inventarisatie!L37*Inventarisatie!$B37</f>
        <v>2880</v>
      </c>
      <c r="AA37" s="435">
        <f>SUM(Q37:Z38)</f>
        <v>96288</v>
      </c>
      <c r="AC37" s="436">
        <f t="shared" si="9"/>
        <v>0</v>
      </c>
      <c r="AD37" s="436">
        <f t="shared" si="10"/>
        <v>0</v>
      </c>
      <c r="AE37" s="436">
        <f t="shared" si="11"/>
        <v>0</v>
      </c>
      <c r="AF37" s="436">
        <f t="shared" si="12"/>
        <v>0</v>
      </c>
      <c r="AG37" s="436">
        <f t="shared" si="13"/>
        <v>0</v>
      </c>
      <c r="AH37" s="436">
        <f t="shared" si="14"/>
        <v>0</v>
      </c>
      <c r="AI37" s="436">
        <f t="shared" si="15"/>
        <v>0</v>
      </c>
      <c r="AJ37" s="436">
        <f t="shared" si="16"/>
        <v>0</v>
      </c>
      <c r="AK37" s="436">
        <f t="shared" si="17"/>
        <v>0</v>
      </c>
      <c r="AL37" s="436">
        <f t="shared" si="18"/>
        <v>0</v>
      </c>
      <c r="AM37" s="436">
        <f t="shared" si="21"/>
        <v>0</v>
      </c>
      <c r="AN37" s="439">
        <f>SUM(AC37:AM38)</f>
        <v>0</v>
      </c>
    </row>
    <row r="38" spans="1:40" ht="15" customHeight="1">
      <c r="A38" s="390"/>
      <c r="B38" s="180">
        <v>48</v>
      </c>
      <c r="C38" s="355"/>
      <c r="D38" s="356"/>
      <c r="E38" s="356"/>
      <c r="F38" s="356"/>
      <c r="G38" s="356"/>
      <c r="H38" s="356"/>
      <c r="I38" s="356"/>
      <c r="J38" s="356"/>
      <c r="K38" s="356"/>
      <c r="L38" s="356"/>
      <c r="M38" s="394"/>
      <c r="N38" s="392"/>
      <c r="Q38" s="57">
        <f>Inventarisatie!C38*Inventarisatie!$B38</f>
        <v>0</v>
      </c>
      <c r="R38" s="57">
        <f>Inventarisatie!D38*Inventarisatie!$B38</f>
        <v>0</v>
      </c>
      <c r="S38" s="57">
        <f>Inventarisatie!E38*Inventarisatie!$B38</f>
        <v>768</v>
      </c>
      <c r="T38" s="57">
        <f>Inventarisatie!F38*Inventarisatie!$B38</f>
        <v>0</v>
      </c>
      <c r="U38" s="57">
        <f>Inventarisatie!G38*Inventarisatie!$B38</f>
        <v>0</v>
      </c>
      <c r="V38" s="57">
        <f>Inventarisatie!H38*Inventarisatie!$B38</f>
        <v>0</v>
      </c>
      <c r="W38" s="57">
        <f>Inventarisatie!I38*Inventarisatie!$B38</f>
        <v>0</v>
      </c>
      <c r="X38" s="57">
        <f>Inventarisatie!J38*Inventarisatie!$B38</f>
        <v>0</v>
      </c>
      <c r="Y38" s="57">
        <f>Inventarisatie!K38*Inventarisatie!$B38</f>
        <v>0</v>
      </c>
      <c r="Z38" s="57">
        <f>Inventarisatie!L38*Inventarisatie!$B38</f>
        <v>0</v>
      </c>
      <c r="AA38" s="435"/>
      <c r="AC38" s="436">
        <f t="shared" si="9"/>
        <v>0</v>
      </c>
      <c r="AD38" s="436">
        <f t="shared" si="10"/>
        <v>0</v>
      </c>
      <c r="AE38" s="436">
        <f t="shared" si="11"/>
        <v>0</v>
      </c>
      <c r="AF38" s="436">
        <f t="shared" si="12"/>
        <v>0</v>
      </c>
      <c r="AG38" s="436">
        <f t="shared" si="13"/>
        <v>0</v>
      </c>
      <c r="AH38" s="436">
        <f t="shared" si="14"/>
        <v>0</v>
      </c>
      <c r="AI38" s="436">
        <f t="shared" si="15"/>
        <v>0</v>
      </c>
      <c r="AJ38" s="436">
        <f t="shared" si="16"/>
        <v>0</v>
      </c>
      <c r="AK38" s="436">
        <f t="shared" si="17"/>
        <v>0</v>
      </c>
      <c r="AL38" s="436">
        <f t="shared" si="18"/>
        <v>0</v>
      </c>
      <c r="AM38" s="436">
        <f t="shared" si="21"/>
        <v>0</v>
      </c>
      <c r="AN38" s="439"/>
    </row>
    <row r="39" spans="1:40">
      <c r="A39" s="387" t="s">
        <v>480</v>
      </c>
      <c r="B39" s="149">
        <v>240</v>
      </c>
      <c r="C39" s="357"/>
      <c r="D39" s="358"/>
      <c r="E39" s="358"/>
      <c r="F39" s="358"/>
      <c r="G39" s="358"/>
      <c r="H39" s="358"/>
      <c r="I39" s="358"/>
      <c r="J39" s="358"/>
      <c r="K39" s="358"/>
      <c r="L39" s="358"/>
      <c r="M39" s="395"/>
      <c r="N39" s="391" t="str">
        <f>IF(COUNTA(C39:L40)=COUNTIF(Inventarisatie!C39:L40,"&gt;0"),(AA39/AN39),"Normen invullen")</f>
        <v>Normen invullen</v>
      </c>
      <c r="Q39" s="57">
        <f>Inventarisatie!C39*Inventarisatie!$B39</f>
        <v>0</v>
      </c>
      <c r="R39" s="57">
        <f>Inventarisatie!D39*Inventarisatie!$B39</f>
        <v>0</v>
      </c>
      <c r="S39" s="57">
        <f>Inventarisatie!E39*Inventarisatie!$B39</f>
        <v>288000</v>
      </c>
      <c r="T39" s="57">
        <f>Inventarisatie!F39*Inventarisatie!$B39</f>
        <v>37800</v>
      </c>
      <c r="U39" s="57">
        <f>Inventarisatie!G39*Inventarisatie!$B39</f>
        <v>0</v>
      </c>
      <c r="V39" s="57">
        <f>Inventarisatie!H39*Inventarisatie!$B39</f>
        <v>0</v>
      </c>
      <c r="W39" s="57">
        <f>Inventarisatie!I39*Inventarisatie!$B39</f>
        <v>0</v>
      </c>
      <c r="X39" s="57">
        <f>Inventarisatie!J39*Inventarisatie!$B39</f>
        <v>24480</v>
      </c>
      <c r="Y39" s="57">
        <f>Inventarisatie!K39*Inventarisatie!$B39</f>
        <v>69552</v>
      </c>
      <c r="Z39" s="57">
        <f>Inventarisatie!L39*Inventarisatie!$B39</f>
        <v>0</v>
      </c>
      <c r="AA39" s="435">
        <f>SUM(Q39:Z40)</f>
        <v>428376</v>
      </c>
      <c r="AC39" s="436">
        <f t="shared" si="9"/>
        <v>0</v>
      </c>
      <c r="AD39" s="436">
        <f t="shared" si="10"/>
        <v>0</v>
      </c>
      <c r="AE39" s="436">
        <f t="shared" si="11"/>
        <v>0</v>
      </c>
      <c r="AF39" s="436">
        <f t="shared" si="12"/>
        <v>0</v>
      </c>
      <c r="AG39" s="436">
        <f t="shared" si="13"/>
        <v>0</v>
      </c>
      <c r="AH39" s="436">
        <f t="shared" si="14"/>
        <v>0</v>
      </c>
      <c r="AI39" s="436">
        <f t="shared" si="15"/>
        <v>0</v>
      </c>
      <c r="AJ39" s="436">
        <f t="shared" si="16"/>
        <v>0</v>
      </c>
      <c r="AK39" s="436">
        <f t="shared" si="17"/>
        <v>0</v>
      </c>
      <c r="AL39" s="436">
        <f t="shared" si="18"/>
        <v>0</v>
      </c>
      <c r="AM39" s="436">
        <f t="shared" si="21"/>
        <v>0</v>
      </c>
      <c r="AN39" s="439">
        <f>SUM(AC39:AM40)</f>
        <v>0</v>
      </c>
    </row>
    <row r="40" spans="1:40" ht="16" thickBot="1">
      <c r="A40" s="388"/>
      <c r="B40" s="153">
        <v>48</v>
      </c>
      <c r="C40" s="361"/>
      <c r="D40" s="362"/>
      <c r="E40" s="362"/>
      <c r="F40" s="362"/>
      <c r="G40" s="362"/>
      <c r="H40" s="362"/>
      <c r="I40" s="362"/>
      <c r="J40" s="362"/>
      <c r="K40" s="362"/>
      <c r="L40" s="362"/>
      <c r="M40" s="398"/>
      <c r="N40" s="399"/>
      <c r="Q40" s="57">
        <f>Inventarisatie!C40*Inventarisatie!$B40</f>
        <v>0</v>
      </c>
      <c r="R40" s="57">
        <f>Inventarisatie!D40*Inventarisatie!$B40</f>
        <v>0</v>
      </c>
      <c r="S40" s="57">
        <f>Inventarisatie!E40*Inventarisatie!$B40</f>
        <v>0</v>
      </c>
      <c r="T40" s="57">
        <f>Inventarisatie!F40*Inventarisatie!$B40</f>
        <v>0</v>
      </c>
      <c r="U40" s="57">
        <f>Inventarisatie!G40*Inventarisatie!$B40</f>
        <v>0</v>
      </c>
      <c r="V40" s="57">
        <f>Inventarisatie!H40*Inventarisatie!$B40</f>
        <v>0</v>
      </c>
      <c r="W40" s="57">
        <f>Inventarisatie!I40*Inventarisatie!$B40</f>
        <v>0</v>
      </c>
      <c r="X40" s="57">
        <f>Inventarisatie!J40*Inventarisatie!$B40</f>
        <v>0</v>
      </c>
      <c r="Y40" s="57">
        <f>Inventarisatie!K40*Inventarisatie!$B40</f>
        <v>7488</v>
      </c>
      <c r="Z40" s="57">
        <f>Inventarisatie!L40*Inventarisatie!$B40</f>
        <v>1056</v>
      </c>
      <c r="AA40" s="435"/>
      <c r="AC40" s="436">
        <f t="shared" si="9"/>
        <v>0</v>
      </c>
      <c r="AD40" s="436">
        <f t="shared" si="10"/>
        <v>0</v>
      </c>
      <c r="AE40" s="436">
        <f t="shared" si="11"/>
        <v>0</v>
      </c>
      <c r="AF40" s="436">
        <f t="shared" si="12"/>
        <v>0</v>
      </c>
      <c r="AG40" s="436">
        <f t="shared" si="13"/>
        <v>0</v>
      </c>
      <c r="AH40" s="436">
        <f t="shared" si="14"/>
        <v>0</v>
      </c>
      <c r="AI40" s="436">
        <f t="shared" si="15"/>
        <v>0</v>
      </c>
      <c r="AJ40" s="436">
        <f t="shared" si="16"/>
        <v>0</v>
      </c>
      <c r="AK40" s="436">
        <f t="shared" si="17"/>
        <v>0</v>
      </c>
      <c r="AL40" s="436">
        <f t="shared" si="18"/>
        <v>0</v>
      </c>
      <c r="AM40" s="436">
        <f t="shared" si="21"/>
        <v>0</v>
      </c>
      <c r="AN40" s="439"/>
    </row>
    <row r="41" spans="1:40" ht="16" thickBot="1">
      <c r="A41" s="48"/>
      <c r="B41" s="49"/>
      <c r="C41" s="50"/>
      <c r="D41" s="51"/>
      <c r="E41" s="51"/>
      <c r="F41" s="51"/>
      <c r="G41" s="51"/>
      <c r="H41" s="51"/>
      <c r="I41" s="51"/>
      <c r="J41" s="51"/>
      <c r="K41" s="51"/>
      <c r="L41" s="58"/>
      <c r="M41" s="52"/>
      <c r="N41" s="188"/>
      <c r="Q41" s="57">
        <f t="shared" ref="Q41:AA41" si="22">SUM(Q4:Q40)</f>
        <v>108780</v>
      </c>
      <c r="R41" s="57">
        <f t="shared" si="22"/>
        <v>1133731</v>
      </c>
      <c r="S41" s="57">
        <f t="shared" si="22"/>
        <v>1725456</v>
      </c>
      <c r="T41" s="57">
        <f t="shared" si="22"/>
        <v>278285</v>
      </c>
      <c r="U41" s="57">
        <f t="shared" si="22"/>
        <v>300442.5</v>
      </c>
      <c r="V41" s="57">
        <f t="shared" si="22"/>
        <v>38793</v>
      </c>
      <c r="W41" s="57">
        <f t="shared" si="22"/>
        <v>85507</v>
      </c>
      <c r="X41" s="57">
        <f t="shared" si="22"/>
        <v>202774</v>
      </c>
      <c r="Y41" s="57">
        <f t="shared" si="22"/>
        <v>862935.8</v>
      </c>
      <c r="Z41" s="57">
        <f t="shared" si="22"/>
        <v>87291</v>
      </c>
      <c r="AA41" s="433">
        <f t="shared" si="22"/>
        <v>4823995.3</v>
      </c>
      <c r="AC41" s="436"/>
      <c r="AD41" s="436"/>
      <c r="AE41" s="436"/>
      <c r="AF41" s="436"/>
      <c r="AG41" s="436"/>
      <c r="AH41" s="436"/>
      <c r="AI41" s="436"/>
      <c r="AJ41" s="436"/>
      <c r="AK41" s="436"/>
      <c r="AL41" s="436"/>
      <c r="AM41" s="436"/>
      <c r="AN41" s="436">
        <f>SUM(AN4:AN40)</f>
        <v>0</v>
      </c>
    </row>
  </sheetData>
  <sheetProtection sheet="1" objects="1" scenarios="1"/>
  <mergeCells count="42">
    <mergeCell ref="A39:A40"/>
    <mergeCell ref="M12:M13"/>
    <mergeCell ref="N12:N13"/>
    <mergeCell ref="M16:M17"/>
    <mergeCell ref="N16:N17"/>
    <mergeCell ref="M37:M38"/>
    <mergeCell ref="N37:N38"/>
    <mergeCell ref="M39:M40"/>
    <mergeCell ref="N39:N40"/>
    <mergeCell ref="A29:A30"/>
    <mergeCell ref="A31:A32"/>
    <mergeCell ref="A33:A34"/>
    <mergeCell ref="A35:A36"/>
    <mergeCell ref="A37:A38"/>
    <mergeCell ref="A19:A20"/>
    <mergeCell ref="A21:A22"/>
    <mergeCell ref="M23:M24"/>
    <mergeCell ref="A23:A24"/>
    <mergeCell ref="A25:A26"/>
    <mergeCell ref="A27:A28"/>
    <mergeCell ref="N4:N5"/>
    <mergeCell ref="A4:A5"/>
    <mergeCell ref="A12:A13"/>
    <mergeCell ref="A16:A17"/>
    <mergeCell ref="M21:M22"/>
    <mergeCell ref="M19:M20"/>
    <mergeCell ref="N33:N34"/>
    <mergeCell ref="N35:N36"/>
    <mergeCell ref="M4:M5"/>
    <mergeCell ref="M35:M36"/>
    <mergeCell ref="M33:M34"/>
    <mergeCell ref="M31:M32"/>
    <mergeCell ref="N21:N22"/>
    <mergeCell ref="N23:N24"/>
    <mergeCell ref="N25:N26"/>
    <mergeCell ref="N27:N28"/>
    <mergeCell ref="N29:N30"/>
    <mergeCell ref="N31:N32"/>
    <mergeCell ref="N19:N20"/>
    <mergeCell ref="M29:M30"/>
    <mergeCell ref="M27:M28"/>
    <mergeCell ref="M25:M26"/>
  </mergeCells>
  <conditionalFormatting sqref="M4:M40">
    <cfRule type="containsBlanks" dxfId="27" priority="3">
      <formula>LEN(TRIM(M4))=0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FAE6E97-0E2F-4AB8-90DA-F323AB19B609}">
            <xm:f>AND(Inventarisatie!C4&gt;0,C4="")</xm:f>
            <x14:dxf>
              <fill>
                <patternFill>
                  <bgColor theme="9" tint="0.79998168889431442"/>
                </patternFill>
              </fill>
            </x14:dxf>
          </x14:cfRule>
          <xm:sqref>C4:L40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6C7F8-58B0-0E4A-8DFE-31E1A72AD94F}">
  <sheetPr codeName="Blad6">
    <tabColor rgb="FFE3B43A"/>
  </sheetPr>
  <dimension ref="B1:Q53"/>
  <sheetViews>
    <sheetView showGridLines="0" workbookViewId="0">
      <selection activeCell="G10" sqref="G10"/>
    </sheetView>
  </sheetViews>
  <sheetFormatPr baseColWidth="10" defaultColWidth="10.83203125" defaultRowHeight="15"/>
  <cols>
    <col min="1" max="1" width="10.83203125" style="33"/>
    <col min="2" max="3" width="22.1640625" style="33" customWidth="1"/>
    <col min="4" max="5" width="10.83203125" style="33"/>
    <col min="6" max="6" width="11" style="33" customWidth="1"/>
    <col min="7" max="16384" width="10.83203125" style="33"/>
  </cols>
  <sheetData>
    <row r="1" spans="2:17" ht="16" thickBot="1"/>
    <row r="2" spans="2:17" ht="32" customHeight="1" thickBot="1">
      <c r="B2" s="400" t="s">
        <v>433</v>
      </c>
      <c r="C2" s="401"/>
      <c r="D2" s="402" t="s">
        <v>638</v>
      </c>
      <c r="E2" s="403"/>
      <c r="F2" s="402" t="s">
        <v>405</v>
      </c>
      <c r="G2" s="403"/>
      <c r="H2" s="402" t="s">
        <v>407</v>
      </c>
      <c r="I2" s="403"/>
      <c r="J2" s="404"/>
      <c r="K2" s="405"/>
      <c r="L2" s="404"/>
      <c r="M2" s="405"/>
      <c r="N2" s="404" t="s">
        <v>406</v>
      </c>
      <c r="O2" s="405"/>
    </row>
    <row r="3" spans="2:17" ht="16" thickBot="1">
      <c r="B3" s="59"/>
      <c r="C3" s="59"/>
      <c r="D3" s="406"/>
      <c r="E3" s="406"/>
      <c r="F3" s="60"/>
      <c r="G3" s="59"/>
      <c r="H3" s="406"/>
      <c r="I3" s="406"/>
      <c r="J3" s="60"/>
      <c r="K3" s="59"/>
      <c r="L3" s="406"/>
      <c r="M3" s="406"/>
      <c r="N3" s="60"/>
      <c r="O3" s="59"/>
    </row>
    <row r="4" spans="2:17" ht="16">
      <c r="B4" s="1" t="s">
        <v>408</v>
      </c>
      <c r="C4" s="2"/>
      <c r="D4" s="3"/>
      <c r="E4" s="84"/>
      <c r="F4" s="3"/>
      <c r="G4" s="84"/>
      <c r="H4" s="3"/>
      <c r="I4" s="84"/>
      <c r="J4" s="3"/>
      <c r="K4" s="84"/>
      <c r="L4" s="3"/>
      <c r="M4" s="84"/>
      <c r="N4" s="3"/>
      <c r="O4" s="84"/>
    </row>
    <row r="5" spans="2:17">
      <c r="B5" s="9"/>
      <c r="C5" s="10"/>
      <c r="D5" s="11"/>
      <c r="E5" s="61"/>
      <c r="F5" s="11"/>
      <c r="G5" s="61"/>
      <c r="H5" s="11"/>
      <c r="I5" s="61"/>
      <c r="J5" s="11"/>
      <c r="K5" s="61"/>
      <c r="L5" s="11"/>
      <c r="M5" s="61"/>
      <c r="N5" s="11"/>
      <c r="O5" s="61"/>
    </row>
    <row r="6" spans="2:17">
      <c r="B6" s="12" t="s">
        <v>409</v>
      </c>
      <c r="C6" s="13"/>
      <c r="D6" s="85"/>
      <c r="E6" s="62" t="str">
        <f>IF(D6="","",D6*$E$4)</f>
        <v/>
      </c>
      <c r="F6" s="85"/>
      <c r="G6" s="62" t="str">
        <f>IF(F6="","",F6*$G$4)</f>
        <v/>
      </c>
      <c r="H6" s="85"/>
      <c r="I6" s="62" t="str">
        <f>IF(H6="","",H6*$I$4)</f>
        <v/>
      </c>
      <c r="J6" s="85"/>
      <c r="K6" s="62" t="str">
        <f>IF(J6="","",J6*$K$4)</f>
        <v/>
      </c>
      <c r="L6" s="85"/>
      <c r="M6" s="62" t="str">
        <f>IF(L6="","",L6*$M$4)</f>
        <v/>
      </c>
      <c r="N6" s="85" t="s">
        <v>410</v>
      </c>
      <c r="O6" s="62" t="str">
        <f>IF(N6="","",N6*$O$4)</f>
        <v/>
      </c>
    </row>
    <row r="7" spans="2:17">
      <c r="B7" s="88"/>
      <c r="C7" s="83"/>
      <c r="D7" s="86"/>
      <c r="E7" s="67" t="str">
        <f>IF(D7="","",D7*$E$4)</f>
        <v/>
      </c>
      <c r="F7" s="86"/>
      <c r="G7" s="67" t="str">
        <f>IF(F7="","",F7*$G$4)</f>
        <v/>
      </c>
      <c r="H7" s="86"/>
      <c r="I7" s="67" t="str">
        <f>IF(H7="","",H7*$I$4)</f>
        <v/>
      </c>
      <c r="J7" s="86"/>
      <c r="K7" s="67" t="str">
        <f>IF(J7="","",J7*$K$4)</f>
        <v/>
      </c>
      <c r="L7" s="86"/>
      <c r="M7" s="67" t="str">
        <f>IF(L7="","",L7*$M$4)</f>
        <v/>
      </c>
      <c r="N7" s="86" t="s">
        <v>410</v>
      </c>
      <c r="O7" s="67" t="str">
        <f>IF(N7="","",N7*$O$4)</f>
        <v/>
      </c>
    </row>
    <row r="8" spans="2:17">
      <c r="B8" s="89"/>
      <c r="C8" s="15"/>
      <c r="D8" s="87"/>
      <c r="E8" s="63" t="str">
        <f>IF(D8="","",D8*$E$4)</f>
        <v/>
      </c>
      <c r="F8" s="87"/>
      <c r="G8" s="63" t="str">
        <f>IF(F8="","",F8*$G$4)</f>
        <v/>
      </c>
      <c r="H8" s="87"/>
      <c r="I8" s="63" t="str">
        <f>IF(H8="","",H8*$I$4)</f>
        <v/>
      </c>
      <c r="J8" s="87"/>
      <c r="K8" s="63" t="str">
        <f>IF(J8="","",J8*$K$4)</f>
        <v/>
      </c>
      <c r="L8" s="87"/>
      <c r="M8" s="63" t="str">
        <f>IF(L8="","",L8*$M$4)</f>
        <v/>
      </c>
      <c r="N8" s="87" t="s">
        <v>410</v>
      </c>
      <c r="O8" s="63" t="str">
        <f>IF(N8="","",N8*$O$4)</f>
        <v/>
      </c>
    </row>
    <row r="9" spans="2:17">
      <c r="B9" s="4" t="s">
        <v>411</v>
      </c>
      <c r="C9" s="5"/>
      <c r="D9" s="6"/>
      <c r="E9" s="64">
        <f>SUM(E4:E8)</f>
        <v>0</v>
      </c>
      <c r="F9" s="6"/>
      <c r="G9" s="64">
        <f>SUM(G4:G8)</f>
        <v>0</v>
      </c>
      <c r="H9" s="6"/>
      <c r="I9" s="64">
        <f>SUM(I4:I8)</f>
        <v>0</v>
      </c>
      <c r="J9" s="6"/>
      <c r="K9" s="64">
        <f>SUM(K4:K8)</f>
        <v>0</v>
      </c>
      <c r="L9" s="6"/>
      <c r="M9" s="64">
        <f>SUM(M4:M8)</f>
        <v>0</v>
      </c>
      <c r="N9" s="6"/>
      <c r="O9" s="64">
        <f>SUM(O4:O8)</f>
        <v>0</v>
      </c>
      <c r="Q9" s="94"/>
    </row>
    <row r="10" spans="2:17">
      <c r="B10" s="16"/>
      <c r="C10" s="17"/>
      <c r="D10" s="18"/>
      <c r="E10" s="65"/>
      <c r="F10" s="18"/>
      <c r="G10" s="65"/>
      <c r="H10" s="18"/>
      <c r="I10" s="65"/>
      <c r="J10" s="18"/>
      <c r="K10" s="65"/>
      <c r="L10" s="18"/>
      <c r="M10" s="65"/>
      <c r="N10" s="18"/>
      <c r="O10" s="65"/>
    </row>
    <row r="11" spans="2:17">
      <c r="B11" s="19" t="s">
        <v>412</v>
      </c>
      <c r="C11" s="13"/>
      <c r="D11" s="14"/>
      <c r="E11" s="90">
        <f>E9</f>
        <v>0</v>
      </c>
      <c r="F11" s="14"/>
      <c r="G11" s="90">
        <f>G9</f>
        <v>0</v>
      </c>
      <c r="H11" s="14"/>
      <c r="I11" s="90">
        <f>I9</f>
        <v>0</v>
      </c>
      <c r="J11" s="14"/>
      <c r="K11" s="90">
        <f>K9</f>
        <v>0</v>
      </c>
      <c r="L11" s="14"/>
      <c r="M11" s="90">
        <f>M9</f>
        <v>0</v>
      </c>
      <c r="N11" s="14"/>
      <c r="O11" s="90">
        <f>O9</f>
        <v>0</v>
      </c>
    </row>
    <row r="12" spans="2:17">
      <c r="B12" s="23" t="s">
        <v>413</v>
      </c>
      <c r="C12" s="83"/>
      <c r="D12" s="86"/>
      <c r="E12" s="67" t="str">
        <f>IF(D12="","",D12*$E$11)</f>
        <v/>
      </c>
      <c r="F12" s="86"/>
      <c r="G12" s="67" t="str">
        <f>IF(F12="","",F12*$G$11)</f>
        <v/>
      </c>
      <c r="H12" s="86"/>
      <c r="I12" s="67" t="str">
        <f>IF(H12="","",H12*$I$11)</f>
        <v/>
      </c>
      <c r="J12" s="86"/>
      <c r="K12" s="67" t="str">
        <f>IF(J12="","",J12*$K$11)</f>
        <v/>
      </c>
      <c r="L12" s="86"/>
      <c r="M12" s="67" t="str">
        <f>IF(L12="","",L12*$M$11)</f>
        <v/>
      </c>
      <c r="N12" s="86" t="s">
        <v>410</v>
      </c>
      <c r="O12" s="67" t="str">
        <f>IF(N12="","",N12*$O$11)</f>
        <v/>
      </c>
      <c r="Q12" s="94"/>
    </row>
    <row r="13" spans="2:17">
      <c r="B13" s="89"/>
      <c r="C13" s="15"/>
      <c r="D13" s="87"/>
      <c r="E13" s="63" t="str">
        <f>IF(D13="","",D13*$E$11)</f>
        <v/>
      </c>
      <c r="F13" s="87"/>
      <c r="G13" s="63" t="str">
        <f>IF(F13="","",F13*$G$11)</f>
        <v/>
      </c>
      <c r="H13" s="87"/>
      <c r="I13" s="63" t="str">
        <f>IF(H13="","",H13*$I$11)</f>
        <v/>
      </c>
      <c r="J13" s="87"/>
      <c r="K13" s="63" t="str">
        <f>IF(J13="","",J13*$K$11)</f>
        <v/>
      </c>
      <c r="L13" s="87"/>
      <c r="M13" s="63" t="str">
        <f>IF(L13="","",L13*$M$11)</f>
        <v/>
      </c>
      <c r="N13" s="87" t="s">
        <v>410</v>
      </c>
      <c r="O13" s="63" t="str">
        <f>IF(N13="","",N13*$O$11)</f>
        <v/>
      </c>
      <c r="Q13" s="94"/>
    </row>
    <row r="14" spans="2:17">
      <c r="B14" s="4" t="s">
        <v>414</v>
      </c>
      <c r="C14" s="5"/>
      <c r="D14" s="6"/>
      <c r="E14" s="64">
        <f>IF(E11="",0,SUM(E9,E12,E13))</f>
        <v>0</v>
      </c>
      <c r="F14" s="6"/>
      <c r="G14" s="64">
        <f>IF(G11="",0,SUM(G9,G12,G13))</f>
        <v>0</v>
      </c>
      <c r="H14" s="6"/>
      <c r="I14" s="64">
        <f>IF(I11="",0,SUM(I9,I12,I13))</f>
        <v>0</v>
      </c>
      <c r="J14" s="6"/>
      <c r="K14" s="64">
        <f>IF(K11="",0,SUM(K9,K12,K13))</f>
        <v>0</v>
      </c>
      <c r="L14" s="6"/>
      <c r="M14" s="64">
        <f>IF(M11="",0,SUM(M9,M12,M13))</f>
        <v>0</v>
      </c>
      <c r="N14" s="6"/>
      <c r="O14" s="64">
        <f>IF(O11="",0,SUM(O9,O12,O13))</f>
        <v>0</v>
      </c>
      <c r="Q14" s="94"/>
    </row>
    <row r="15" spans="2:17">
      <c r="B15" s="16"/>
      <c r="C15" s="20"/>
      <c r="D15" s="18"/>
      <c r="E15" s="65"/>
      <c r="F15" s="18"/>
      <c r="G15" s="65"/>
      <c r="H15" s="18"/>
      <c r="I15" s="65"/>
      <c r="J15" s="18"/>
      <c r="K15" s="65"/>
      <c r="L15" s="18"/>
      <c r="M15" s="65"/>
      <c r="N15" s="18"/>
      <c r="O15" s="65"/>
    </row>
    <row r="16" spans="2:17">
      <c r="B16" s="12" t="s">
        <v>415</v>
      </c>
      <c r="C16" s="13"/>
      <c r="D16" s="85"/>
      <c r="E16" s="62" t="str">
        <f>IF(D16="","",D16*$E$14)</f>
        <v/>
      </c>
      <c r="F16" s="85"/>
      <c r="G16" s="62" t="str">
        <f>IF(F16="","",F16*$G$14)</f>
        <v/>
      </c>
      <c r="H16" s="85"/>
      <c r="I16" s="62" t="str">
        <f>IF(H16="","",H16*$I$14)</f>
        <v/>
      </c>
      <c r="J16" s="85"/>
      <c r="K16" s="62" t="str">
        <f>IF(J16="","",J16*$K$14)</f>
        <v/>
      </c>
      <c r="L16" s="85"/>
      <c r="M16" s="62" t="str">
        <f>IF(L16="","",L16*$M$14)</f>
        <v/>
      </c>
      <c r="N16" s="85" t="s">
        <v>410</v>
      </c>
      <c r="O16" s="62" t="str">
        <f>IF(N16="","",N16*$O$14)</f>
        <v/>
      </c>
    </row>
    <row r="17" spans="2:15">
      <c r="B17" s="89"/>
      <c r="C17" s="15"/>
      <c r="D17" s="87"/>
      <c r="E17" s="63" t="str">
        <f>IF(D17="","",D17*$E$14)</f>
        <v/>
      </c>
      <c r="F17" s="87"/>
      <c r="G17" s="63" t="str">
        <f>IF(F17="","",F17*$G$14)</f>
        <v/>
      </c>
      <c r="H17" s="87"/>
      <c r="I17" s="63" t="str">
        <f>IF(H17="","",H17*$I$14)</f>
        <v/>
      </c>
      <c r="J17" s="87"/>
      <c r="K17" s="63" t="str">
        <f>IF(J17="","",J17*$K$14)</f>
        <v/>
      </c>
      <c r="L17" s="87"/>
      <c r="M17" s="63" t="str">
        <f>IF(L17="","",L17*$M$14)</f>
        <v/>
      </c>
      <c r="N17" s="87" t="s">
        <v>410</v>
      </c>
      <c r="O17" s="63" t="str">
        <f>IF(N17="","",N17*$O$14)</f>
        <v/>
      </c>
    </row>
    <row r="18" spans="2:15">
      <c r="B18" s="4" t="s">
        <v>416</v>
      </c>
      <c r="C18" s="5"/>
      <c r="D18" s="6"/>
      <c r="E18" s="64">
        <f>SUM(E14:E17)</f>
        <v>0</v>
      </c>
      <c r="F18" s="6"/>
      <c r="G18" s="64">
        <f>SUM(G14:G17)</f>
        <v>0</v>
      </c>
      <c r="H18" s="6"/>
      <c r="I18" s="64">
        <f>SUM(I14:I17)</f>
        <v>0</v>
      </c>
      <c r="J18" s="6"/>
      <c r="K18" s="64">
        <f>SUM(K14:K17)</f>
        <v>0</v>
      </c>
      <c r="L18" s="6"/>
      <c r="M18" s="64">
        <f>SUM(M14:M17)</f>
        <v>0</v>
      </c>
      <c r="N18" s="6"/>
      <c r="O18" s="64">
        <f>SUM(O14:O17)</f>
        <v>0</v>
      </c>
    </row>
    <row r="19" spans="2:15">
      <c r="B19" s="16"/>
      <c r="C19" s="20"/>
      <c r="D19" s="18"/>
      <c r="E19" s="65"/>
      <c r="F19" s="18"/>
      <c r="G19" s="65"/>
      <c r="H19" s="18"/>
      <c r="I19" s="65"/>
      <c r="J19" s="18"/>
      <c r="K19" s="65"/>
      <c r="L19" s="18"/>
      <c r="M19" s="65"/>
      <c r="N19" s="18"/>
      <c r="O19" s="65"/>
    </row>
    <row r="20" spans="2:15">
      <c r="B20" s="12" t="s">
        <v>417</v>
      </c>
      <c r="C20" s="22"/>
      <c r="D20" s="85"/>
      <c r="E20" s="62" t="str">
        <f t="shared" ref="E20:E25" si="0">IF(D20="","",D20*E$18)</f>
        <v/>
      </c>
      <c r="F20" s="85"/>
      <c r="G20" s="62" t="str">
        <f t="shared" ref="G20:G25" si="1">IF(F20="","",F20*G$18)</f>
        <v/>
      </c>
      <c r="H20" s="85"/>
      <c r="I20" s="62" t="str">
        <f t="shared" ref="I20:I25" si="2">IF(H20="","",H20*I$18)</f>
        <v/>
      </c>
      <c r="J20" s="85"/>
      <c r="K20" s="62" t="str">
        <f t="shared" ref="K20:K25" si="3">IF(J20="","",J20*K$18)</f>
        <v/>
      </c>
      <c r="L20" s="85"/>
      <c r="M20" s="62" t="str">
        <f t="shared" ref="M20:M25" si="4">IF(L20="","",L20*M$18)</f>
        <v/>
      </c>
      <c r="N20" s="85" t="s">
        <v>410</v>
      </c>
      <c r="O20" s="62" t="str">
        <f t="shared" ref="O20:O25" si="5">IF(N20="","",N20*O$18)</f>
        <v/>
      </c>
    </row>
    <row r="21" spans="2:15">
      <c r="B21" s="23" t="s">
        <v>418</v>
      </c>
      <c r="C21" s="24"/>
      <c r="D21" s="86"/>
      <c r="E21" s="67" t="str">
        <f t="shared" si="0"/>
        <v/>
      </c>
      <c r="F21" s="86"/>
      <c r="G21" s="67" t="str">
        <f t="shared" si="1"/>
        <v/>
      </c>
      <c r="H21" s="86"/>
      <c r="I21" s="67" t="str">
        <f t="shared" si="2"/>
        <v/>
      </c>
      <c r="J21" s="86"/>
      <c r="K21" s="67" t="str">
        <f t="shared" si="3"/>
        <v/>
      </c>
      <c r="L21" s="86"/>
      <c r="M21" s="67" t="str">
        <f t="shared" si="4"/>
        <v/>
      </c>
      <c r="N21" s="86" t="s">
        <v>410</v>
      </c>
      <c r="O21" s="67" t="str">
        <f t="shared" si="5"/>
        <v/>
      </c>
    </row>
    <row r="22" spans="2:15">
      <c r="B22" s="23" t="s">
        <v>419</v>
      </c>
      <c r="C22" s="25"/>
      <c r="D22" s="86"/>
      <c r="E22" s="67" t="str">
        <f t="shared" si="0"/>
        <v/>
      </c>
      <c r="F22" s="86"/>
      <c r="G22" s="67" t="str">
        <f t="shared" si="1"/>
        <v/>
      </c>
      <c r="H22" s="86"/>
      <c r="I22" s="67" t="str">
        <f t="shared" si="2"/>
        <v/>
      </c>
      <c r="J22" s="86"/>
      <c r="K22" s="67" t="str">
        <f t="shared" si="3"/>
        <v/>
      </c>
      <c r="L22" s="86"/>
      <c r="M22" s="67" t="str">
        <f t="shared" si="4"/>
        <v/>
      </c>
      <c r="N22" s="86" t="s">
        <v>410</v>
      </c>
      <c r="O22" s="67" t="str">
        <f t="shared" si="5"/>
        <v/>
      </c>
    </row>
    <row r="23" spans="2:15">
      <c r="B23" s="23" t="s">
        <v>420</v>
      </c>
      <c r="C23" s="26"/>
      <c r="D23" s="86"/>
      <c r="E23" s="67" t="str">
        <f t="shared" si="0"/>
        <v/>
      </c>
      <c r="F23" s="86"/>
      <c r="G23" s="67" t="str">
        <f t="shared" si="1"/>
        <v/>
      </c>
      <c r="H23" s="86"/>
      <c r="I23" s="67" t="str">
        <f t="shared" si="2"/>
        <v/>
      </c>
      <c r="J23" s="86"/>
      <c r="K23" s="67" t="str">
        <f t="shared" si="3"/>
        <v/>
      </c>
      <c r="L23" s="86"/>
      <c r="M23" s="67" t="str">
        <f t="shared" si="4"/>
        <v/>
      </c>
      <c r="N23" s="86" t="s">
        <v>410</v>
      </c>
      <c r="O23" s="67" t="str">
        <f t="shared" si="5"/>
        <v/>
      </c>
    </row>
    <row r="24" spans="2:15">
      <c r="B24" s="88"/>
      <c r="C24" s="26"/>
      <c r="D24" s="86"/>
      <c r="E24" s="67" t="str">
        <f t="shared" si="0"/>
        <v/>
      </c>
      <c r="F24" s="86"/>
      <c r="G24" s="67" t="str">
        <f t="shared" si="1"/>
        <v/>
      </c>
      <c r="H24" s="86"/>
      <c r="I24" s="67" t="str">
        <f t="shared" si="2"/>
        <v/>
      </c>
      <c r="J24" s="86"/>
      <c r="K24" s="67" t="str">
        <f t="shared" si="3"/>
        <v/>
      </c>
      <c r="L24" s="86"/>
      <c r="M24" s="67" t="str">
        <f t="shared" si="4"/>
        <v/>
      </c>
      <c r="N24" s="86"/>
      <c r="O24" s="67" t="str">
        <f t="shared" si="5"/>
        <v/>
      </c>
    </row>
    <row r="25" spans="2:15">
      <c r="B25" s="89"/>
      <c r="C25" s="27"/>
      <c r="D25" s="87"/>
      <c r="E25" s="63" t="str">
        <f t="shared" si="0"/>
        <v/>
      </c>
      <c r="F25" s="87"/>
      <c r="G25" s="63" t="str">
        <f t="shared" si="1"/>
        <v/>
      </c>
      <c r="H25" s="87"/>
      <c r="I25" s="63" t="str">
        <f t="shared" si="2"/>
        <v/>
      </c>
      <c r="J25" s="87"/>
      <c r="K25" s="63" t="str">
        <f t="shared" si="3"/>
        <v/>
      </c>
      <c r="L25" s="87"/>
      <c r="M25" s="63" t="str">
        <f t="shared" si="4"/>
        <v/>
      </c>
      <c r="N25" s="87"/>
      <c r="O25" s="63" t="str">
        <f t="shared" si="5"/>
        <v/>
      </c>
    </row>
    <row r="26" spans="2:15">
      <c r="B26" s="4" t="s">
        <v>421</v>
      </c>
      <c r="C26" s="5"/>
      <c r="D26" s="6"/>
      <c r="E26" s="64">
        <f>SUM(E20:E25,E18)</f>
        <v>0</v>
      </c>
      <c r="F26" s="6"/>
      <c r="G26" s="64">
        <f>SUM(G20:G25,G18)</f>
        <v>0</v>
      </c>
      <c r="H26" s="6"/>
      <c r="I26" s="64">
        <f>SUM(I20:I25,I18)</f>
        <v>0</v>
      </c>
      <c r="J26" s="6"/>
      <c r="K26" s="64">
        <f>SUM(K20:K25,K18)</f>
        <v>0</v>
      </c>
      <c r="L26" s="6"/>
      <c r="M26" s="64">
        <f>SUM(M20:M25,M18)</f>
        <v>0</v>
      </c>
      <c r="N26" s="6"/>
      <c r="O26" s="64">
        <f>SUM(O20:O25,O18)</f>
        <v>0</v>
      </c>
    </row>
    <row r="27" spans="2:15">
      <c r="B27" s="16"/>
      <c r="C27" s="20"/>
      <c r="D27" s="18"/>
      <c r="E27" s="65"/>
      <c r="F27" s="18"/>
      <c r="G27" s="65"/>
      <c r="H27" s="18"/>
      <c r="I27" s="65"/>
      <c r="J27" s="18"/>
      <c r="K27" s="65"/>
      <c r="L27" s="18"/>
      <c r="M27" s="65"/>
      <c r="N27" s="18"/>
      <c r="O27" s="65"/>
    </row>
    <row r="28" spans="2:15">
      <c r="B28" s="12" t="s">
        <v>422</v>
      </c>
      <c r="C28" s="28"/>
      <c r="D28" s="85"/>
      <c r="E28" s="62" t="str">
        <f t="shared" ref="E28:E37" si="6">IF(D28="","",D28*E$26)</f>
        <v/>
      </c>
      <c r="F28" s="85"/>
      <c r="G28" s="62" t="str">
        <f t="shared" ref="G28:G37" si="7">IF(F28="","",F28*G$26)</f>
        <v/>
      </c>
      <c r="H28" s="85"/>
      <c r="I28" s="62" t="str">
        <f t="shared" ref="I28:I37" si="8">IF(H28="","",H28*I$26)</f>
        <v/>
      </c>
      <c r="J28" s="85"/>
      <c r="K28" s="62" t="str">
        <f t="shared" ref="K28:K37" si="9">IF(J28="","",J28*K$26)</f>
        <v/>
      </c>
      <c r="L28" s="85"/>
      <c r="M28" s="62" t="str">
        <f t="shared" ref="M28:M37" si="10">IF(L28="","",L28*M$26)</f>
        <v/>
      </c>
      <c r="N28" s="85" t="s">
        <v>410</v>
      </c>
      <c r="O28" s="62" t="str">
        <f t="shared" ref="O28:O37" si="11">IF(N28="","",N28*O$26)</f>
        <v/>
      </c>
    </row>
    <row r="29" spans="2:15">
      <c r="B29" s="23" t="s">
        <v>423</v>
      </c>
      <c r="C29" s="26"/>
      <c r="D29" s="86"/>
      <c r="E29" s="67" t="str">
        <f t="shared" si="6"/>
        <v/>
      </c>
      <c r="F29" s="86"/>
      <c r="G29" s="67" t="str">
        <f t="shared" si="7"/>
        <v/>
      </c>
      <c r="H29" s="86"/>
      <c r="I29" s="67" t="str">
        <f t="shared" si="8"/>
        <v/>
      </c>
      <c r="J29" s="86"/>
      <c r="K29" s="67" t="str">
        <f t="shared" si="9"/>
        <v/>
      </c>
      <c r="L29" s="86"/>
      <c r="M29" s="67" t="str">
        <f t="shared" si="10"/>
        <v/>
      </c>
      <c r="N29" s="86" t="s">
        <v>410</v>
      </c>
      <c r="O29" s="67" t="str">
        <f t="shared" si="11"/>
        <v/>
      </c>
    </row>
    <row r="30" spans="2:15">
      <c r="B30" s="23" t="s">
        <v>424</v>
      </c>
      <c r="C30" s="26"/>
      <c r="D30" s="86"/>
      <c r="E30" s="67" t="str">
        <f t="shared" si="6"/>
        <v/>
      </c>
      <c r="F30" s="86"/>
      <c r="G30" s="67" t="str">
        <f t="shared" si="7"/>
        <v/>
      </c>
      <c r="H30" s="86"/>
      <c r="I30" s="67" t="str">
        <f t="shared" si="8"/>
        <v/>
      </c>
      <c r="J30" s="86"/>
      <c r="K30" s="67" t="str">
        <f t="shared" si="9"/>
        <v/>
      </c>
      <c r="L30" s="86"/>
      <c r="M30" s="67" t="str">
        <f t="shared" si="10"/>
        <v/>
      </c>
      <c r="N30" s="86" t="s">
        <v>410</v>
      </c>
      <c r="O30" s="67" t="str">
        <f t="shared" si="11"/>
        <v/>
      </c>
    </row>
    <row r="31" spans="2:15">
      <c r="B31" s="23" t="s">
        <v>425</v>
      </c>
      <c r="C31" s="26"/>
      <c r="D31" s="86"/>
      <c r="E31" s="67" t="str">
        <f t="shared" si="6"/>
        <v/>
      </c>
      <c r="F31" s="86"/>
      <c r="G31" s="67" t="str">
        <f t="shared" si="7"/>
        <v/>
      </c>
      <c r="H31" s="86"/>
      <c r="I31" s="67" t="str">
        <f t="shared" si="8"/>
        <v/>
      </c>
      <c r="J31" s="86"/>
      <c r="K31" s="67" t="str">
        <f t="shared" si="9"/>
        <v/>
      </c>
      <c r="L31" s="86"/>
      <c r="M31" s="67" t="str">
        <f t="shared" si="10"/>
        <v/>
      </c>
      <c r="N31" s="86" t="s">
        <v>410</v>
      </c>
      <c r="O31" s="67" t="str">
        <f t="shared" si="11"/>
        <v/>
      </c>
    </row>
    <row r="32" spans="2:15">
      <c r="B32" s="23" t="s">
        <v>426</v>
      </c>
      <c r="C32" s="26"/>
      <c r="D32" s="86"/>
      <c r="E32" s="67" t="str">
        <f t="shared" si="6"/>
        <v/>
      </c>
      <c r="F32" s="86"/>
      <c r="G32" s="67" t="str">
        <f t="shared" si="7"/>
        <v/>
      </c>
      <c r="H32" s="86"/>
      <c r="I32" s="67" t="str">
        <f t="shared" si="8"/>
        <v/>
      </c>
      <c r="J32" s="86"/>
      <c r="K32" s="67" t="str">
        <f t="shared" si="9"/>
        <v/>
      </c>
      <c r="L32" s="86"/>
      <c r="M32" s="67" t="str">
        <f t="shared" si="10"/>
        <v/>
      </c>
      <c r="N32" s="86" t="s">
        <v>410</v>
      </c>
      <c r="O32" s="67" t="str">
        <f t="shared" si="11"/>
        <v/>
      </c>
    </row>
    <row r="33" spans="2:15">
      <c r="B33" s="23" t="s">
        <v>427</v>
      </c>
      <c r="C33" s="26"/>
      <c r="D33" s="86"/>
      <c r="E33" s="67" t="str">
        <f t="shared" si="6"/>
        <v/>
      </c>
      <c r="F33" s="86"/>
      <c r="G33" s="67" t="str">
        <f t="shared" si="7"/>
        <v/>
      </c>
      <c r="H33" s="86"/>
      <c r="I33" s="67" t="str">
        <f t="shared" si="8"/>
        <v/>
      </c>
      <c r="J33" s="86"/>
      <c r="K33" s="67" t="str">
        <f t="shared" si="9"/>
        <v/>
      </c>
      <c r="L33" s="86"/>
      <c r="M33" s="67" t="str">
        <f t="shared" si="10"/>
        <v/>
      </c>
      <c r="N33" s="86" t="s">
        <v>410</v>
      </c>
      <c r="O33" s="67" t="str">
        <f t="shared" si="11"/>
        <v/>
      </c>
    </row>
    <row r="34" spans="2:15">
      <c r="B34" s="23" t="s">
        <v>428</v>
      </c>
      <c r="C34" s="26"/>
      <c r="D34" s="86"/>
      <c r="E34" s="67" t="str">
        <f t="shared" si="6"/>
        <v/>
      </c>
      <c r="F34" s="86"/>
      <c r="G34" s="67" t="str">
        <f t="shared" si="7"/>
        <v/>
      </c>
      <c r="H34" s="86"/>
      <c r="I34" s="67" t="str">
        <f t="shared" si="8"/>
        <v/>
      </c>
      <c r="J34" s="86"/>
      <c r="K34" s="67" t="str">
        <f t="shared" si="9"/>
        <v/>
      </c>
      <c r="L34" s="86"/>
      <c r="M34" s="67" t="str">
        <f t="shared" si="10"/>
        <v/>
      </c>
      <c r="N34" s="86" t="s">
        <v>410</v>
      </c>
      <c r="O34" s="67" t="str">
        <f t="shared" si="11"/>
        <v/>
      </c>
    </row>
    <row r="35" spans="2:15">
      <c r="B35" s="23" t="s">
        <v>429</v>
      </c>
      <c r="C35" s="26"/>
      <c r="D35" s="86"/>
      <c r="E35" s="67" t="str">
        <f t="shared" si="6"/>
        <v/>
      </c>
      <c r="F35" s="86"/>
      <c r="G35" s="67" t="str">
        <f t="shared" si="7"/>
        <v/>
      </c>
      <c r="H35" s="86"/>
      <c r="I35" s="67" t="str">
        <f t="shared" si="8"/>
        <v/>
      </c>
      <c r="J35" s="86"/>
      <c r="K35" s="67" t="str">
        <f t="shared" si="9"/>
        <v/>
      </c>
      <c r="L35" s="86"/>
      <c r="M35" s="67" t="str">
        <f t="shared" si="10"/>
        <v/>
      </c>
      <c r="N35" s="86" t="s">
        <v>410</v>
      </c>
      <c r="O35" s="67" t="str">
        <f t="shared" si="11"/>
        <v/>
      </c>
    </row>
    <row r="36" spans="2:15">
      <c r="B36" s="88"/>
      <c r="C36" s="26"/>
      <c r="D36" s="86"/>
      <c r="E36" s="67" t="str">
        <f t="shared" si="6"/>
        <v/>
      </c>
      <c r="F36" s="86"/>
      <c r="G36" s="67" t="str">
        <f t="shared" si="7"/>
        <v/>
      </c>
      <c r="H36" s="86"/>
      <c r="I36" s="67" t="str">
        <f t="shared" si="8"/>
        <v/>
      </c>
      <c r="J36" s="86"/>
      <c r="K36" s="67" t="str">
        <f t="shared" si="9"/>
        <v/>
      </c>
      <c r="L36" s="86"/>
      <c r="M36" s="67" t="str">
        <f t="shared" si="10"/>
        <v/>
      </c>
      <c r="N36" s="86"/>
      <c r="O36" s="67" t="str">
        <f t="shared" si="11"/>
        <v/>
      </c>
    </row>
    <row r="37" spans="2:15">
      <c r="B37" s="89"/>
      <c r="C37" s="27"/>
      <c r="D37" s="87"/>
      <c r="E37" s="63" t="str">
        <f t="shared" si="6"/>
        <v/>
      </c>
      <c r="F37" s="87"/>
      <c r="G37" s="63" t="str">
        <f t="shared" si="7"/>
        <v/>
      </c>
      <c r="H37" s="87"/>
      <c r="I37" s="63" t="str">
        <f t="shared" si="8"/>
        <v/>
      </c>
      <c r="J37" s="87"/>
      <c r="K37" s="63" t="str">
        <f t="shared" si="9"/>
        <v/>
      </c>
      <c r="L37" s="87"/>
      <c r="M37" s="63" t="str">
        <f t="shared" si="10"/>
        <v/>
      </c>
      <c r="N37" s="87"/>
      <c r="O37" s="63" t="str">
        <f t="shared" si="11"/>
        <v/>
      </c>
    </row>
    <row r="38" spans="2:15">
      <c r="B38" s="4" t="s">
        <v>430</v>
      </c>
      <c r="C38" s="5"/>
      <c r="D38" s="6"/>
      <c r="E38" s="64">
        <f>SUM(E28:E37)</f>
        <v>0</v>
      </c>
      <c r="F38" s="6"/>
      <c r="G38" s="64">
        <f>SUM(G28:G37)</f>
        <v>0</v>
      </c>
      <c r="H38" s="6"/>
      <c r="I38" s="64">
        <f>SUM(I28:I37)</f>
        <v>0</v>
      </c>
      <c r="J38" s="6"/>
      <c r="K38" s="64">
        <f>SUM(K28:K37)</f>
        <v>0</v>
      </c>
      <c r="L38" s="6"/>
      <c r="M38" s="64">
        <f>SUM(M28:M37)</f>
        <v>0</v>
      </c>
      <c r="N38" s="6"/>
      <c r="O38" s="64">
        <f>SUM(O28:O37)</f>
        <v>0</v>
      </c>
    </row>
    <row r="39" spans="2:15">
      <c r="B39" s="16"/>
      <c r="C39" s="20"/>
      <c r="D39" s="18"/>
      <c r="E39" s="65"/>
      <c r="F39" s="18"/>
      <c r="G39" s="65"/>
      <c r="H39" s="18"/>
      <c r="I39" s="65"/>
      <c r="J39" s="18"/>
      <c r="K39" s="65"/>
      <c r="L39" s="18"/>
      <c r="M39" s="65"/>
      <c r="N39" s="18"/>
      <c r="O39" s="65"/>
    </row>
    <row r="40" spans="2:15">
      <c r="B40" s="21" t="s">
        <v>431</v>
      </c>
      <c r="C40" s="29"/>
      <c r="D40" s="91"/>
      <c r="E40" s="66" t="str">
        <f>IF(D40="","",D40*($E$26+E38))</f>
        <v/>
      </c>
      <c r="F40" s="91"/>
      <c r="G40" s="66" t="str">
        <f>IF(F40="","",F40*($G$26+G38))</f>
        <v/>
      </c>
      <c r="H40" s="91"/>
      <c r="I40" s="66" t="str">
        <f>IF(H40="","",H40*($I$26+I38))</f>
        <v/>
      </c>
      <c r="J40" s="91"/>
      <c r="K40" s="66" t="str">
        <f>IF(J40="","",J40*($K$26+K38))</f>
        <v/>
      </c>
      <c r="L40" s="91"/>
      <c r="M40" s="66" t="str">
        <f>IF(L40="","",L40*($M$26+M38))</f>
        <v/>
      </c>
      <c r="N40" s="91" t="s">
        <v>410</v>
      </c>
      <c r="O40" s="66" t="str">
        <f>IF(N40="","",N40*($E$25+O38))</f>
        <v/>
      </c>
    </row>
    <row r="41" spans="2:15">
      <c r="B41" s="30"/>
      <c r="C41" s="31"/>
      <c r="D41" s="32"/>
      <c r="E41" s="68"/>
      <c r="F41" s="32"/>
      <c r="G41" s="68"/>
      <c r="H41" s="32"/>
      <c r="I41" s="68"/>
      <c r="J41" s="32"/>
      <c r="K41" s="68"/>
      <c r="L41" s="32"/>
      <c r="M41" s="68"/>
      <c r="N41" s="32"/>
      <c r="O41" s="68"/>
    </row>
    <row r="42" spans="2:15" ht="17" thickBot="1">
      <c r="B42" s="7" t="s">
        <v>432</v>
      </c>
      <c r="C42" s="8"/>
      <c r="D42" s="407">
        <f>IF(E4="",25,IF(SUM(D5:D41)=0,E4,SUM(E40,E38,E26)))</f>
        <v>25</v>
      </c>
      <c r="E42" s="408"/>
      <c r="F42" s="409">
        <f>IF(G4="",28,SUM(G40,G38,G26))</f>
        <v>28</v>
      </c>
      <c r="G42" s="408"/>
      <c r="H42" s="409">
        <f>IF(I4="",30,SUM(I40,I38,I26))</f>
        <v>30</v>
      </c>
      <c r="I42" s="408"/>
      <c r="J42" s="409">
        <f>IF(K4="",26.5,SUM(K40,K38,K26))</f>
        <v>26.5</v>
      </c>
      <c r="K42" s="408"/>
      <c r="L42" s="409">
        <f>IF(M4="",35,SUM(M40,M38,M26))</f>
        <v>35</v>
      </c>
      <c r="M42" s="408"/>
      <c r="N42" s="409">
        <f>IF(O4="",25,SUM(O40,O38,O26))</f>
        <v>25</v>
      </c>
      <c r="O42" s="408"/>
    </row>
    <row r="43" spans="2:15">
      <c r="D43" s="93"/>
    </row>
    <row r="45" spans="2:15" ht="16" thickBot="1"/>
    <row r="46" spans="2:15" ht="16" thickBot="1">
      <c r="B46" s="48" t="s">
        <v>434</v>
      </c>
      <c r="C46" s="69" t="s">
        <v>436</v>
      </c>
      <c r="D46" s="49" t="s">
        <v>437</v>
      </c>
      <c r="F46" s="70" t="s">
        <v>438</v>
      </c>
    </row>
    <row r="47" spans="2:15">
      <c r="B47" s="71" t="str">
        <f>D2</f>
        <v>Productieve uren 
Lngrp 1 - 4 dienstjr</v>
      </c>
      <c r="C47" s="192">
        <f>1-SUM(C48:C52)</f>
        <v>0.6</v>
      </c>
      <c r="D47" s="72">
        <f>D42</f>
        <v>25</v>
      </c>
      <c r="F47" s="73" t="str">
        <f>IF(Prestatienormen!$AN$41=0,"",Prestatienormen!$AN$41*Uurtarieven!C47)</f>
        <v/>
      </c>
    </row>
    <row r="48" spans="2:15">
      <c r="B48" s="74" t="str">
        <f>IF(F2="","",F2)</f>
        <v>Meewerkend toezicht</v>
      </c>
      <c r="C48" s="190">
        <v>0.1</v>
      </c>
      <c r="D48" s="75">
        <f>F42</f>
        <v>28</v>
      </c>
      <c r="F48" s="76" t="str">
        <f>IF(Prestatienormen!$AN$41=0,"",Prestatienormen!$AN$41*Uurtarieven!C48)</f>
        <v/>
      </c>
    </row>
    <row r="49" spans="2:6">
      <c r="B49" s="74" t="str">
        <f>IF(H2="","",H2)</f>
        <v>Specialist t.b.v. Vloeronderhoud</v>
      </c>
      <c r="C49" s="92">
        <v>0.1</v>
      </c>
      <c r="D49" s="75">
        <f>H42</f>
        <v>30</v>
      </c>
      <c r="F49" s="76" t="str">
        <f>IF(Prestatienormen!$AN$41=0,"",Prestatienormen!$AN$41*Uurtarieven!C49)</f>
        <v/>
      </c>
    </row>
    <row r="50" spans="2:6">
      <c r="B50" s="74" t="str">
        <f>IF(J2="","",J2)</f>
        <v/>
      </c>
      <c r="C50" s="92">
        <v>0.1</v>
      </c>
      <c r="D50" s="75">
        <f>J42</f>
        <v>26.5</v>
      </c>
      <c r="F50" s="76" t="str">
        <f>IF(Prestatienormen!$AN$41=0,"",Prestatienormen!$AN$41*Uurtarieven!C50)</f>
        <v/>
      </c>
    </row>
    <row r="51" spans="2:6">
      <c r="B51" s="74" t="str">
        <f>IF(L2="","",L2)</f>
        <v/>
      </c>
      <c r="C51" s="92">
        <v>0.1</v>
      </c>
      <c r="D51" s="75">
        <f>L42</f>
        <v>35</v>
      </c>
      <c r="F51" s="76" t="str">
        <f>IF(Prestatienormen!$AN$41=0,"",Prestatienormen!$AN$41*Uurtarieven!C51)</f>
        <v/>
      </c>
    </row>
    <row r="52" spans="2:6" ht="16" thickBot="1">
      <c r="B52" s="77"/>
      <c r="C52" s="191"/>
      <c r="D52" s="78"/>
      <c r="F52" s="79"/>
    </row>
    <row r="53" spans="2:6" ht="16" thickBot="1">
      <c r="B53" s="48" t="s">
        <v>435</v>
      </c>
      <c r="C53" s="80">
        <v>1</v>
      </c>
      <c r="D53" s="81">
        <f>SUMPRODUCT(C47:C52,D47:D52)</f>
        <v>26.950000000000003</v>
      </c>
      <c r="F53" s="82" t="str">
        <f>IF(Prestatienormen!AN41=0,"",SUM(F47:F52))</f>
        <v/>
      </c>
    </row>
  </sheetData>
  <sheetProtection sheet="1" objects="1" scenarios="1"/>
  <protectedRanges>
    <protectedRange sqref="D6 B25 B37 D40 N40 F6 F40 H6 H40 J6 J40 L6 L40 D28:D37 N28:N37 F28:F37 H28:H37 J28:J37 L28:L37" name="Bereik2"/>
    <protectedRange sqref="E4 D6:D8 O4 N6:N8 E11 D16:D17 N16:N17 G4 F6:F8 F16:F17 I4 H6:H8 H16:H17 K4 J6:J8 J16:J17 M4 L6:L8 L16:L17 D12:D13 N12:N13 F12:F13 H12:H13 J12:J13 L12:L13 D20:D25 N20:N25 F20:F25 H20:H25 J20:J25 L20:L25 G11 I11 K11 M11 O11" name="Bereik1"/>
  </protectedRanges>
  <mergeCells count="16">
    <mergeCell ref="N2:O2"/>
    <mergeCell ref="D3:E3"/>
    <mergeCell ref="H3:I3"/>
    <mergeCell ref="L3:M3"/>
    <mergeCell ref="D42:E42"/>
    <mergeCell ref="F42:G42"/>
    <mergeCell ref="H42:I42"/>
    <mergeCell ref="J42:K42"/>
    <mergeCell ref="L42:M42"/>
    <mergeCell ref="N42:O42"/>
    <mergeCell ref="L2:M2"/>
    <mergeCell ref="B2:C2"/>
    <mergeCell ref="D2:E2"/>
    <mergeCell ref="F2:G2"/>
    <mergeCell ref="H2:I2"/>
    <mergeCell ref="J2:K2"/>
  </mergeCells>
  <conditionalFormatting sqref="E20:E24 E28:E36">
    <cfRule type="notContainsBlanks" dxfId="25" priority="60">
      <formula>LEN(TRIM(E20))&gt;0</formula>
    </cfRule>
  </conditionalFormatting>
  <conditionalFormatting sqref="O20:O24 O28:O36">
    <cfRule type="notContainsBlanks" dxfId="24" priority="45">
      <formula>LEN(TRIM(O20))&gt;0</formula>
    </cfRule>
  </conditionalFormatting>
  <conditionalFormatting sqref="D6:D8 D12 D16:D17 D20:D24 D28:D36 D40 N40 N28:N36 N20:N24 N16:N17 N12 N6:N8">
    <cfRule type="notContainsBlanks" dxfId="23" priority="31">
      <formula>LEN(TRIM(D6))&gt;0</formula>
    </cfRule>
  </conditionalFormatting>
  <conditionalFormatting sqref="M20:M24 M28:M36 K20:K24 K28:K36 I20:I24 I28:I36 G20:G24 G28:G36">
    <cfRule type="notContainsBlanks" dxfId="22" priority="20">
      <formula>LEN(TRIM(G20))&gt;0</formula>
    </cfRule>
  </conditionalFormatting>
  <conditionalFormatting sqref="L6:L8 L12 L16:L17 L20:L24 L28:L36 L40 J6:J8 J12 J16:J17 J20:J24 J28:J36 J40 H6:H8 H12 H16:H17 H20:H24 H28:H36 H40 F6:F8 F12 F16:F17 F20:F24 F28:F36 F40">
    <cfRule type="notContainsBlanks" dxfId="21" priority="19">
      <formula>LEN(TRIM(F6))&gt;0</formula>
    </cfRule>
  </conditionalFormatting>
  <conditionalFormatting sqref="C52">
    <cfRule type="cellIs" dxfId="20" priority="18" operator="lessThan">
      <formula>0</formula>
    </cfRule>
  </conditionalFormatting>
  <conditionalFormatting sqref="B52">
    <cfRule type="expression" dxfId="19" priority="17">
      <formula>$C$52&lt;0</formula>
    </cfRule>
  </conditionalFormatting>
  <conditionalFormatting sqref="D13 N13">
    <cfRule type="notContainsBlanks" dxfId="18" priority="16">
      <formula>LEN(TRIM(D13))&gt;0</formula>
    </cfRule>
  </conditionalFormatting>
  <conditionalFormatting sqref="L13 J13 H13 F13">
    <cfRule type="notContainsBlanks" dxfId="17" priority="15">
      <formula>LEN(TRIM(F13))&gt;0</formula>
    </cfRule>
  </conditionalFormatting>
  <conditionalFormatting sqref="B7:B8 B13 B17 B24:B25 B36:B37">
    <cfRule type="notContainsBlanks" dxfId="16" priority="14">
      <formula>LEN(TRIM(B7))&gt;0</formula>
    </cfRule>
  </conditionalFormatting>
  <conditionalFormatting sqref="J2:O2">
    <cfRule type="notContainsBlanks" dxfId="15" priority="13">
      <formula>LEN(TRIM(J2))&gt;0</formula>
    </cfRule>
  </conditionalFormatting>
  <conditionalFormatting sqref="E4 G4 I4 K4 M4 O4">
    <cfRule type="cellIs" dxfId="14" priority="12" operator="greaterThan">
      <formula>0</formula>
    </cfRule>
  </conditionalFormatting>
  <conditionalFormatting sqref="E25">
    <cfRule type="notContainsBlanks" dxfId="13" priority="11">
      <formula>LEN(TRIM(E25))&gt;0</formula>
    </cfRule>
  </conditionalFormatting>
  <conditionalFormatting sqref="O25">
    <cfRule type="notContainsBlanks" dxfId="12" priority="10">
      <formula>LEN(TRIM(O25))&gt;0</formula>
    </cfRule>
  </conditionalFormatting>
  <conditionalFormatting sqref="D25 N25">
    <cfRule type="notContainsBlanks" dxfId="11" priority="9">
      <formula>LEN(TRIM(D25))&gt;0</formula>
    </cfRule>
  </conditionalFormatting>
  <conditionalFormatting sqref="M25 K25 I25 G25">
    <cfRule type="notContainsBlanks" dxfId="10" priority="8">
      <formula>LEN(TRIM(G25))&gt;0</formula>
    </cfRule>
  </conditionalFormatting>
  <conditionalFormatting sqref="L25 J25 H25 F25">
    <cfRule type="notContainsBlanks" dxfId="9" priority="7">
      <formula>LEN(TRIM(F25))&gt;0</formula>
    </cfRule>
  </conditionalFormatting>
  <conditionalFormatting sqref="E37">
    <cfRule type="notContainsBlanks" dxfId="8" priority="6">
      <formula>LEN(TRIM(E37))&gt;0</formula>
    </cfRule>
  </conditionalFormatting>
  <conditionalFormatting sqref="O37">
    <cfRule type="notContainsBlanks" dxfId="7" priority="5">
      <formula>LEN(TRIM(O37))&gt;0</formula>
    </cfRule>
  </conditionalFormatting>
  <conditionalFormatting sqref="D37 N37">
    <cfRule type="notContainsBlanks" dxfId="6" priority="4">
      <formula>LEN(TRIM(D37))&gt;0</formula>
    </cfRule>
  </conditionalFormatting>
  <conditionalFormatting sqref="M37 K37 I37 G37">
    <cfRule type="notContainsBlanks" dxfId="5" priority="3">
      <formula>LEN(TRIM(G37))&gt;0</formula>
    </cfRule>
  </conditionalFormatting>
  <conditionalFormatting sqref="L37 J37 H37 F37">
    <cfRule type="notContainsBlanks" dxfId="4" priority="2">
      <formula>LEN(TRIM(F37))&gt;0</formula>
    </cfRule>
  </conditionalFormatting>
  <conditionalFormatting sqref="E11 G11 I11 K11 M11 O11">
    <cfRule type="expression" dxfId="3" priority="1">
      <formula>_xlfn.ISFORMULA(E11)=FALSE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EB874-3081-43B0-A2A7-34E76B7FC70B}">
  <sheetPr codeName="Blad7">
    <tabColor rgb="FFE3B43A"/>
  </sheetPr>
  <dimension ref="A2:N41"/>
  <sheetViews>
    <sheetView showGridLines="0" workbookViewId="0">
      <selection activeCell="C3" sqref="C3"/>
    </sheetView>
  </sheetViews>
  <sheetFormatPr baseColWidth="10" defaultColWidth="8.83203125" defaultRowHeight="15"/>
  <cols>
    <col min="1" max="1" width="32.6640625" style="33" bestFit="1" customWidth="1"/>
    <col min="2" max="2" width="16.83203125" style="33" customWidth="1"/>
    <col min="3" max="13" width="17.5" style="34" customWidth="1"/>
    <col min="14" max="14" width="17.5" style="35" customWidth="1"/>
    <col min="15" max="16384" width="8.83203125" style="33"/>
  </cols>
  <sheetData>
    <row r="2" spans="1:14" ht="16" thickBot="1"/>
    <row r="3" spans="1:14" ht="153" customHeight="1" thickBot="1">
      <c r="A3" s="36" t="s">
        <v>440</v>
      </c>
      <c r="B3" s="37"/>
      <c r="C3" s="38" t="s">
        <v>38</v>
      </c>
      <c r="D3" s="39" t="s">
        <v>395</v>
      </c>
      <c r="E3" s="39" t="s">
        <v>388</v>
      </c>
      <c r="F3" s="39" t="s">
        <v>390</v>
      </c>
      <c r="G3" s="39" t="s">
        <v>392</v>
      </c>
      <c r="H3" s="39" t="s">
        <v>10</v>
      </c>
      <c r="I3" s="39" t="s">
        <v>394</v>
      </c>
      <c r="J3" s="39" t="s">
        <v>389</v>
      </c>
      <c r="K3" s="39" t="s">
        <v>387</v>
      </c>
      <c r="L3" s="40" t="s">
        <v>393</v>
      </c>
      <c r="M3" s="41" t="s">
        <v>439</v>
      </c>
      <c r="N3" s="193" t="s">
        <v>396</v>
      </c>
    </row>
    <row r="4" spans="1:14">
      <c r="A4" s="385" t="s">
        <v>18</v>
      </c>
      <c r="B4" s="137">
        <v>255</v>
      </c>
      <c r="C4" s="363" t="str">
        <f>IF(Prestatienormen!AC4&gt;0,Prestatienormen!AC4*calculatietarief,"")</f>
        <v/>
      </c>
      <c r="D4" s="218" t="str">
        <f>IF(Prestatienormen!AD4&gt;0,Prestatienormen!AD4*calculatietarief,"")</f>
        <v/>
      </c>
      <c r="E4" s="218" t="str">
        <f>IF(Prestatienormen!AE4&gt;0,Prestatienormen!AE4*calculatietarief,"")</f>
        <v/>
      </c>
      <c r="F4" s="218" t="str">
        <f>IF(Prestatienormen!AF4&gt;0,Prestatienormen!AF4*calculatietarief,"")</f>
        <v/>
      </c>
      <c r="G4" s="218" t="str">
        <f>IF(Prestatienormen!AG4&gt;0,Prestatienormen!AG4*calculatietarief,"")</f>
        <v/>
      </c>
      <c r="H4" s="218" t="str">
        <f>IF(Prestatienormen!AH4&gt;0,Prestatienormen!AH4*calculatietarief,"")</f>
        <v/>
      </c>
      <c r="I4" s="218" t="str">
        <f>IF(Prestatienormen!AI4&gt;0,Prestatienormen!AI4*calculatietarief,"")</f>
        <v/>
      </c>
      <c r="J4" s="218" t="str">
        <f>IF(Prestatienormen!AJ4&gt;0,Prestatienormen!AJ4*calculatietarief,"")</f>
        <v/>
      </c>
      <c r="K4" s="218" t="str">
        <f>IF(Prestatienormen!AK4&gt;0,Prestatienormen!AK4*calculatietarief,"")</f>
        <v/>
      </c>
      <c r="L4" s="218" t="str">
        <f>IF(Prestatienormen!AL4&gt;0,Prestatienormen!AL4*calculatietarief,"")</f>
        <v/>
      </c>
      <c r="M4" s="416" t="str">
        <f>IF(Prestatienormen!AM4&gt;0,Prestatienormen!AM4*calculatietarief,"")</f>
        <v/>
      </c>
      <c r="N4" s="412">
        <f>SUM(C4:M5)</f>
        <v>0</v>
      </c>
    </row>
    <row r="5" spans="1:14">
      <c r="A5" s="386"/>
      <c r="B5" s="141">
        <v>12</v>
      </c>
      <c r="C5" s="364" t="str">
        <f>IF(Prestatienormen!AC5&gt;0,Prestatienormen!AC5*calculatietarief,"")</f>
        <v/>
      </c>
      <c r="D5" s="365" t="str">
        <f>IF(Prestatienormen!AD5&gt;0,Prestatienormen!AD5*calculatietarief,"")</f>
        <v/>
      </c>
      <c r="E5" s="365" t="str">
        <f>IF(Prestatienormen!AE5&gt;0,Prestatienormen!AE5*calculatietarief,"")</f>
        <v/>
      </c>
      <c r="F5" s="365" t="str">
        <f>IF(Prestatienormen!AF5&gt;0,Prestatienormen!AF5*calculatietarief,"")</f>
        <v/>
      </c>
      <c r="G5" s="365" t="str">
        <f>IF(Prestatienormen!AG5&gt;0,Prestatienormen!AG5*calculatietarief,"")</f>
        <v/>
      </c>
      <c r="H5" s="365" t="str">
        <f>IF(Prestatienormen!AH5&gt;0,Prestatienormen!AH5*calculatietarief,"")</f>
        <v/>
      </c>
      <c r="I5" s="365" t="str">
        <f>IF(Prestatienormen!AI5&gt;0,Prestatienormen!AI5*calculatietarief,"")</f>
        <v/>
      </c>
      <c r="J5" s="365" t="str">
        <f>IF(Prestatienormen!AJ5&gt;0,Prestatienormen!AJ5*calculatietarief,"")</f>
        <v/>
      </c>
      <c r="K5" s="365" t="str">
        <f>IF(Prestatienormen!AK5&gt;0,Prestatienormen!AK5*calculatietarief,"")</f>
        <v/>
      </c>
      <c r="L5" s="365" t="str">
        <f>IF(Prestatienormen!AL5&gt;0,Prestatienormen!AL5*calculatietarief,"")</f>
        <v/>
      </c>
      <c r="M5" s="414"/>
      <c r="N5" s="411"/>
    </row>
    <row r="6" spans="1:14">
      <c r="A6" s="170" t="s">
        <v>87</v>
      </c>
      <c r="B6" s="171">
        <v>255</v>
      </c>
      <c r="C6" s="366" t="str">
        <f>IF(Prestatienormen!AC6&gt;0,Prestatienormen!AC6*calculatietarief,"")</f>
        <v/>
      </c>
      <c r="D6" s="220" t="str">
        <f>IF(Prestatienormen!AD6&gt;0,Prestatienormen!AD6*calculatietarief,"")</f>
        <v/>
      </c>
      <c r="E6" s="220" t="str">
        <f>IF(Prestatienormen!AE6&gt;0,Prestatienormen!AE6*calculatietarief,"")</f>
        <v/>
      </c>
      <c r="F6" s="220" t="str">
        <f>IF(Prestatienormen!AF6&gt;0,Prestatienormen!AF6*calculatietarief,"")</f>
        <v/>
      </c>
      <c r="G6" s="220" t="str">
        <f>IF(Prestatienormen!AG6&gt;0,Prestatienormen!AG6*calculatietarief,"")</f>
        <v/>
      </c>
      <c r="H6" s="220" t="str">
        <f>IF(Prestatienormen!AH6&gt;0,Prestatienormen!AH6*calculatietarief,"")</f>
        <v/>
      </c>
      <c r="I6" s="220" t="str">
        <f>IF(Prestatienormen!AI6&gt;0,Prestatienormen!AI6*calculatietarief,"")</f>
        <v/>
      </c>
      <c r="J6" s="220" t="str">
        <f>IF(Prestatienormen!AJ6&gt;0,Prestatienormen!AJ6*calculatietarief,"")</f>
        <v/>
      </c>
      <c r="K6" s="220" t="str">
        <f>IF(Prestatienormen!AK6&gt;0,Prestatienormen!AK6*calculatietarief,"")</f>
        <v/>
      </c>
      <c r="L6" s="220" t="str">
        <f>IF(Prestatienormen!AL6&gt;0,Prestatienormen!AL6*calculatietarief,"")</f>
        <v/>
      </c>
      <c r="M6" s="220" t="str">
        <f>IF(Prestatienormen!AM6&gt;0,Prestatienormen!AM6*calculatietarief,"")</f>
        <v/>
      </c>
      <c r="N6" s="230">
        <f t="shared" ref="N6:N11" si="0">SUM(C6:M6)</f>
        <v>0</v>
      </c>
    </row>
    <row r="7" spans="1:14">
      <c r="A7" s="157" t="s">
        <v>88</v>
      </c>
      <c r="B7" s="145">
        <v>104</v>
      </c>
      <c r="C7" s="367" t="str">
        <f>IF(Prestatienormen!AC7&gt;0,Prestatienormen!AC7*calculatietarief,"")</f>
        <v/>
      </c>
      <c r="D7" s="222" t="str">
        <f>IF(Prestatienormen!AD7&gt;0,Prestatienormen!AD7*calculatietarief,"")</f>
        <v/>
      </c>
      <c r="E7" s="222" t="str">
        <f>IF(Prestatienormen!AE7&gt;0,Prestatienormen!AE7*calculatietarief,"")</f>
        <v/>
      </c>
      <c r="F7" s="222" t="str">
        <f>IF(Prestatienormen!AF7&gt;0,Prestatienormen!AF7*calculatietarief,"")</f>
        <v/>
      </c>
      <c r="G7" s="222" t="str">
        <f>IF(Prestatienormen!AG7&gt;0,Prestatienormen!AG7*calculatietarief,"")</f>
        <v/>
      </c>
      <c r="H7" s="222" t="str">
        <f>IF(Prestatienormen!AH7&gt;0,Prestatienormen!AH7*calculatietarief,"")</f>
        <v/>
      </c>
      <c r="I7" s="222" t="str">
        <f>IF(Prestatienormen!AI7&gt;0,Prestatienormen!AI7*calculatietarief,"")</f>
        <v/>
      </c>
      <c r="J7" s="222" t="str">
        <f>IF(Prestatienormen!AJ7&gt;0,Prestatienormen!AJ7*calculatietarief,"")</f>
        <v/>
      </c>
      <c r="K7" s="222" t="str">
        <f>IF(Prestatienormen!AK7&gt;0,Prestatienormen!AK7*calculatietarief,"")</f>
        <v/>
      </c>
      <c r="L7" s="222" t="str">
        <f>IF(Prestatienormen!AL7&gt;0,Prestatienormen!AL7*calculatietarief,"")</f>
        <v/>
      </c>
      <c r="M7" s="222" t="str">
        <f>IF(Prestatienormen!AM7&gt;0,Prestatienormen!AM7*calculatietarief,"")</f>
        <v/>
      </c>
      <c r="N7" s="230">
        <f t="shared" si="0"/>
        <v>0</v>
      </c>
    </row>
    <row r="8" spans="1:14">
      <c r="A8" s="170" t="s">
        <v>89</v>
      </c>
      <c r="B8" s="171">
        <v>52</v>
      </c>
      <c r="C8" s="366" t="str">
        <f>IF(Prestatienormen!AC8&gt;0,Prestatienormen!AC8*calculatietarief,"")</f>
        <v/>
      </c>
      <c r="D8" s="220" t="str">
        <f>IF(Prestatienormen!AD8&gt;0,Prestatienormen!AD8*calculatietarief,"")</f>
        <v/>
      </c>
      <c r="E8" s="220" t="str">
        <f>IF(Prestatienormen!AE8&gt;0,Prestatienormen!AE8*calculatietarief,"")</f>
        <v/>
      </c>
      <c r="F8" s="220" t="str">
        <f>IF(Prestatienormen!AF8&gt;0,Prestatienormen!AF8*calculatietarief,"")</f>
        <v/>
      </c>
      <c r="G8" s="220" t="str">
        <f>IF(Prestatienormen!AG8&gt;0,Prestatienormen!AG8*calculatietarief,"")</f>
        <v/>
      </c>
      <c r="H8" s="220" t="str">
        <f>IF(Prestatienormen!AH8&gt;0,Prestatienormen!AH8*calculatietarief,"")</f>
        <v/>
      </c>
      <c r="I8" s="220" t="str">
        <f>IF(Prestatienormen!AI8&gt;0,Prestatienormen!AI8*calculatietarief,"")</f>
        <v/>
      </c>
      <c r="J8" s="220" t="str">
        <f>IF(Prestatienormen!AJ8&gt;0,Prestatienormen!AJ8*calculatietarief,"")</f>
        <v/>
      </c>
      <c r="K8" s="220" t="str">
        <f>IF(Prestatienormen!AK8&gt;0,Prestatienormen!AK8*calculatietarief,"")</f>
        <v/>
      </c>
      <c r="L8" s="220" t="str">
        <f>IF(Prestatienormen!AL8&gt;0,Prestatienormen!AL8*calculatietarief,"")</f>
        <v/>
      </c>
      <c r="M8" s="220" t="str">
        <f>IF(Prestatienormen!AM8&gt;0,Prestatienormen!AM8*calculatietarief,"")</f>
        <v/>
      </c>
      <c r="N8" s="230">
        <f t="shared" si="0"/>
        <v>0</v>
      </c>
    </row>
    <row r="9" spans="1:14">
      <c r="A9" s="157" t="s">
        <v>90</v>
      </c>
      <c r="B9" s="145">
        <v>52</v>
      </c>
      <c r="C9" s="367" t="str">
        <f>IF(Prestatienormen!AC9&gt;0,Prestatienormen!AC9*calculatietarief,"")</f>
        <v/>
      </c>
      <c r="D9" s="222" t="str">
        <f>IF(Prestatienormen!AD9&gt;0,Prestatienormen!AD9*calculatietarief,"")</f>
        <v/>
      </c>
      <c r="E9" s="222" t="str">
        <f>IF(Prestatienormen!AE9&gt;0,Prestatienormen!AE9*calculatietarief,"")</f>
        <v/>
      </c>
      <c r="F9" s="222" t="str">
        <f>IF(Prestatienormen!AF9&gt;0,Prestatienormen!AF9*calculatietarief,"")</f>
        <v/>
      </c>
      <c r="G9" s="222" t="str">
        <f>IF(Prestatienormen!AG9&gt;0,Prestatienormen!AG9*calculatietarief,"")</f>
        <v/>
      </c>
      <c r="H9" s="222" t="str">
        <f>IF(Prestatienormen!AH9&gt;0,Prestatienormen!AH9*calculatietarief,"")</f>
        <v/>
      </c>
      <c r="I9" s="222" t="str">
        <f>IF(Prestatienormen!AI9&gt;0,Prestatienormen!AI9*calculatietarief,"")</f>
        <v/>
      </c>
      <c r="J9" s="222" t="str">
        <f>IF(Prestatienormen!AJ9&gt;0,Prestatienormen!AJ9*calculatietarief,"")</f>
        <v/>
      </c>
      <c r="K9" s="222" t="str">
        <f>IF(Prestatienormen!AK9&gt;0,Prestatienormen!AK9*calculatietarief,"")</f>
        <v/>
      </c>
      <c r="L9" s="222" t="str">
        <f>IF(Prestatienormen!AL9&gt;0,Prestatienormen!AL9*calculatietarief,"")</f>
        <v/>
      </c>
      <c r="M9" s="222" t="str">
        <f>IF(Prestatienormen!AM9&gt;0,Prestatienormen!AM9*calculatietarief,"")</f>
        <v/>
      </c>
      <c r="N9" s="230">
        <f t="shared" si="0"/>
        <v>0</v>
      </c>
    </row>
    <row r="10" spans="1:14">
      <c r="A10" s="170" t="s">
        <v>504</v>
      </c>
      <c r="B10" s="171">
        <v>26</v>
      </c>
      <c r="C10" s="366" t="str">
        <f>IF(Prestatienormen!AC10&gt;0,Prestatienormen!AC10*calculatietarief,"")</f>
        <v/>
      </c>
      <c r="D10" s="220" t="str">
        <f>IF(Prestatienormen!AD10&gt;0,Prestatienormen!AD10*calculatietarief,"")</f>
        <v/>
      </c>
      <c r="E10" s="220" t="str">
        <f>IF(Prestatienormen!AE10&gt;0,Prestatienormen!AE10*calculatietarief,"")</f>
        <v/>
      </c>
      <c r="F10" s="220" t="str">
        <f>IF(Prestatienormen!AF10&gt;0,Prestatienormen!AF10*calculatietarief,"")</f>
        <v/>
      </c>
      <c r="G10" s="220" t="str">
        <f>IF(Prestatienormen!AG10&gt;0,Prestatienormen!AG10*calculatietarief,"")</f>
        <v/>
      </c>
      <c r="H10" s="220" t="str">
        <f>IF(Prestatienormen!AH10&gt;0,Prestatienormen!AH10*calculatietarief,"")</f>
        <v/>
      </c>
      <c r="I10" s="220" t="str">
        <f>IF(Prestatienormen!AI10&gt;0,Prestatienormen!AI10*calculatietarief,"")</f>
        <v/>
      </c>
      <c r="J10" s="220" t="str">
        <f>IF(Prestatienormen!AJ10&gt;0,Prestatienormen!AJ10*calculatietarief,"")</f>
        <v/>
      </c>
      <c r="K10" s="220" t="str">
        <f>IF(Prestatienormen!AK10&gt;0,Prestatienormen!AK10*calculatietarief,"")</f>
        <v/>
      </c>
      <c r="L10" s="220" t="str">
        <f>IF(Prestatienormen!AL10&gt;0,Prestatienormen!AL10*calculatietarief,"")</f>
        <v/>
      </c>
      <c r="M10" s="220" t="str">
        <f>IF(Prestatienormen!AM10&gt;0,Prestatienormen!AM10*calculatietarief,"")</f>
        <v/>
      </c>
      <c r="N10" s="230">
        <f t="shared" si="0"/>
        <v>0</v>
      </c>
    </row>
    <row r="11" spans="1:14">
      <c r="A11" s="160" t="s">
        <v>505</v>
      </c>
      <c r="B11" s="161">
        <v>26</v>
      </c>
      <c r="C11" s="368" t="str">
        <f>IF(Prestatienormen!AC11&gt;0,Prestatienormen!AC11*calculatietarief,"")</f>
        <v/>
      </c>
      <c r="D11" s="224" t="str">
        <f>IF(Prestatienormen!AD11&gt;0,Prestatienormen!AD11*calculatietarief,"")</f>
        <v/>
      </c>
      <c r="E11" s="224" t="str">
        <f>IF(Prestatienormen!AE11&gt;0,Prestatienormen!AE11*calculatietarief,"")</f>
        <v/>
      </c>
      <c r="F11" s="224" t="str">
        <f>IF(Prestatienormen!AF11&gt;0,Prestatienormen!AF11*calculatietarief,"")</f>
        <v/>
      </c>
      <c r="G11" s="224" t="str">
        <f>IF(Prestatienormen!AG11&gt;0,Prestatienormen!AG11*calculatietarief,"")</f>
        <v/>
      </c>
      <c r="H11" s="224" t="str">
        <f>IF(Prestatienormen!AH11&gt;0,Prestatienormen!AH11*calculatietarief,"")</f>
        <v/>
      </c>
      <c r="I11" s="224" t="str">
        <f>IF(Prestatienormen!AI11&gt;0,Prestatienormen!AI11*calculatietarief,"")</f>
        <v/>
      </c>
      <c r="J11" s="224" t="str">
        <f>IF(Prestatienormen!AJ11&gt;0,Prestatienormen!AJ11*calculatietarief,"")</f>
        <v/>
      </c>
      <c r="K11" s="224" t="str">
        <f>IF(Prestatienormen!AK11&gt;0,Prestatienormen!AK11*calculatietarief,"")</f>
        <v/>
      </c>
      <c r="L11" s="224" t="str">
        <f>IF(Prestatienormen!AL11&gt;0,Prestatienormen!AL11*calculatietarief,"")</f>
        <v/>
      </c>
      <c r="M11" s="224" t="str">
        <f>IF(Prestatienormen!AM11&gt;0,Prestatienormen!AM11*calculatietarief,"")</f>
        <v/>
      </c>
      <c r="N11" s="230">
        <f t="shared" si="0"/>
        <v>0</v>
      </c>
    </row>
    <row r="12" spans="1:14">
      <c r="A12" s="389" t="s">
        <v>173</v>
      </c>
      <c r="B12" s="176">
        <v>200</v>
      </c>
      <c r="C12" s="369" t="str">
        <f>IF(Prestatienormen!AC12&gt;0,Prestatienormen!AC12*calculatietarief,"")</f>
        <v/>
      </c>
      <c r="D12" s="226" t="str">
        <f>IF(Prestatienormen!AD12&gt;0,Prestatienormen!AD12*calculatietarief,"")</f>
        <v/>
      </c>
      <c r="E12" s="226" t="str">
        <f>IF(Prestatienormen!AE12&gt;0,Prestatienormen!AE12*calculatietarief,"")</f>
        <v/>
      </c>
      <c r="F12" s="226" t="str">
        <f>IF(Prestatienormen!AF12&gt;0,Prestatienormen!AF12*calculatietarief,"")</f>
        <v/>
      </c>
      <c r="G12" s="226" t="str">
        <f>IF(Prestatienormen!AG12&gt;0,Prestatienormen!AG12*calculatietarief,"")</f>
        <v/>
      </c>
      <c r="H12" s="226" t="str">
        <f>IF(Prestatienormen!AH12&gt;0,Prestatienormen!AH12*calculatietarief,"")</f>
        <v/>
      </c>
      <c r="I12" s="226" t="str">
        <f>IF(Prestatienormen!AI12&gt;0,Prestatienormen!AI12*calculatietarief,"")</f>
        <v/>
      </c>
      <c r="J12" s="226" t="str">
        <f>IF(Prestatienormen!AJ12&gt;0,Prestatienormen!AJ12*calculatietarief,"")</f>
        <v/>
      </c>
      <c r="K12" s="226" t="str">
        <f>IF(Prestatienormen!AK12&gt;0,Prestatienormen!AK12*calculatietarief,"")</f>
        <v/>
      </c>
      <c r="L12" s="226" t="str">
        <f>IF(Prestatienormen!AL12&gt;0,Prestatienormen!AL12*calculatietarief,"")</f>
        <v/>
      </c>
      <c r="M12" s="413" t="str">
        <f>IF(Prestatienormen!AM12&gt;0,Prestatienormen!AM12*calculatietarief,"")</f>
        <v/>
      </c>
      <c r="N12" s="410">
        <f>SUM(C12:M13)</f>
        <v>0</v>
      </c>
    </row>
    <row r="13" spans="1:14">
      <c r="A13" s="390"/>
      <c r="B13" s="180">
        <v>40</v>
      </c>
      <c r="C13" s="370" t="str">
        <f>IF(Prestatienormen!AC13&gt;0,Prestatienormen!AC13*calculatietarief,"")</f>
        <v/>
      </c>
      <c r="D13" s="371" t="str">
        <f>IF(Prestatienormen!AD13&gt;0,Prestatienormen!AD13*calculatietarief,"")</f>
        <v/>
      </c>
      <c r="E13" s="371" t="str">
        <f>IF(Prestatienormen!AE13&gt;0,Prestatienormen!AE13*calculatietarief,"")</f>
        <v/>
      </c>
      <c r="F13" s="371" t="str">
        <f>IF(Prestatienormen!AF13&gt;0,Prestatienormen!AF13*calculatietarief,"")</f>
        <v/>
      </c>
      <c r="G13" s="371" t="str">
        <f>IF(Prestatienormen!AG13&gt;0,Prestatienormen!AG13*calculatietarief,"")</f>
        <v/>
      </c>
      <c r="H13" s="371" t="str">
        <f>IF(Prestatienormen!AH13&gt;0,Prestatienormen!AH13*calculatietarief,"")</f>
        <v/>
      </c>
      <c r="I13" s="371" t="str">
        <f>IF(Prestatienormen!AI13&gt;0,Prestatienormen!AI13*calculatietarief,"")</f>
        <v/>
      </c>
      <c r="J13" s="371" t="str">
        <f>IF(Prestatienormen!AJ13&gt;0,Prestatienormen!AJ13*calculatietarief,"")</f>
        <v/>
      </c>
      <c r="K13" s="371" t="str">
        <f>IF(Prestatienormen!AK13&gt;0,Prestatienormen!AK13*calculatietarief,"")</f>
        <v/>
      </c>
      <c r="L13" s="371" t="str">
        <f>IF(Prestatienormen!AL13&gt;0,Prestatienormen!AL13*calculatietarief,"")</f>
        <v/>
      </c>
      <c r="M13" s="414"/>
      <c r="N13" s="411"/>
    </row>
    <row r="14" spans="1:14">
      <c r="A14" s="158" t="s">
        <v>244</v>
      </c>
      <c r="B14" s="149">
        <v>104</v>
      </c>
      <c r="C14" s="372" t="str">
        <f>IF(Prestatienormen!AC14&gt;0,Prestatienormen!AC14*calculatietarief,"")</f>
        <v/>
      </c>
      <c r="D14" s="228" t="str">
        <f>IF(Prestatienormen!AD14&gt;0,Prestatienormen!AD14*calculatietarief,"")</f>
        <v/>
      </c>
      <c r="E14" s="228" t="str">
        <f>IF(Prestatienormen!AE14&gt;0,Prestatienormen!AE14*calculatietarief,"")</f>
        <v/>
      </c>
      <c r="F14" s="228" t="str">
        <f>IF(Prestatienormen!AF14&gt;0,Prestatienormen!AF14*calculatietarief,"")</f>
        <v/>
      </c>
      <c r="G14" s="228" t="str">
        <f>IF(Prestatienormen!AG14&gt;0,Prestatienormen!AG14*calculatietarief,"")</f>
        <v/>
      </c>
      <c r="H14" s="228" t="str">
        <f>IF(Prestatienormen!AH14&gt;0,Prestatienormen!AH14*calculatietarief,"")</f>
        <v/>
      </c>
      <c r="I14" s="228" t="str">
        <f>IF(Prestatienormen!AI14&gt;0,Prestatienormen!AI14*calculatietarief,"")</f>
        <v/>
      </c>
      <c r="J14" s="228" t="str">
        <f>IF(Prestatienormen!AJ14&gt;0,Prestatienormen!AJ14*calculatietarief,"")</f>
        <v/>
      </c>
      <c r="K14" s="228" t="str">
        <f>IF(Prestatienormen!AK14&gt;0,Prestatienormen!AK14*calculatietarief,"")</f>
        <v/>
      </c>
      <c r="L14" s="228" t="str">
        <f>IF(Prestatienormen!AL14&gt;0,Prestatienormen!AL14*calculatietarief,"")</f>
        <v/>
      </c>
      <c r="M14" s="228" t="str">
        <f>IF(Prestatienormen!AM14&gt;0,Prestatienormen!AM14*calculatietarief,"")</f>
        <v/>
      </c>
      <c r="N14" s="232">
        <f>SUM(C14:M14)</f>
        <v>0</v>
      </c>
    </row>
    <row r="15" spans="1:14">
      <c r="A15" s="170" t="s">
        <v>245</v>
      </c>
      <c r="B15" s="171">
        <v>104</v>
      </c>
      <c r="C15" s="366" t="str">
        <f>IF(Prestatienormen!AC15&gt;0,Prestatienormen!AC15*calculatietarief,"")</f>
        <v/>
      </c>
      <c r="D15" s="220" t="str">
        <f>IF(Prestatienormen!AD15&gt;0,Prestatienormen!AD15*calculatietarief,"")</f>
        <v/>
      </c>
      <c r="E15" s="220" t="str">
        <f>IF(Prestatienormen!AE15&gt;0,Prestatienormen!AE15*calculatietarief,"")</f>
        <v/>
      </c>
      <c r="F15" s="220" t="str">
        <f>IF(Prestatienormen!AF15&gt;0,Prestatienormen!AF15*calculatietarief,"")</f>
        <v/>
      </c>
      <c r="G15" s="220" t="str">
        <f>IF(Prestatienormen!AG15&gt;0,Prestatienormen!AG15*calculatietarief,"")</f>
        <v/>
      </c>
      <c r="H15" s="220" t="str">
        <f>IF(Prestatienormen!AH15&gt;0,Prestatienormen!AH15*calculatietarief,"")</f>
        <v/>
      </c>
      <c r="I15" s="220" t="str">
        <f>IF(Prestatienormen!AI15&gt;0,Prestatienormen!AI15*calculatietarief,"")</f>
        <v/>
      </c>
      <c r="J15" s="220" t="str">
        <f>IF(Prestatienormen!AJ15&gt;0,Prestatienormen!AJ15*calculatietarief,"")</f>
        <v/>
      </c>
      <c r="K15" s="220" t="str">
        <f>IF(Prestatienormen!AK15&gt;0,Prestatienormen!AK15*calculatietarief,"")</f>
        <v/>
      </c>
      <c r="L15" s="220" t="str">
        <f>IF(Prestatienormen!AL15&gt;0,Prestatienormen!AL15*calculatietarief,"")</f>
        <v/>
      </c>
      <c r="M15" s="220" t="str">
        <f>IF(Prestatienormen!AM15&gt;0,Prestatienormen!AM15*calculatietarief,"")</f>
        <v/>
      </c>
      <c r="N15" s="232">
        <f>SUM(C15:M15)</f>
        <v>0</v>
      </c>
    </row>
    <row r="16" spans="1:14">
      <c r="A16" s="387" t="s">
        <v>246</v>
      </c>
      <c r="B16" s="149">
        <v>156</v>
      </c>
      <c r="C16" s="372" t="str">
        <f>IF(Prestatienormen!AC16&gt;0,Prestatienormen!AC16*calculatietarief,"")</f>
        <v/>
      </c>
      <c r="D16" s="228" t="str">
        <f>IF(Prestatienormen!AD16&gt;0,Prestatienormen!AD16*calculatietarief,"")</f>
        <v/>
      </c>
      <c r="E16" s="228" t="str">
        <f>IF(Prestatienormen!AE16&gt;0,Prestatienormen!AE16*calculatietarief,"")</f>
        <v/>
      </c>
      <c r="F16" s="228" t="str">
        <f>IF(Prestatienormen!AF16&gt;0,Prestatienormen!AF16*calculatietarief,"")</f>
        <v/>
      </c>
      <c r="G16" s="228" t="str">
        <f>IF(Prestatienormen!AG16&gt;0,Prestatienormen!AG16*calculatietarief,"")</f>
        <v/>
      </c>
      <c r="H16" s="228" t="str">
        <f>IF(Prestatienormen!AH16&gt;0,Prestatienormen!AH16*calculatietarief,"")</f>
        <v/>
      </c>
      <c r="I16" s="228" t="str">
        <f>IF(Prestatienormen!AI16&gt;0,Prestatienormen!AI16*calculatietarief,"")</f>
        <v/>
      </c>
      <c r="J16" s="228" t="str">
        <f>IF(Prestatienormen!AJ16&gt;0,Prestatienormen!AJ16*calculatietarief,"")</f>
        <v/>
      </c>
      <c r="K16" s="228" t="str">
        <f>IF(Prestatienormen!AK16&gt;0,Prestatienormen!AK16*calculatietarief,"")</f>
        <v/>
      </c>
      <c r="L16" s="228" t="str">
        <f>IF(Prestatienormen!AL16&gt;0,Prestatienormen!AL16*calculatietarief,"")</f>
        <v/>
      </c>
      <c r="M16" s="415" t="str">
        <f>IF(Prestatienormen!AM16&gt;0,Prestatienormen!AM16*calculatietarief,"")</f>
        <v/>
      </c>
      <c r="N16" s="410">
        <f>SUM(C16:M17)</f>
        <v>0</v>
      </c>
    </row>
    <row r="17" spans="1:14">
      <c r="A17" s="386"/>
      <c r="B17" s="141">
        <v>52</v>
      </c>
      <c r="C17" s="364" t="str">
        <f>IF(Prestatienormen!AC17&gt;0,Prestatienormen!AC17*calculatietarief,"")</f>
        <v/>
      </c>
      <c r="D17" s="365" t="str">
        <f>IF(Prestatienormen!AD17&gt;0,Prestatienormen!AD17*calculatietarief,"")</f>
        <v/>
      </c>
      <c r="E17" s="365" t="str">
        <f>IF(Prestatienormen!AE17&gt;0,Prestatienormen!AE17*calculatietarief,"")</f>
        <v/>
      </c>
      <c r="F17" s="365" t="str">
        <f>IF(Prestatienormen!AF17&gt;0,Prestatienormen!AF17*calculatietarief,"")</f>
        <v/>
      </c>
      <c r="G17" s="365" t="str">
        <f>IF(Prestatienormen!AG17&gt;0,Prestatienormen!AG17*calculatietarief,"")</f>
        <v/>
      </c>
      <c r="H17" s="365" t="str">
        <f>IF(Prestatienormen!AH17&gt;0,Prestatienormen!AH17*calculatietarief,"")</f>
        <v/>
      </c>
      <c r="I17" s="365" t="str">
        <f>IF(Prestatienormen!AI17&gt;0,Prestatienormen!AI17*calculatietarief,"")</f>
        <v/>
      </c>
      <c r="J17" s="365" t="str">
        <f>IF(Prestatienormen!AJ17&gt;0,Prestatienormen!AJ17*calculatietarief,"")</f>
        <v/>
      </c>
      <c r="K17" s="365" t="str">
        <f>IF(Prestatienormen!AK17&gt;0,Prestatienormen!AK17*calculatietarief,"")</f>
        <v/>
      </c>
      <c r="L17" s="365" t="str">
        <f>IF(Prestatienormen!AL17&gt;0,Prestatienormen!AL17*calculatietarief,"")</f>
        <v/>
      </c>
      <c r="M17" s="414"/>
      <c r="N17" s="411"/>
    </row>
    <row r="18" spans="1:14">
      <c r="A18" s="175" t="s">
        <v>263</v>
      </c>
      <c r="B18" s="176">
        <v>255</v>
      </c>
      <c r="C18" s="369" t="str">
        <f>IF(Prestatienormen!AC18&gt;0,Prestatienormen!AC18*calculatietarief,"")</f>
        <v/>
      </c>
      <c r="D18" s="226" t="str">
        <f>IF(Prestatienormen!AD18&gt;0,Prestatienormen!AD18*calculatietarief,"")</f>
        <v/>
      </c>
      <c r="E18" s="226" t="str">
        <f>IF(Prestatienormen!AE18&gt;0,Prestatienormen!AE18*calculatietarief,"")</f>
        <v/>
      </c>
      <c r="F18" s="226" t="str">
        <f>IF(Prestatienormen!AF18&gt;0,Prestatienormen!AF18*calculatietarief,"")</f>
        <v/>
      </c>
      <c r="G18" s="226" t="str">
        <f>IF(Prestatienormen!AG18&gt;0,Prestatienormen!AG18*calculatietarief,"")</f>
        <v/>
      </c>
      <c r="H18" s="226" t="str">
        <f>IF(Prestatienormen!AH18&gt;0,Prestatienormen!AH18*calculatietarief,"")</f>
        <v/>
      </c>
      <c r="I18" s="226" t="str">
        <f>IF(Prestatienormen!AI18&gt;0,Prestatienormen!AI18*calculatietarief,"")</f>
        <v/>
      </c>
      <c r="J18" s="226" t="str">
        <f>IF(Prestatienormen!AJ18&gt;0,Prestatienormen!AJ18*calculatietarief,"")</f>
        <v/>
      </c>
      <c r="K18" s="226" t="str">
        <f>IF(Prestatienormen!AK18&gt;0,Prestatienormen!AK18*calculatietarief,"")</f>
        <v/>
      </c>
      <c r="L18" s="226" t="str">
        <f>IF(Prestatienormen!AL18&gt;0,Prestatienormen!AL18*calculatietarief,"")</f>
        <v/>
      </c>
      <c r="M18" s="226" t="str">
        <f>IF(Prestatienormen!AM18&gt;0,Prestatienormen!AM18*calculatietarief,"")</f>
        <v/>
      </c>
      <c r="N18" s="232">
        <f>SUM(C18:M18)</f>
        <v>0</v>
      </c>
    </row>
    <row r="19" spans="1:14">
      <c r="A19" s="387" t="s">
        <v>255</v>
      </c>
      <c r="B19" s="149">
        <v>240</v>
      </c>
      <c r="C19" s="372" t="str">
        <f>IF(Prestatienormen!AC19&gt;0,Prestatienormen!AC19*calculatietarief,"")</f>
        <v/>
      </c>
      <c r="D19" s="228" t="str">
        <f>IF(Prestatienormen!AD19&gt;0,Prestatienormen!AD19*calculatietarief,"")</f>
        <v/>
      </c>
      <c r="E19" s="228" t="str">
        <f>IF(Prestatienormen!AE19&gt;0,Prestatienormen!AE19*calculatietarief,"")</f>
        <v/>
      </c>
      <c r="F19" s="228" t="str">
        <f>IF(Prestatienormen!AF19&gt;0,Prestatienormen!AF19*calculatietarief,"")</f>
        <v/>
      </c>
      <c r="G19" s="228" t="str">
        <f>IF(Prestatienormen!AG19&gt;0,Prestatienormen!AG19*calculatietarief,"")</f>
        <v/>
      </c>
      <c r="H19" s="228" t="str">
        <f>IF(Prestatienormen!AH19&gt;0,Prestatienormen!AH19*calculatietarief,"")</f>
        <v/>
      </c>
      <c r="I19" s="228" t="str">
        <f>IF(Prestatienormen!AI19&gt;0,Prestatienormen!AI19*calculatietarief,"")</f>
        <v/>
      </c>
      <c r="J19" s="228" t="str">
        <f>IF(Prestatienormen!AJ19&gt;0,Prestatienormen!AJ19*calculatietarief,"")</f>
        <v/>
      </c>
      <c r="K19" s="228" t="str">
        <f>IF(Prestatienormen!AK19&gt;0,Prestatienormen!AK19*calculatietarief,"")</f>
        <v/>
      </c>
      <c r="L19" s="228" t="str">
        <f>IF(Prestatienormen!AL19&gt;0,Prestatienormen!AL19*calculatietarief,"")</f>
        <v/>
      </c>
      <c r="M19" s="415" t="str">
        <f>IF(Prestatienormen!AM19&gt;0,Prestatienormen!AM19*calculatietarief,"")</f>
        <v/>
      </c>
      <c r="N19" s="410">
        <f>SUM(C19:M20)</f>
        <v>0</v>
      </c>
    </row>
    <row r="20" spans="1:14">
      <c r="A20" s="386"/>
      <c r="B20" s="141">
        <v>48</v>
      </c>
      <c r="C20" s="364" t="str">
        <f>IF(Prestatienormen!AC20&gt;0,Prestatienormen!AC20*calculatietarief,"")</f>
        <v/>
      </c>
      <c r="D20" s="365" t="str">
        <f>IF(Prestatienormen!AD20&gt;0,Prestatienormen!AD20*calculatietarief,"")</f>
        <v/>
      </c>
      <c r="E20" s="365" t="str">
        <f>IF(Prestatienormen!AE20&gt;0,Prestatienormen!AE20*calculatietarief,"")</f>
        <v/>
      </c>
      <c r="F20" s="365" t="str">
        <f>IF(Prestatienormen!AF20&gt;0,Prestatienormen!AF20*calculatietarief,"")</f>
        <v/>
      </c>
      <c r="G20" s="365" t="str">
        <f>IF(Prestatienormen!AG20&gt;0,Prestatienormen!AG20*calculatietarief,"")</f>
        <v/>
      </c>
      <c r="H20" s="365" t="str">
        <f>IF(Prestatienormen!AH20&gt;0,Prestatienormen!AH20*calculatietarief,"")</f>
        <v/>
      </c>
      <c r="I20" s="365" t="str">
        <f>IF(Prestatienormen!AI20&gt;0,Prestatienormen!AI20*calculatietarief,"")</f>
        <v/>
      </c>
      <c r="J20" s="365" t="str">
        <f>IF(Prestatienormen!AJ20&gt;0,Prestatienormen!AJ20*calculatietarief,"")</f>
        <v/>
      </c>
      <c r="K20" s="365" t="str">
        <f>IF(Prestatienormen!AK20&gt;0,Prestatienormen!AK20*calculatietarief,"")</f>
        <v/>
      </c>
      <c r="L20" s="365" t="str">
        <f>IF(Prestatienormen!AL20&gt;0,Prestatienormen!AL20*calculatietarief,"")</f>
        <v/>
      </c>
      <c r="M20" s="414"/>
      <c r="N20" s="411"/>
    </row>
    <row r="21" spans="1:14">
      <c r="A21" s="389" t="s">
        <v>256</v>
      </c>
      <c r="B21" s="176">
        <v>240</v>
      </c>
      <c r="C21" s="369" t="str">
        <f>IF(Prestatienormen!AC21&gt;0,Prestatienormen!AC21*calculatietarief,"")</f>
        <v/>
      </c>
      <c r="D21" s="226" t="str">
        <f>IF(Prestatienormen!AD21&gt;0,Prestatienormen!AD21*calculatietarief,"")</f>
        <v/>
      </c>
      <c r="E21" s="226" t="str">
        <f>IF(Prestatienormen!AE21&gt;0,Prestatienormen!AE21*calculatietarief,"")</f>
        <v/>
      </c>
      <c r="F21" s="226" t="str">
        <f>IF(Prestatienormen!AF21&gt;0,Prestatienormen!AF21*calculatietarief,"")</f>
        <v/>
      </c>
      <c r="G21" s="226" t="str">
        <f>IF(Prestatienormen!AG21&gt;0,Prestatienormen!AG21*calculatietarief,"")</f>
        <v/>
      </c>
      <c r="H21" s="226" t="str">
        <f>IF(Prestatienormen!AH21&gt;0,Prestatienormen!AH21*calculatietarief,"")</f>
        <v/>
      </c>
      <c r="I21" s="226" t="str">
        <f>IF(Prestatienormen!AI21&gt;0,Prestatienormen!AI21*calculatietarief,"")</f>
        <v/>
      </c>
      <c r="J21" s="226" t="str">
        <f>IF(Prestatienormen!AJ21&gt;0,Prestatienormen!AJ21*calculatietarief,"")</f>
        <v/>
      </c>
      <c r="K21" s="226" t="str">
        <f>IF(Prestatienormen!AK21&gt;0,Prestatienormen!AK21*calculatietarief,"")</f>
        <v/>
      </c>
      <c r="L21" s="226" t="str">
        <f>IF(Prestatienormen!AL21&gt;0,Prestatienormen!AL21*calculatietarief,"")</f>
        <v/>
      </c>
      <c r="M21" s="413" t="str">
        <f>IF(Prestatienormen!AM21&gt;0,Prestatienormen!AM21*calculatietarief,"")</f>
        <v/>
      </c>
      <c r="N21" s="410">
        <f>SUM(C21:M22)</f>
        <v>0</v>
      </c>
    </row>
    <row r="22" spans="1:14">
      <c r="A22" s="390"/>
      <c r="B22" s="180">
        <v>48</v>
      </c>
      <c r="C22" s="370" t="str">
        <f>IF(Prestatienormen!AC22&gt;0,Prestatienormen!AC22*calculatietarief,"")</f>
        <v/>
      </c>
      <c r="D22" s="371" t="str">
        <f>IF(Prestatienormen!AD22&gt;0,Prestatienormen!AD22*calculatietarief,"")</f>
        <v/>
      </c>
      <c r="E22" s="371" t="str">
        <f>IF(Prestatienormen!AE22&gt;0,Prestatienormen!AE22*calculatietarief,"")</f>
        <v/>
      </c>
      <c r="F22" s="371" t="str">
        <f>IF(Prestatienormen!AF22&gt;0,Prestatienormen!AF22*calculatietarief,"")</f>
        <v/>
      </c>
      <c r="G22" s="371" t="str">
        <f>IF(Prestatienormen!AG22&gt;0,Prestatienormen!AG22*calculatietarief,"")</f>
        <v/>
      </c>
      <c r="H22" s="371" t="str">
        <f>IF(Prestatienormen!AH22&gt;0,Prestatienormen!AH22*calculatietarief,"")</f>
        <v/>
      </c>
      <c r="I22" s="371" t="str">
        <f>IF(Prestatienormen!AI22&gt;0,Prestatienormen!AI22*calculatietarief,"")</f>
        <v/>
      </c>
      <c r="J22" s="371" t="str">
        <f>IF(Prestatienormen!AJ22&gt;0,Prestatienormen!AJ22*calculatietarief,"")</f>
        <v/>
      </c>
      <c r="K22" s="371" t="str">
        <f>IF(Prestatienormen!AK22&gt;0,Prestatienormen!AK22*calculatietarief,"")</f>
        <v/>
      </c>
      <c r="L22" s="371" t="str">
        <f>IF(Prestatienormen!AL22&gt;0,Prestatienormen!AL22*calculatietarief,"")</f>
        <v/>
      </c>
      <c r="M22" s="414"/>
      <c r="N22" s="411"/>
    </row>
    <row r="23" spans="1:14">
      <c r="A23" s="387" t="s">
        <v>257</v>
      </c>
      <c r="B23" s="149">
        <v>240</v>
      </c>
      <c r="C23" s="372" t="str">
        <f>IF(Prestatienormen!AC23&gt;0,Prestatienormen!AC23*calculatietarief,"")</f>
        <v/>
      </c>
      <c r="D23" s="228" t="str">
        <f>IF(Prestatienormen!AD23&gt;0,Prestatienormen!AD23*calculatietarief,"")</f>
        <v/>
      </c>
      <c r="E23" s="228" t="str">
        <f>IF(Prestatienormen!AE23&gt;0,Prestatienormen!AE23*calculatietarief,"")</f>
        <v/>
      </c>
      <c r="F23" s="228" t="str">
        <f>IF(Prestatienormen!AF23&gt;0,Prestatienormen!AF23*calculatietarief,"")</f>
        <v/>
      </c>
      <c r="G23" s="228" t="str">
        <f>IF(Prestatienormen!AG23&gt;0,Prestatienormen!AG23*calculatietarief,"")</f>
        <v/>
      </c>
      <c r="H23" s="228" t="str">
        <f>IF(Prestatienormen!AH23&gt;0,Prestatienormen!AH23*calculatietarief,"")</f>
        <v/>
      </c>
      <c r="I23" s="228" t="str">
        <f>IF(Prestatienormen!AI23&gt;0,Prestatienormen!AI23*calculatietarief,"")</f>
        <v/>
      </c>
      <c r="J23" s="228" t="str">
        <f>IF(Prestatienormen!AJ23&gt;0,Prestatienormen!AJ23*calculatietarief,"")</f>
        <v/>
      </c>
      <c r="K23" s="228" t="str">
        <f>IF(Prestatienormen!AK23&gt;0,Prestatienormen!AK23*calculatietarief,"")</f>
        <v/>
      </c>
      <c r="L23" s="228" t="str">
        <f>IF(Prestatienormen!AL23&gt;0,Prestatienormen!AL23*calculatietarief,"")</f>
        <v/>
      </c>
      <c r="M23" s="415" t="str">
        <f>IF(Prestatienormen!AM23&gt;0,Prestatienormen!AM23*calculatietarief,"")</f>
        <v/>
      </c>
      <c r="N23" s="410">
        <f>SUM(C23:M24)</f>
        <v>0</v>
      </c>
    </row>
    <row r="24" spans="1:14">
      <c r="A24" s="386"/>
      <c r="B24" s="141">
        <v>48</v>
      </c>
      <c r="C24" s="364" t="str">
        <f>IF(Prestatienormen!AC24&gt;0,Prestatienormen!AC24*calculatietarief,"")</f>
        <v/>
      </c>
      <c r="D24" s="365" t="str">
        <f>IF(Prestatienormen!AD24&gt;0,Prestatienormen!AD24*calculatietarief,"")</f>
        <v/>
      </c>
      <c r="E24" s="365" t="str">
        <f>IF(Prestatienormen!AE24&gt;0,Prestatienormen!AE24*calculatietarief,"")</f>
        <v/>
      </c>
      <c r="F24" s="365" t="str">
        <f>IF(Prestatienormen!AF24&gt;0,Prestatienormen!AF24*calculatietarief,"")</f>
        <v/>
      </c>
      <c r="G24" s="365" t="str">
        <f>IF(Prestatienormen!AG24&gt;0,Prestatienormen!AG24*calculatietarief,"")</f>
        <v/>
      </c>
      <c r="H24" s="365" t="str">
        <f>IF(Prestatienormen!AH24&gt;0,Prestatienormen!AH24*calculatietarief,"")</f>
        <v/>
      </c>
      <c r="I24" s="365" t="str">
        <f>IF(Prestatienormen!AI24&gt;0,Prestatienormen!AI24*calculatietarief,"")</f>
        <v/>
      </c>
      <c r="J24" s="365" t="str">
        <f>IF(Prestatienormen!AJ24&gt;0,Prestatienormen!AJ24*calculatietarief,"")</f>
        <v/>
      </c>
      <c r="K24" s="365" t="str">
        <f>IF(Prestatienormen!AK24&gt;0,Prestatienormen!AK24*calculatietarief,"")</f>
        <v/>
      </c>
      <c r="L24" s="365" t="str">
        <f>IF(Prestatienormen!AL24&gt;0,Prestatienormen!AL24*calculatietarief,"")</f>
        <v/>
      </c>
      <c r="M24" s="414"/>
      <c r="N24" s="411"/>
    </row>
    <row r="25" spans="1:14">
      <c r="A25" s="389" t="s">
        <v>479</v>
      </c>
      <c r="B25" s="176">
        <v>240</v>
      </c>
      <c r="C25" s="369" t="str">
        <f>IF(Prestatienormen!AC25&gt;0,Prestatienormen!AC25*calculatietarief,"")</f>
        <v/>
      </c>
      <c r="D25" s="226" t="str">
        <f>IF(Prestatienormen!AD25&gt;0,Prestatienormen!AD25*calculatietarief,"")</f>
        <v/>
      </c>
      <c r="E25" s="226" t="str">
        <f>IF(Prestatienormen!AE25&gt;0,Prestatienormen!AE25*calculatietarief,"")</f>
        <v/>
      </c>
      <c r="F25" s="226" t="str">
        <f>IF(Prestatienormen!AF25&gt;0,Prestatienormen!AF25*calculatietarief,"")</f>
        <v/>
      </c>
      <c r="G25" s="226" t="str">
        <f>IF(Prestatienormen!AG25&gt;0,Prestatienormen!AG25*calculatietarief,"")</f>
        <v/>
      </c>
      <c r="H25" s="226" t="str">
        <f>IF(Prestatienormen!AH25&gt;0,Prestatienormen!AH25*calculatietarief,"")</f>
        <v/>
      </c>
      <c r="I25" s="226" t="str">
        <f>IF(Prestatienormen!AI25&gt;0,Prestatienormen!AI25*calculatietarief,"")</f>
        <v/>
      </c>
      <c r="J25" s="226" t="str">
        <f>IF(Prestatienormen!AJ25&gt;0,Prestatienormen!AJ25*calculatietarief,"")</f>
        <v/>
      </c>
      <c r="K25" s="226" t="str">
        <f>IF(Prestatienormen!AK25&gt;0,Prestatienormen!AK25*calculatietarief,"")</f>
        <v/>
      </c>
      <c r="L25" s="226" t="str">
        <f>IF(Prestatienormen!AL25&gt;0,Prestatienormen!AL25*calculatietarief,"")</f>
        <v/>
      </c>
      <c r="M25" s="413" t="str">
        <f>IF(Prestatienormen!AM25&gt;0,Prestatienormen!AM25*calculatietarief,"")</f>
        <v/>
      </c>
      <c r="N25" s="410">
        <f>SUM(C25:M26)</f>
        <v>0</v>
      </c>
    </row>
    <row r="26" spans="1:14">
      <c r="A26" s="390"/>
      <c r="B26" s="180">
        <v>48</v>
      </c>
      <c r="C26" s="370" t="str">
        <f>IF(Prestatienormen!AC26&gt;0,Prestatienormen!AC26*calculatietarief,"")</f>
        <v/>
      </c>
      <c r="D26" s="371" t="str">
        <f>IF(Prestatienormen!AD26&gt;0,Prestatienormen!AD26*calculatietarief,"")</f>
        <v/>
      </c>
      <c r="E26" s="371" t="str">
        <f>IF(Prestatienormen!AE26&gt;0,Prestatienormen!AE26*calculatietarief,"")</f>
        <v/>
      </c>
      <c r="F26" s="371" t="str">
        <f>IF(Prestatienormen!AF26&gt;0,Prestatienormen!AF26*calculatietarief,"")</f>
        <v/>
      </c>
      <c r="G26" s="371" t="str">
        <f>IF(Prestatienormen!AG26&gt;0,Prestatienormen!AG26*calculatietarief,"")</f>
        <v/>
      </c>
      <c r="H26" s="371" t="str">
        <f>IF(Prestatienormen!AH26&gt;0,Prestatienormen!AH26*calculatietarief,"")</f>
        <v/>
      </c>
      <c r="I26" s="371" t="str">
        <f>IF(Prestatienormen!AI26&gt;0,Prestatienormen!AI26*calculatietarief,"")</f>
        <v/>
      </c>
      <c r="J26" s="371" t="str">
        <f>IF(Prestatienormen!AJ26&gt;0,Prestatienormen!AJ26*calculatietarief,"")</f>
        <v/>
      </c>
      <c r="K26" s="371" t="str">
        <f>IF(Prestatienormen!AK26&gt;0,Prestatienormen!AK26*calculatietarief,"")</f>
        <v/>
      </c>
      <c r="L26" s="371" t="str">
        <f>IF(Prestatienormen!AL26&gt;0,Prestatienormen!AL26*calculatietarief,"")</f>
        <v/>
      </c>
      <c r="M26" s="414"/>
      <c r="N26" s="411"/>
    </row>
    <row r="27" spans="1:14">
      <c r="A27" s="387" t="s">
        <v>461</v>
      </c>
      <c r="B27" s="149">
        <v>240</v>
      </c>
      <c r="C27" s="372" t="str">
        <f>IF(Prestatienormen!AC27&gt;0,Prestatienormen!AC27*calculatietarief,"")</f>
        <v/>
      </c>
      <c r="D27" s="228" t="str">
        <f>IF(Prestatienormen!AD27&gt;0,Prestatienormen!AD27*calculatietarief,"")</f>
        <v/>
      </c>
      <c r="E27" s="228" t="str">
        <f>IF(Prestatienormen!AE27&gt;0,Prestatienormen!AE27*calculatietarief,"")</f>
        <v/>
      </c>
      <c r="F27" s="228" t="str">
        <f>IF(Prestatienormen!AF27&gt;0,Prestatienormen!AF27*calculatietarief,"")</f>
        <v/>
      </c>
      <c r="G27" s="228" t="str">
        <f>IF(Prestatienormen!AG27&gt;0,Prestatienormen!AG27*calculatietarief,"")</f>
        <v/>
      </c>
      <c r="H27" s="228" t="str">
        <f>IF(Prestatienormen!AH27&gt;0,Prestatienormen!AH27*calculatietarief,"")</f>
        <v/>
      </c>
      <c r="I27" s="228" t="str">
        <f>IF(Prestatienormen!AI27&gt;0,Prestatienormen!AI27*calculatietarief,"")</f>
        <v/>
      </c>
      <c r="J27" s="228" t="str">
        <f>IF(Prestatienormen!AJ27&gt;0,Prestatienormen!AJ27*calculatietarief,"")</f>
        <v/>
      </c>
      <c r="K27" s="228" t="str">
        <f>IF(Prestatienormen!AK27&gt;0,Prestatienormen!AK27*calculatietarief,"")</f>
        <v/>
      </c>
      <c r="L27" s="228" t="str">
        <f>IF(Prestatienormen!AL27&gt;0,Prestatienormen!AL27*calculatietarief,"")</f>
        <v/>
      </c>
      <c r="M27" s="415" t="str">
        <f>IF(Prestatienormen!AM27&gt;0,Prestatienormen!AM27*calculatietarief,"")</f>
        <v/>
      </c>
      <c r="N27" s="410">
        <f>SUM(C27:M28)</f>
        <v>0</v>
      </c>
    </row>
    <row r="28" spans="1:14">
      <c r="A28" s="386"/>
      <c r="B28" s="141">
        <v>48</v>
      </c>
      <c r="C28" s="364" t="str">
        <f>IF(Prestatienormen!AC28&gt;0,Prestatienormen!AC28*calculatietarief,"")</f>
        <v/>
      </c>
      <c r="D28" s="365" t="str">
        <f>IF(Prestatienormen!AD28&gt;0,Prestatienormen!AD28*calculatietarief,"")</f>
        <v/>
      </c>
      <c r="E28" s="365" t="str">
        <f>IF(Prestatienormen!AE28&gt;0,Prestatienormen!AE28*calculatietarief,"")</f>
        <v/>
      </c>
      <c r="F28" s="365" t="str">
        <f>IF(Prestatienormen!AF28&gt;0,Prestatienormen!AF28*calculatietarief,"")</f>
        <v/>
      </c>
      <c r="G28" s="365" t="str">
        <f>IF(Prestatienormen!AG28&gt;0,Prestatienormen!AG28*calculatietarief,"")</f>
        <v/>
      </c>
      <c r="H28" s="365" t="str">
        <f>IF(Prestatienormen!AH28&gt;0,Prestatienormen!AH28*calculatietarief,"")</f>
        <v/>
      </c>
      <c r="I28" s="365" t="str">
        <f>IF(Prestatienormen!AI28&gt;0,Prestatienormen!AI28*calculatietarief,"")</f>
        <v/>
      </c>
      <c r="J28" s="365" t="str">
        <f>IF(Prestatienormen!AJ28&gt;0,Prestatienormen!AJ28*calculatietarief,"")</f>
        <v/>
      </c>
      <c r="K28" s="365" t="str">
        <f>IF(Prestatienormen!AK28&gt;0,Prestatienormen!AK28*calculatietarief,"")</f>
        <v/>
      </c>
      <c r="L28" s="365" t="str">
        <f>IF(Prestatienormen!AL28&gt;0,Prestatienormen!AL28*calculatietarief,"")</f>
        <v/>
      </c>
      <c r="M28" s="414"/>
      <c r="N28" s="411"/>
    </row>
    <row r="29" spans="1:14">
      <c r="A29" s="389" t="s">
        <v>258</v>
      </c>
      <c r="B29" s="176">
        <v>240</v>
      </c>
      <c r="C29" s="369" t="str">
        <f>IF(Prestatienormen!AC29&gt;0,Prestatienormen!AC29*calculatietarief,"")</f>
        <v/>
      </c>
      <c r="D29" s="226" t="str">
        <f>IF(Prestatienormen!AD29&gt;0,Prestatienormen!AD29*calculatietarief,"")</f>
        <v/>
      </c>
      <c r="E29" s="226" t="str">
        <f>IF(Prestatienormen!AE29&gt;0,Prestatienormen!AE29*calculatietarief,"")</f>
        <v/>
      </c>
      <c r="F29" s="226" t="str">
        <f>IF(Prestatienormen!AF29&gt;0,Prestatienormen!AF29*calculatietarief,"")</f>
        <v/>
      </c>
      <c r="G29" s="226" t="str">
        <f>IF(Prestatienormen!AG29&gt;0,Prestatienormen!AG29*calculatietarief,"")</f>
        <v/>
      </c>
      <c r="H29" s="226" t="str">
        <f>IF(Prestatienormen!AH29&gt;0,Prestatienormen!AH29*calculatietarief,"")</f>
        <v/>
      </c>
      <c r="I29" s="226" t="str">
        <f>IF(Prestatienormen!AI29&gt;0,Prestatienormen!AI29*calculatietarief,"")</f>
        <v/>
      </c>
      <c r="J29" s="226" t="str">
        <f>IF(Prestatienormen!AJ29&gt;0,Prestatienormen!AJ29*calculatietarief,"")</f>
        <v/>
      </c>
      <c r="K29" s="226" t="str">
        <f>IF(Prestatienormen!AK29&gt;0,Prestatienormen!AK29*calculatietarief,"")</f>
        <v/>
      </c>
      <c r="L29" s="226" t="str">
        <f>IF(Prestatienormen!AL29&gt;0,Prestatienormen!AL29*calculatietarief,"")</f>
        <v/>
      </c>
      <c r="M29" s="413" t="str">
        <f>IF(Prestatienormen!AM29&gt;0,Prestatienormen!AM29*calculatietarief,"")</f>
        <v/>
      </c>
      <c r="N29" s="410">
        <f>SUM(C29:M30)</f>
        <v>0</v>
      </c>
    </row>
    <row r="30" spans="1:14">
      <c r="A30" s="390"/>
      <c r="B30" s="180">
        <v>48</v>
      </c>
      <c r="C30" s="370" t="str">
        <f>IF(Prestatienormen!AC30&gt;0,Prestatienormen!AC30*calculatietarief,"")</f>
        <v/>
      </c>
      <c r="D30" s="371" t="str">
        <f>IF(Prestatienormen!AD30&gt;0,Prestatienormen!AD30*calculatietarief,"")</f>
        <v/>
      </c>
      <c r="E30" s="371" t="str">
        <f>IF(Prestatienormen!AE30&gt;0,Prestatienormen!AE30*calculatietarief,"")</f>
        <v/>
      </c>
      <c r="F30" s="371" t="str">
        <f>IF(Prestatienormen!AF30&gt;0,Prestatienormen!AF30*calculatietarief,"")</f>
        <v/>
      </c>
      <c r="G30" s="371" t="str">
        <f>IF(Prestatienormen!AG30&gt;0,Prestatienormen!AG30*calculatietarief,"")</f>
        <v/>
      </c>
      <c r="H30" s="371" t="str">
        <f>IF(Prestatienormen!AH30&gt;0,Prestatienormen!AH30*calculatietarief,"")</f>
        <v/>
      </c>
      <c r="I30" s="371" t="str">
        <f>IF(Prestatienormen!AI30&gt;0,Prestatienormen!AI30*calculatietarief,"")</f>
        <v/>
      </c>
      <c r="J30" s="371" t="str">
        <f>IF(Prestatienormen!AJ30&gt;0,Prestatienormen!AJ30*calculatietarief,"")</f>
        <v/>
      </c>
      <c r="K30" s="371" t="str">
        <f>IF(Prestatienormen!AK30&gt;0,Prestatienormen!AK30*calculatietarief,"")</f>
        <v/>
      </c>
      <c r="L30" s="371" t="str">
        <f>IF(Prestatienormen!AL30&gt;0,Prestatienormen!AL30*calculatietarief,"")</f>
        <v/>
      </c>
      <c r="M30" s="414"/>
      <c r="N30" s="411"/>
    </row>
    <row r="31" spans="1:14">
      <c r="A31" s="387" t="s">
        <v>259</v>
      </c>
      <c r="B31" s="149">
        <v>240</v>
      </c>
      <c r="C31" s="372" t="str">
        <f>IF(Prestatienormen!AC31&gt;0,Prestatienormen!AC31*calculatietarief,"")</f>
        <v/>
      </c>
      <c r="D31" s="228" t="str">
        <f>IF(Prestatienormen!AD31&gt;0,Prestatienormen!AD31*calculatietarief,"")</f>
        <v/>
      </c>
      <c r="E31" s="228" t="str">
        <f>IF(Prestatienormen!AE31&gt;0,Prestatienormen!AE31*calculatietarief,"")</f>
        <v/>
      </c>
      <c r="F31" s="228" t="str">
        <f>IF(Prestatienormen!AF31&gt;0,Prestatienormen!AF31*calculatietarief,"")</f>
        <v/>
      </c>
      <c r="G31" s="228" t="str">
        <f>IF(Prestatienormen!AG31&gt;0,Prestatienormen!AG31*calculatietarief,"")</f>
        <v/>
      </c>
      <c r="H31" s="228" t="str">
        <f>IF(Prestatienormen!AH31&gt;0,Prestatienormen!AH31*calculatietarief,"")</f>
        <v/>
      </c>
      <c r="I31" s="228" t="str">
        <f>IF(Prestatienormen!AI31&gt;0,Prestatienormen!AI31*calculatietarief,"")</f>
        <v/>
      </c>
      <c r="J31" s="228" t="str">
        <f>IF(Prestatienormen!AJ31&gt;0,Prestatienormen!AJ31*calculatietarief,"")</f>
        <v/>
      </c>
      <c r="K31" s="228" t="str">
        <f>IF(Prestatienormen!AK31&gt;0,Prestatienormen!AK31*calculatietarief,"")</f>
        <v/>
      </c>
      <c r="L31" s="228" t="str">
        <f>IF(Prestatienormen!AL31&gt;0,Prestatienormen!AL31*calculatietarief,"")</f>
        <v/>
      </c>
      <c r="M31" s="415" t="str">
        <f>IF(Prestatienormen!AM31&gt;0,Prestatienormen!AM31*calculatietarief,"")</f>
        <v/>
      </c>
      <c r="N31" s="410">
        <f>SUM(C31:M32)</f>
        <v>0</v>
      </c>
    </row>
    <row r="32" spans="1:14">
      <c r="A32" s="386"/>
      <c r="B32" s="141">
        <v>48</v>
      </c>
      <c r="C32" s="364" t="str">
        <f>IF(Prestatienormen!AC32&gt;0,Prestatienormen!AC32*calculatietarief,"")</f>
        <v/>
      </c>
      <c r="D32" s="365" t="str">
        <f>IF(Prestatienormen!AD32&gt;0,Prestatienormen!AD32*calculatietarief,"")</f>
        <v/>
      </c>
      <c r="E32" s="365" t="str">
        <f>IF(Prestatienormen!AE32&gt;0,Prestatienormen!AE32*calculatietarief,"")</f>
        <v/>
      </c>
      <c r="F32" s="365" t="str">
        <f>IF(Prestatienormen!AF32&gt;0,Prestatienormen!AF32*calculatietarief,"")</f>
        <v/>
      </c>
      <c r="G32" s="365" t="str">
        <f>IF(Prestatienormen!AG32&gt;0,Prestatienormen!AG32*calculatietarief,"")</f>
        <v/>
      </c>
      <c r="H32" s="365" t="str">
        <f>IF(Prestatienormen!AH32&gt;0,Prestatienormen!AH32*calculatietarief,"")</f>
        <v/>
      </c>
      <c r="I32" s="365" t="str">
        <f>IF(Prestatienormen!AI32&gt;0,Prestatienormen!AI32*calculatietarief,"")</f>
        <v/>
      </c>
      <c r="J32" s="365" t="str">
        <f>IF(Prestatienormen!AJ32&gt;0,Prestatienormen!AJ32*calculatietarief,"")</f>
        <v/>
      </c>
      <c r="K32" s="365" t="str">
        <f>IF(Prestatienormen!AK32&gt;0,Prestatienormen!AK32*calculatietarief,"")</f>
        <v/>
      </c>
      <c r="L32" s="365" t="str">
        <f>IF(Prestatienormen!AL32&gt;0,Prestatienormen!AL32*calculatietarief,"")</f>
        <v/>
      </c>
      <c r="M32" s="414"/>
      <c r="N32" s="411"/>
    </row>
    <row r="33" spans="1:14">
      <c r="A33" s="389" t="s">
        <v>260</v>
      </c>
      <c r="B33" s="176">
        <v>240</v>
      </c>
      <c r="C33" s="369" t="str">
        <f>IF(Prestatienormen!AC33&gt;0,Prestatienormen!AC33*calculatietarief,"")</f>
        <v/>
      </c>
      <c r="D33" s="226" t="str">
        <f>IF(Prestatienormen!AD33&gt;0,Prestatienormen!AD33*calculatietarief,"")</f>
        <v/>
      </c>
      <c r="E33" s="226" t="str">
        <f>IF(Prestatienormen!AE33&gt;0,Prestatienormen!AE33*calculatietarief,"")</f>
        <v/>
      </c>
      <c r="F33" s="226" t="str">
        <f>IF(Prestatienormen!AF33&gt;0,Prestatienormen!AF33*calculatietarief,"")</f>
        <v/>
      </c>
      <c r="G33" s="226" t="str">
        <f>IF(Prestatienormen!AG33&gt;0,Prestatienormen!AG33*calculatietarief,"")</f>
        <v/>
      </c>
      <c r="H33" s="226" t="str">
        <f>IF(Prestatienormen!AH33&gt;0,Prestatienormen!AH33*calculatietarief,"")</f>
        <v/>
      </c>
      <c r="I33" s="226" t="str">
        <f>IF(Prestatienormen!AI33&gt;0,Prestatienormen!AI33*calculatietarief,"")</f>
        <v/>
      </c>
      <c r="J33" s="226" t="str">
        <f>IF(Prestatienormen!AJ33&gt;0,Prestatienormen!AJ33*calculatietarief,"")</f>
        <v/>
      </c>
      <c r="K33" s="226" t="str">
        <f>IF(Prestatienormen!AK33&gt;0,Prestatienormen!AK33*calculatietarief,"")</f>
        <v/>
      </c>
      <c r="L33" s="226" t="str">
        <f>IF(Prestatienormen!AL33&gt;0,Prestatienormen!AL33*calculatietarief,"")</f>
        <v/>
      </c>
      <c r="M33" s="413" t="str">
        <f>IF(Prestatienormen!AM33&gt;0,Prestatienormen!AM33*calculatietarief,"")</f>
        <v/>
      </c>
      <c r="N33" s="410">
        <f>SUM(C33:M34)</f>
        <v>0</v>
      </c>
    </row>
    <row r="34" spans="1:14">
      <c r="A34" s="390"/>
      <c r="B34" s="180">
        <v>48</v>
      </c>
      <c r="C34" s="370" t="str">
        <f>IF(Prestatienormen!AC34&gt;0,Prestatienormen!AC34*calculatietarief,"")</f>
        <v/>
      </c>
      <c r="D34" s="371" t="str">
        <f>IF(Prestatienormen!AD34&gt;0,Prestatienormen!AD34*calculatietarief,"")</f>
        <v/>
      </c>
      <c r="E34" s="371" t="str">
        <f>IF(Prestatienormen!AE34&gt;0,Prestatienormen!AE34*calculatietarief,"")</f>
        <v/>
      </c>
      <c r="F34" s="371" t="str">
        <f>IF(Prestatienormen!AF34&gt;0,Prestatienormen!AF34*calculatietarief,"")</f>
        <v/>
      </c>
      <c r="G34" s="371" t="str">
        <f>IF(Prestatienormen!AG34&gt;0,Prestatienormen!AG34*calculatietarief,"")</f>
        <v/>
      </c>
      <c r="H34" s="371" t="str">
        <f>IF(Prestatienormen!AH34&gt;0,Prestatienormen!AH34*calculatietarief,"")</f>
        <v/>
      </c>
      <c r="I34" s="371" t="str">
        <f>IF(Prestatienormen!AI34&gt;0,Prestatienormen!AI34*calculatietarief,"")</f>
        <v/>
      </c>
      <c r="J34" s="371" t="str">
        <f>IF(Prestatienormen!AJ34&gt;0,Prestatienormen!AJ34*calculatietarief,"")</f>
        <v/>
      </c>
      <c r="K34" s="371" t="str">
        <f>IF(Prestatienormen!AK34&gt;0,Prestatienormen!AK34*calculatietarief,"")</f>
        <v/>
      </c>
      <c r="L34" s="371" t="str">
        <f>IF(Prestatienormen!AL34&gt;0,Prestatienormen!AL34*calculatietarief,"")</f>
        <v/>
      </c>
      <c r="M34" s="414"/>
      <c r="N34" s="411"/>
    </row>
    <row r="35" spans="1:14">
      <c r="A35" s="387" t="s">
        <v>261</v>
      </c>
      <c r="B35" s="149">
        <v>240</v>
      </c>
      <c r="C35" s="372" t="str">
        <f>IF(Prestatienormen!AC35&gt;0,Prestatienormen!AC35*calculatietarief,"")</f>
        <v/>
      </c>
      <c r="D35" s="228" t="str">
        <f>IF(Prestatienormen!AD35&gt;0,Prestatienormen!AD35*calculatietarief,"")</f>
        <v/>
      </c>
      <c r="E35" s="228" t="str">
        <f>IF(Prestatienormen!AE35&gt;0,Prestatienormen!AE35*calculatietarief,"")</f>
        <v/>
      </c>
      <c r="F35" s="228" t="str">
        <f>IF(Prestatienormen!AF35&gt;0,Prestatienormen!AF35*calculatietarief,"")</f>
        <v/>
      </c>
      <c r="G35" s="228" t="str">
        <f>IF(Prestatienormen!AG35&gt;0,Prestatienormen!AG35*calculatietarief,"")</f>
        <v/>
      </c>
      <c r="H35" s="228" t="str">
        <f>IF(Prestatienormen!AH35&gt;0,Prestatienormen!AH35*calculatietarief,"")</f>
        <v/>
      </c>
      <c r="I35" s="228" t="str">
        <f>IF(Prestatienormen!AI35&gt;0,Prestatienormen!AI35*calculatietarief,"")</f>
        <v/>
      </c>
      <c r="J35" s="228" t="str">
        <f>IF(Prestatienormen!AJ35&gt;0,Prestatienormen!AJ35*calculatietarief,"")</f>
        <v/>
      </c>
      <c r="K35" s="228" t="str">
        <f>IF(Prestatienormen!AK35&gt;0,Prestatienormen!AK35*calculatietarief,"")</f>
        <v/>
      </c>
      <c r="L35" s="228" t="str">
        <f>IF(Prestatienormen!AL35&gt;0,Prestatienormen!AL35*calculatietarief,"")</f>
        <v/>
      </c>
      <c r="M35" s="415" t="str">
        <f>IF(Prestatienormen!AM35&gt;0,Prestatienormen!AM35*calculatietarief,"")</f>
        <v/>
      </c>
      <c r="N35" s="410">
        <f>SUM(C35:M36)</f>
        <v>0</v>
      </c>
    </row>
    <row r="36" spans="1:14">
      <c r="A36" s="386"/>
      <c r="B36" s="141">
        <v>48</v>
      </c>
      <c r="C36" s="364" t="str">
        <f>IF(Prestatienormen!AC36&gt;0,Prestatienormen!AC36*calculatietarief,"")</f>
        <v/>
      </c>
      <c r="D36" s="365" t="str">
        <f>IF(Prestatienormen!AD36&gt;0,Prestatienormen!AD36*calculatietarief,"")</f>
        <v/>
      </c>
      <c r="E36" s="365" t="str">
        <f>IF(Prestatienormen!AE36&gt;0,Prestatienormen!AE36*calculatietarief,"")</f>
        <v/>
      </c>
      <c r="F36" s="365" t="str">
        <f>IF(Prestatienormen!AF36&gt;0,Prestatienormen!AF36*calculatietarief,"")</f>
        <v/>
      </c>
      <c r="G36" s="365" t="str">
        <f>IF(Prestatienormen!AG36&gt;0,Prestatienormen!AG36*calculatietarief,"")</f>
        <v/>
      </c>
      <c r="H36" s="365" t="str">
        <f>IF(Prestatienormen!AH36&gt;0,Prestatienormen!AH36*calculatietarief,"")</f>
        <v/>
      </c>
      <c r="I36" s="365" t="str">
        <f>IF(Prestatienormen!AI36&gt;0,Prestatienormen!AI36*calculatietarief,"")</f>
        <v/>
      </c>
      <c r="J36" s="365" t="str">
        <f>IF(Prestatienormen!AJ36&gt;0,Prestatienormen!AJ36*calculatietarief,"")</f>
        <v/>
      </c>
      <c r="K36" s="365" t="str">
        <f>IF(Prestatienormen!AK36&gt;0,Prestatienormen!AK36*calculatietarief,"")</f>
        <v/>
      </c>
      <c r="L36" s="365" t="str">
        <f>IF(Prestatienormen!AL36&gt;0,Prestatienormen!AL36*calculatietarief,"")</f>
        <v/>
      </c>
      <c r="M36" s="414"/>
      <c r="N36" s="411"/>
    </row>
    <row r="37" spans="1:14">
      <c r="A37" s="389" t="s">
        <v>262</v>
      </c>
      <c r="B37" s="176">
        <v>240</v>
      </c>
      <c r="C37" s="369" t="str">
        <f>IF(Prestatienormen!AC37&gt;0,Prestatienormen!AC37*calculatietarief,"")</f>
        <v/>
      </c>
      <c r="D37" s="226" t="str">
        <f>IF(Prestatienormen!AD37&gt;0,Prestatienormen!AD37*calculatietarief,"")</f>
        <v/>
      </c>
      <c r="E37" s="226" t="str">
        <f>IF(Prestatienormen!AE37&gt;0,Prestatienormen!AE37*calculatietarief,"")</f>
        <v/>
      </c>
      <c r="F37" s="226" t="str">
        <f>IF(Prestatienormen!AF37&gt;0,Prestatienormen!AF37*calculatietarief,"")</f>
        <v/>
      </c>
      <c r="G37" s="226" t="str">
        <f>IF(Prestatienormen!AG37&gt;0,Prestatienormen!AG37*calculatietarief,"")</f>
        <v/>
      </c>
      <c r="H37" s="226" t="str">
        <f>IF(Prestatienormen!AH37&gt;0,Prestatienormen!AH37*calculatietarief,"")</f>
        <v/>
      </c>
      <c r="I37" s="226" t="str">
        <f>IF(Prestatienormen!AI37&gt;0,Prestatienormen!AI37*calculatietarief,"")</f>
        <v/>
      </c>
      <c r="J37" s="226" t="str">
        <f>IF(Prestatienormen!AJ37&gt;0,Prestatienormen!AJ37*calculatietarief,"")</f>
        <v/>
      </c>
      <c r="K37" s="226" t="str">
        <f>IF(Prestatienormen!AK37&gt;0,Prestatienormen!AK37*calculatietarief,"")</f>
        <v/>
      </c>
      <c r="L37" s="226" t="str">
        <f>IF(Prestatienormen!AL37&gt;0,Prestatienormen!AL37*calculatietarief,"")</f>
        <v/>
      </c>
      <c r="M37" s="413" t="str">
        <f>IF(Prestatienormen!AM37&gt;0,Prestatienormen!AM37*calculatietarief,"")</f>
        <v/>
      </c>
      <c r="N37" s="410">
        <f>SUM(C37:M38)</f>
        <v>0</v>
      </c>
    </row>
    <row r="38" spans="1:14">
      <c r="A38" s="390"/>
      <c r="B38" s="180">
        <v>48</v>
      </c>
      <c r="C38" s="370" t="str">
        <f>IF(Prestatienormen!AC38&gt;0,Prestatienormen!AC38*calculatietarief,"")</f>
        <v/>
      </c>
      <c r="D38" s="371" t="str">
        <f>IF(Prestatienormen!AD38&gt;0,Prestatienormen!AD38*calculatietarief,"")</f>
        <v/>
      </c>
      <c r="E38" s="371" t="str">
        <f>IF(Prestatienormen!AE38&gt;0,Prestatienormen!AE38*calculatietarief,"")</f>
        <v/>
      </c>
      <c r="F38" s="371" t="str">
        <f>IF(Prestatienormen!AF38&gt;0,Prestatienormen!AF38*calculatietarief,"")</f>
        <v/>
      </c>
      <c r="G38" s="371" t="str">
        <f>IF(Prestatienormen!AG38&gt;0,Prestatienormen!AG38*calculatietarief,"")</f>
        <v/>
      </c>
      <c r="H38" s="371" t="str">
        <f>IF(Prestatienormen!AH38&gt;0,Prestatienormen!AH38*calculatietarief,"")</f>
        <v/>
      </c>
      <c r="I38" s="371" t="str">
        <f>IF(Prestatienormen!AI38&gt;0,Prestatienormen!AI38*calculatietarief,"")</f>
        <v/>
      </c>
      <c r="J38" s="371" t="str">
        <f>IF(Prestatienormen!AJ38&gt;0,Prestatienormen!AJ38*calculatietarief,"")</f>
        <v/>
      </c>
      <c r="K38" s="371" t="str">
        <f>IF(Prestatienormen!AK38&gt;0,Prestatienormen!AK38*calculatietarief,"")</f>
        <v/>
      </c>
      <c r="L38" s="371" t="str">
        <f>IF(Prestatienormen!AL38&gt;0,Prestatienormen!AL38*calculatietarief,"")</f>
        <v/>
      </c>
      <c r="M38" s="414"/>
      <c r="N38" s="411"/>
    </row>
    <row r="39" spans="1:14">
      <c r="A39" s="387" t="s">
        <v>480</v>
      </c>
      <c r="B39" s="149">
        <v>240</v>
      </c>
      <c r="C39" s="372" t="str">
        <f>IF(Prestatienormen!AC39&gt;0,Prestatienormen!AC39*calculatietarief,"")</f>
        <v/>
      </c>
      <c r="D39" s="228" t="str">
        <f>IF(Prestatienormen!AD39&gt;0,Prestatienormen!AD39*calculatietarief,"")</f>
        <v/>
      </c>
      <c r="E39" s="228" t="str">
        <f>IF(Prestatienormen!AE39&gt;0,Prestatienormen!AE39*calculatietarief,"")</f>
        <v/>
      </c>
      <c r="F39" s="228" t="str">
        <f>IF(Prestatienormen!AF39&gt;0,Prestatienormen!AF39*calculatietarief,"")</f>
        <v/>
      </c>
      <c r="G39" s="228" t="str">
        <f>IF(Prestatienormen!AG39&gt;0,Prestatienormen!AG39*calculatietarief,"")</f>
        <v/>
      </c>
      <c r="H39" s="228" t="str">
        <f>IF(Prestatienormen!AH39&gt;0,Prestatienormen!AH39*calculatietarief,"")</f>
        <v/>
      </c>
      <c r="I39" s="228" t="str">
        <f>IF(Prestatienormen!AI39&gt;0,Prestatienormen!AI39*calculatietarief,"")</f>
        <v/>
      </c>
      <c r="J39" s="228" t="str">
        <f>IF(Prestatienormen!AJ39&gt;0,Prestatienormen!AJ39*calculatietarief,"")</f>
        <v/>
      </c>
      <c r="K39" s="228" t="str">
        <f>IF(Prestatienormen!AK39&gt;0,Prestatienormen!AK39*calculatietarief,"")</f>
        <v/>
      </c>
      <c r="L39" s="228" t="str">
        <f>IF(Prestatienormen!AL39&gt;0,Prestatienormen!AL39*calculatietarief,"")</f>
        <v/>
      </c>
      <c r="M39" s="415" t="str">
        <f>IF(Prestatienormen!AM39&gt;0,Prestatienormen!AM39*calculatietarief,"")</f>
        <v/>
      </c>
      <c r="N39" s="410">
        <f>SUM(C39:M40)</f>
        <v>0</v>
      </c>
    </row>
    <row r="40" spans="1:14" ht="16" thickBot="1">
      <c r="A40" s="388"/>
      <c r="B40" s="153">
        <v>48</v>
      </c>
      <c r="C40" s="373" t="str">
        <f>IF(Prestatienormen!AC40&gt;0,Prestatienormen!AC40*calculatietarief,"")</f>
        <v/>
      </c>
      <c r="D40" s="374" t="str">
        <f>IF(Prestatienormen!AD40&gt;0,Prestatienormen!AD40*calculatietarief,"")</f>
        <v/>
      </c>
      <c r="E40" s="374" t="str">
        <f>IF(Prestatienormen!AE40&gt;0,Prestatienormen!AE40*calculatietarief,"")</f>
        <v/>
      </c>
      <c r="F40" s="374" t="str">
        <f>IF(Prestatienormen!AF40&gt;0,Prestatienormen!AF40*calculatietarief,"")</f>
        <v/>
      </c>
      <c r="G40" s="374" t="str">
        <f>IF(Prestatienormen!AG40&gt;0,Prestatienormen!AG40*calculatietarief,"")</f>
        <v/>
      </c>
      <c r="H40" s="374" t="str">
        <f>IF(Prestatienormen!AH40&gt;0,Prestatienormen!AH40*calculatietarief,"")</f>
        <v/>
      </c>
      <c r="I40" s="374" t="str">
        <f>IF(Prestatienormen!AI40&gt;0,Prestatienormen!AI40*calculatietarief,"")</f>
        <v/>
      </c>
      <c r="J40" s="374" t="str">
        <f>IF(Prestatienormen!AJ40&gt;0,Prestatienormen!AJ40*calculatietarief,"")</f>
        <v/>
      </c>
      <c r="K40" s="374" t="str">
        <f>IF(Prestatienormen!AK40&gt;0,Prestatienormen!AK40*calculatietarief,"")</f>
        <v/>
      </c>
      <c r="L40" s="374" t="str">
        <f>IF(Prestatienormen!AL40&gt;0,Prestatienormen!AL40*calculatietarief,"")</f>
        <v/>
      </c>
      <c r="M40" s="418"/>
      <c r="N40" s="417"/>
    </row>
    <row r="41" spans="1:14" s="46" customFormat="1" ht="20" customHeight="1" thickBot="1">
      <c r="A41" s="44" t="s">
        <v>396</v>
      </c>
      <c r="B41" s="45"/>
      <c r="C41" s="375">
        <f>SUM(C4:C40)</f>
        <v>0</v>
      </c>
      <c r="D41" s="376">
        <f t="shared" ref="D41:M41" si="1">SUM(D4:D40)</f>
        <v>0</v>
      </c>
      <c r="E41" s="376">
        <f t="shared" si="1"/>
        <v>0</v>
      </c>
      <c r="F41" s="376">
        <f>SUM(F4:F40)</f>
        <v>0</v>
      </c>
      <c r="G41" s="376">
        <f t="shared" si="1"/>
        <v>0</v>
      </c>
      <c r="H41" s="376">
        <f t="shared" si="1"/>
        <v>0</v>
      </c>
      <c r="I41" s="376">
        <f t="shared" si="1"/>
        <v>0</v>
      </c>
      <c r="J41" s="376">
        <f t="shared" si="1"/>
        <v>0</v>
      </c>
      <c r="K41" s="376">
        <f t="shared" si="1"/>
        <v>0</v>
      </c>
      <c r="L41" s="377">
        <f t="shared" si="1"/>
        <v>0</v>
      </c>
      <c r="M41" s="378">
        <f t="shared" si="1"/>
        <v>0</v>
      </c>
      <c r="N41" s="379">
        <f>SUM(N4:N40)</f>
        <v>0</v>
      </c>
    </row>
  </sheetData>
  <sheetProtection sheet="1" objects="1" scenarios="1"/>
  <mergeCells count="42">
    <mergeCell ref="N37:N38"/>
    <mergeCell ref="N39:N40"/>
    <mergeCell ref="M39:M40"/>
    <mergeCell ref="A33:A34"/>
    <mergeCell ref="A35:A36"/>
    <mergeCell ref="A37:A38"/>
    <mergeCell ref="A39:A40"/>
    <mergeCell ref="M35:M36"/>
    <mergeCell ref="M37:M38"/>
    <mergeCell ref="N33:N34"/>
    <mergeCell ref="N35:N36"/>
    <mergeCell ref="M4:M5"/>
    <mergeCell ref="M16:M17"/>
    <mergeCell ref="M19:M20"/>
    <mergeCell ref="M21:M22"/>
    <mergeCell ref="M23:M24"/>
    <mergeCell ref="M12:M13"/>
    <mergeCell ref="M25:M26"/>
    <mergeCell ref="M27:M28"/>
    <mergeCell ref="M29:M30"/>
    <mergeCell ref="M31:M32"/>
    <mergeCell ref="M33:M34"/>
    <mergeCell ref="A23:A24"/>
    <mergeCell ref="A25:A26"/>
    <mergeCell ref="A27:A28"/>
    <mergeCell ref="A29:A30"/>
    <mergeCell ref="A31:A32"/>
    <mergeCell ref="A4:A5"/>
    <mergeCell ref="A12:A13"/>
    <mergeCell ref="A16:A17"/>
    <mergeCell ref="A19:A20"/>
    <mergeCell ref="A21:A22"/>
    <mergeCell ref="N12:N13"/>
    <mergeCell ref="N4:N5"/>
    <mergeCell ref="N16:N17"/>
    <mergeCell ref="N19:N20"/>
    <mergeCell ref="N21:N22"/>
    <mergeCell ref="N23:N24"/>
    <mergeCell ref="N25:N26"/>
    <mergeCell ref="N27:N28"/>
    <mergeCell ref="N29:N30"/>
    <mergeCell ref="N31:N3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51599-673B-4A3B-BE46-160784F66ED8}">
  <sheetPr codeName="Blad8">
    <tabColor rgb="FFE3B43A"/>
  </sheetPr>
  <dimension ref="B1:G37"/>
  <sheetViews>
    <sheetView showGridLines="0" showRowColHeaders="0" workbookViewId="0">
      <selection activeCell="G29" sqref="G29"/>
    </sheetView>
  </sheetViews>
  <sheetFormatPr baseColWidth="10" defaultColWidth="9.1640625" defaultRowHeight="15"/>
  <cols>
    <col min="1" max="1" width="9.1640625" style="33"/>
    <col min="2" max="2" width="30.6640625" style="33" customWidth="1"/>
    <col min="3" max="3" width="24.83203125" style="33" customWidth="1"/>
    <col min="4" max="4" width="9.1640625" style="33"/>
    <col min="5" max="5" width="30.33203125" style="33" customWidth="1"/>
    <col min="6" max="6" width="24.83203125" style="33" customWidth="1"/>
    <col min="7" max="16384" width="9.1640625" style="33"/>
  </cols>
  <sheetData>
    <row r="1" spans="2:7" ht="17" thickBot="1">
      <c r="B1" s="419" t="s">
        <v>520</v>
      </c>
      <c r="C1" s="420"/>
      <c r="D1" s="420"/>
      <c r="E1" s="420"/>
      <c r="F1" s="421"/>
    </row>
    <row r="2" spans="2:7" ht="17" thickBot="1">
      <c r="B2" s="295"/>
      <c r="C2" s="295"/>
      <c r="E2" s="295"/>
      <c r="F2" s="295"/>
    </row>
    <row r="3" spans="2:7" ht="16">
      <c r="B3" s="296" t="s">
        <v>512</v>
      </c>
      <c r="C3" s="297" t="s">
        <v>535</v>
      </c>
      <c r="E3" s="296" t="s">
        <v>512</v>
      </c>
      <c r="F3" s="297" t="s">
        <v>513</v>
      </c>
    </row>
    <row r="4" spans="2:7">
      <c r="B4" s="298" t="s">
        <v>514</v>
      </c>
      <c r="C4" s="299"/>
      <c r="E4" s="298" t="s">
        <v>521</v>
      </c>
      <c r="F4" s="299"/>
    </row>
    <row r="5" spans="2:7">
      <c r="B5" s="300" t="s">
        <v>536</v>
      </c>
      <c r="C5" s="329"/>
      <c r="D5" s="327"/>
      <c r="E5" s="300" t="s">
        <v>522</v>
      </c>
      <c r="F5" s="329"/>
      <c r="G5" s="334">
        <v>75</v>
      </c>
    </row>
    <row r="6" spans="2:7">
      <c r="B6" s="301" t="s">
        <v>537</v>
      </c>
      <c r="C6" s="330"/>
      <c r="D6" s="334">
        <v>600</v>
      </c>
      <c r="E6" s="301" t="s">
        <v>523</v>
      </c>
      <c r="F6" s="330"/>
      <c r="G6" s="334"/>
    </row>
    <row r="7" spans="2:7">
      <c r="B7" s="302" t="s">
        <v>538</v>
      </c>
      <c r="C7" s="331"/>
      <c r="D7" s="334"/>
      <c r="E7" s="302" t="s">
        <v>524</v>
      </c>
      <c r="F7" s="331"/>
      <c r="G7" s="334"/>
    </row>
    <row r="8" spans="2:7">
      <c r="B8" s="298" t="s">
        <v>515</v>
      </c>
      <c r="C8" s="299"/>
      <c r="D8" s="334"/>
      <c r="E8" s="298" t="s">
        <v>525</v>
      </c>
      <c r="F8" s="299"/>
      <c r="G8" s="334"/>
    </row>
    <row r="9" spans="2:7">
      <c r="B9" s="300" t="s">
        <v>536</v>
      </c>
      <c r="C9" s="331"/>
      <c r="D9" s="334">
        <v>200</v>
      </c>
      <c r="E9" s="300" t="s">
        <v>522</v>
      </c>
      <c r="F9" s="331"/>
      <c r="G9" s="334">
        <v>50</v>
      </c>
    </row>
    <row r="10" spans="2:7">
      <c r="B10" s="301" t="s">
        <v>537</v>
      </c>
      <c r="C10" s="331"/>
      <c r="D10" s="334"/>
      <c r="E10" s="301" t="s">
        <v>523</v>
      </c>
      <c r="F10" s="331"/>
      <c r="G10" s="334"/>
    </row>
    <row r="11" spans="2:7">
      <c r="B11" s="302" t="s">
        <v>538</v>
      </c>
      <c r="C11" s="331"/>
      <c r="D11" s="334"/>
      <c r="E11" s="302" t="s">
        <v>524</v>
      </c>
      <c r="F11" s="331"/>
      <c r="G11" s="334"/>
    </row>
    <row r="12" spans="2:7">
      <c r="B12" s="298" t="s">
        <v>516</v>
      </c>
      <c r="C12" s="299"/>
      <c r="D12" s="334"/>
      <c r="E12" s="298" t="s">
        <v>526</v>
      </c>
      <c r="F12" s="299"/>
      <c r="G12" s="334"/>
    </row>
    <row r="13" spans="2:7">
      <c r="B13" s="300" t="s">
        <v>536</v>
      </c>
      <c r="C13" s="329"/>
      <c r="D13" s="334"/>
      <c r="E13" s="300" t="s">
        <v>527</v>
      </c>
      <c r="F13" s="329"/>
      <c r="G13" s="334">
        <v>10</v>
      </c>
    </row>
    <row r="14" spans="2:7">
      <c r="B14" s="301" t="s">
        <v>537</v>
      </c>
      <c r="C14" s="330"/>
      <c r="D14" s="334">
        <v>600</v>
      </c>
      <c r="E14" s="301" t="s">
        <v>528</v>
      </c>
      <c r="F14" s="330"/>
      <c r="G14" s="334"/>
    </row>
    <row r="15" spans="2:7">
      <c r="B15" s="302" t="s">
        <v>538</v>
      </c>
      <c r="C15" s="331"/>
      <c r="D15" s="334"/>
      <c r="E15" s="302" t="s">
        <v>529</v>
      </c>
      <c r="F15" s="331"/>
      <c r="G15" s="334"/>
    </row>
    <row r="16" spans="2:7">
      <c r="B16" s="298" t="s">
        <v>517</v>
      </c>
      <c r="C16" s="299"/>
      <c r="D16" s="334"/>
      <c r="E16" s="298" t="s">
        <v>530</v>
      </c>
      <c r="F16" s="299"/>
      <c r="G16" s="334"/>
    </row>
    <row r="17" spans="2:7">
      <c r="B17" s="300" t="s">
        <v>536</v>
      </c>
      <c r="C17" s="329"/>
      <c r="D17" s="334">
        <v>200</v>
      </c>
      <c r="E17" s="300" t="s">
        <v>527</v>
      </c>
      <c r="F17" s="329"/>
      <c r="G17" s="334"/>
    </row>
    <row r="18" spans="2:7">
      <c r="B18" s="301" t="s">
        <v>537</v>
      </c>
      <c r="C18" s="330"/>
      <c r="D18" s="334"/>
      <c r="E18" s="301" t="s">
        <v>528</v>
      </c>
      <c r="F18" s="330"/>
      <c r="G18" s="334">
        <v>50</v>
      </c>
    </row>
    <row r="19" spans="2:7">
      <c r="B19" s="302" t="s">
        <v>538</v>
      </c>
      <c r="C19" s="331"/>
      <c r="D19" s="334"/>
      <c r="E19" s="302" t="s">
        <v>529</v>
      </c>
      <c r="F19" s="331"/>
      <c r="G19" s="334"/>
    </row>
    <row r="20" spans="2:7">
      <c r="B20" s="298" t="s">
        <v>518</v>
      </c>
      <c r="C20" s="299"/>
      <c r="D20" s="334"/>
      <c r="E20" s="298" t="s">
        <v>531</v>
      </c>
      <c r="F20" s="299"/>
      <c r="G20" s="334"/>
    </row>
    <row r="21" spans="2:7">
      <c r="B21" s="300" t="s">
        <v>536</v>
      </c>
      <c r="C21" s="329"/>
      <c r="D21" s="334"/>
      <c r="E21" s="300" t="s">
        <v>536</v>
      </c>
      <c r="F21" s="329"/>
      <c r="G21" s="334">
        <v>200</v>
      </c>
    </row>
    <row r="22" spans="2:7">
      <c r="B22" s="301" t="s">
        <v>537</v>
      </c>
      <c r="C22" s="330"/>
      <c r="D22" s="334">
        <v>600</v>
      </c>
      <c r="E22" s="301" t="s">
        <v>537</v>
      </c>
      <c r="F22" s="330"/>
      <c r="G22" s="334"/>
    </row>
    <row r="23" spans="2:7">
      <c r="B23" s="302" t="s">
        <v>538</v>
      </c>
      <c r="C23" s="331"/>
      <c r="D23" s="334"/>
      <c r="E23" s="302" t="s">
        <v>538</v>
      </c>
      <c r="F23" s="331"/>
      <c r="G23" s="334"/>
    </row>
    <row r="24" spans="2:7">
      <c r="B24" s="298" t="s">
        <v>519</v>
      </c>
      <c r="C24" s="299"/>
      <c r="D24" s="334"/>
      <c r="E24" s="298" t="s">
        <v>539</v>
      </c>
      <c r="F24" s="299"/>
      <c r="G24" s="334"/>
    </row>
    <row r="25" spans="2:7">
      <c r="B25" s="303" t="s">
        <v>548</v>
      </c>
      <c r="C25" s="329"/>
      <c r="D25" s="334"/>
      <c r="E25" s="300" t="s">
        <v>536</v>
      </c>
      <c r="F25" s="329"/>
      <c r="G25" s="334">
        <v>200</v>
      </c>
    </row>
    <row r="26" spans="2:7">
      <c r="B26" s="304" t="s">
        <v>549</v>
      </c>
      <c r="C26" s="330"/>
      <c r="D26" s="334"/>
      <c r="E26" s="301" t="s">
        <v>537</v>
      </c>
      <c r="F26" s="330"/>
      <c r="G26" s="334"/>
    </row>
    <row r="27" spans="2:7">
      <c r="B27" s="305" t="s">
        <v>550</v>
      </c>
      <c r="C27" s="330"/>
      <c r="D27" s="334"/>
      <c r="E27" s="302" t="s">
        <v>538</v>
      </c>
      <c r="F27" s="331"/>
      <c r="G27" s="334"/>
    </row>
    <row r="28" spans="2:7" ht="16">
      <c r="B28" s="306" t="s">
        <v>556</v>
      </c>
      <c r="C28" s="331"/>
      <c r="D28" s="334"/>
      <c r="E28" s="298" t="s">
        <v>540</v>
      </c>
      <c r="F28" s="328" t="s">
        <v>617</v>
      </c>
      <c r="G28" s="334"/>
    </row>
    <row r="29" spans="2:7">
      <c r="B29" s="298" t="s">
        <v>542</v>
      </c>
      <c r="C29" s="299"/>
      <c r="D29" s="334"/>
      <c r="E29" s="300" t="s">
        <v>536</v>
      </c>
      <c r="F29" s="329"/>
      <c r="G29" s="334"/>
    </row>
    <row r="30" spans="2:7">
      <c r="B30" s="300" t="s">
        <v>543</v>
      </c>
      <c r="C30" s="329"/>
      <c r="D30" s="334">
        <v>50</v>
      </c>
      <c r="E30" s="301" t="s">
        <v>537</v>
      </c>
      <c r="F30" s="330"/>
      <c r="G30" s="334"/>
    </row>
    <row r="31" spans="2:7">
      <c r="B31" s="302" t="s">
        <v>544</v>
      </c>
      <c r="C31" s="331"/>
      <c r="D31" s="334">
        <v>50</v>
      </c>
      <c r="E31" s="307" t="s">
        <v>538</v>
      </c>
      <c r="F31" s="333"/>
      <c r="G31" s="334"/>
    </row>
    <row r="32" spans="2:7">
      <c r="B32" s="298" t="s">
        <v>532</v>
      </c>
      <c r="C32" s="299"/>
      <c r="D32" s="334"/>
      <c r="E32" s="298" t="s">
        <v>545</v>
      </c>
      <c r="F32" s="299"/>
      <c r="G32" s="334"/>
    </row>
    <row r="33" spans="2:7">
      <c r="B33" s="300" t="s">
        <v>533</v>
      </c>
      <c r="C33" s="329"/>
      <c r="D33" s="334">
        <v>5</v>
      </c>
      <c r="E33" s="300" t="s">
        <v>546</v>
      </c>
      <c r="F33" s="329"/>
      <c r="G33" s="334">
        <v>2</v>
      </c>
    </row>
    <row r="34" spans="2:7" ht="16" thickBot="1">
      <c r="B34" s="301" t="s">
        <v>534</v>
      </c>
      <c r="C34" s="330"/>
      <c r="D34" s="334">
        <v>3</v>
      </c>
      <c r="E34" s="308" t="s">
        <v>616</v>
      </c>
      <c r="F34" s="332"/>
      <c r="G34" s="334">
        <v>1</v>
      </c>
    </row>
    <row r="35" spans="2:7" ht="16" thickBot="1">
      <c r="B35" s="308" t="s">
        <v>541</v>
      </c>
      <c r="C35" s="332"/>
      <c r="D35" s="334">
        <v>2</v>
      </c>
    </row>
    <row r="36" spans="2:7" ht="16" thickBot="1"/>
    <row r="37" spans="2:7" ht="16" thickBot="1">
      <c r="E37" s="48" t="s">
        <v>618</v>
      </c>
      <c r="F37" s="335">
        <f>SUMPRODUCT(C5:C35,D5:D35)+SUMPRODUCT(F5:F34,G5:G34)</f>
        <v>0</v>
      </c>
    </row>
  </sheetData>
  <sheetProtection sheet="1" objects="1" scenarios="1"/>
  <mergeCells count="1">
    <mergeCell ref="B1:F1"/>
  </mergeCells>
  <conditionalFormatting sqref="C5:C7 C9:C11 C13:C15 C17:C19 C21:C23 C25:C28 C30:C31 C33:C35 F5:F7 F9:F11 F13:F15 F17:F19 F21:F23 F25:F27 F29:F31 F33:F34">
    <cfRule type="containsBlanks" dxfId="2" priority="1">
      <formula>LEN(TRIM(C5))=0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BAE61-81FF-4F78-8C7E-2700FE0438C3}">
  <sheetPr codeName="Blad9">
    <tabColor rgb="FFE3B43A"/>
  </sheetPr>
  <dimension ref="A1:O29"/>
  <sheetViews>
    <sheetView showGridLines="0" showRowColHeaders="0" zoomScale="110" zoomScaleNormal="110" workbookViewId="0">
      <selection activeCell="K11" sqref="K11"/>
    </sheetView>
  </sheetViews>
  <sheetFormatPr baseColWidth="10" defaultColWidth="8.83203125" defaultRowHeight="15"/>
  <cols>
    <col min="1" max="1" width="32.6640625" style="33" bestFit="1" customWidth="1"/>
    <col min="2" max="5" width="14.33203125" style="34" customWidth="1"/>
    <col min="6" max="6" width="18.33203125" style="194" customWidth="1"/>
    <col min="7" max="12" width="14.33203125" style="34" customWidth="1"/>
    <col min="13" max="13" width="15.83203125" style="35" bestFit="1" customWidth="1"/>
    <col min="14" max="14" width="8.83203125" style="33"/>
    <col min="15" max="15" width="11.5" style="33" bestFit="1" customWidth="1"/>
    <col min="16" max="16" width="8.83203125" style="33"/>
    <col min="17" max="17" width="9.5" style="33" bestFit="1" customWidth="1"/>
    <col min="18" max="16384" width="8.83203125" style="33"/>
  </cols>
  <sheetData>
    <row r="1" spans="1:15" ht="16" thickBot="1"/>
    <row r="2" spans="1:15">
      <c r="A2" s="422" t="s">
        <v>547</v>
      </c>
      <c r="B2" s="424" t="s">
        <v>551</v>
      </c>
      <c r="C2" s="425"/>
      <c r="D2" s="425"/>
      <c r="E2" s="426"/>
      <c r="F2" s="427" t="s">
        <v>553</v>
      </c>
      <c r="G2" s="424" t="s">
        <v>552</v>
      </c>
      <c r="H2" s="425"/>
      <c r="I2" s="425"/>
      <c r="J2" s="425"/>
      <c r="K2" s="426"/>
      <c r="L2" s="427" t="s">
        <v>555</v>
      </c>
      <c r="M2" s="427" t="s">
        <v>396</v>
      </c>
    </row>
    <row r="3" spans="1:15" ht="153" customHeight="1" thickBot="1">
      <c r="A3" s="423"/>
      <c r="B3" s="195" t="s">
        <v>548</v>
      </c>
      <c r="C3" s="196" t="s">
        <v>549</v>
      </c>
      <c r="D3" s="197" t="s">
        <v>550</v>
      </c>
      <c r="E3" s="197" t="s">
        <v>556</v>
      </c>
      <c r="F3" s="428"/>
      <c r="G3" s="195" t="s">
        <v>548</v>
      </c>
      <c r="H3" s="196" t="s">
        <v>549</v>
      </c>
      <c r="I3" s="196" t="s">
        <v>550</v>
      </c>
      <c r="J3" s="198" t="s">
        <v>556</v>
      </c>
      <c r="K3" s="197" t="s">
        <v>554</v>
      </c>
      <c r="L3" s="428"/>
      <c r="M3" s="428"/>
    </row>
    <row r="4" spans="1:15">
      <c r="A4" s="184" t="s">
        <v>18</v>
      </c>
      <c r="B4" s="199">
        <v>1062.9000000000001</v>
      </c>
      <c r="C4" s="200">
        <v>1062.9000000000001</v>
      </c>
      <c r="D4" s="200">
        <v>1089</v>
      </c>
      <c r="E4" s="201"/>
      <c r="F4" s="252">
        <v>3</v>
      </c>
      <c r="G4" s="217">
        <f t="shared" ref="G4:G28" si="0">IF(B4="","",B4*gebu)</f>
        <v>0</v>
      </c>
      <c r="H4" s="218">
        <f t="shared" ref="H4:H28" si="1">IF(C4="","",C4*gebi)</f>
        <v>0</v>
      </c>
      <c r="I4" s="218">
        <f t="shared" ref="I4:I28" si="2">IF(D4="","",D4*sep)</f>
        <v>0</v>
      </c>
      <c r="J4" s="218" t="str">
        <f t="shared" ref="J4:J28" si="3">IF(E4="","",E4*ovge)</f>
        <v/>
      </c>
      <c r="K4" s="281"/>
      <c r="L4" s="282" t="str">
        <f>IF(Prestatienormen!AK4&gt;0,Prestatienormen!AK4*calculatietarief,"")</f>
        <v/>
      </c>
      <c r="M4" s="229">
        <f>IFERROR(SUM(G4:K4)*F4,"")+N("Let op: voor het separatieglas worden 2 brtn in mindering gebracht op de verborgen regel")+IFERROR(SUM(G5:K5)*F5,"")+IFERROR(SUM(G6:K6)*F6,"")</f>
        <v>0</v>
      </c>
      <c r="O4" s="251"/>
    </row>
    <row r="5" spans="1:15" hidden="1">
      <c r="A5" s="244"/>
      <c r="B5" s="245"/>
      <c r="C5" s="246">
        <v>1062.9000000000001</v>
      </c>
      <c r="D5" s="246">
        <f>1110.6-21.6</f>
        <v>1089</v>
      </c>
      <c r="E5" s="247"/>
      <c r="F5" s="253">
        <v>-2</v>
      </c>
      <c r="G5" s="248" t="str">
        <f t="shared" si="0"/>
        <v/>
      </c>
      <c r="H5" s="249">
        <f t="shared" si="1"/>
        <v>0</v>
      </c>
      <c r="I5" s="249">
        <f t="shared" si="2"/>
        <v>0</v>
      </c>
      <c r="J5" s="249" t="str">
        <f t="shared" si="3"/>
        <v/>
      </c>
      <c r="K5" s="283"/>
      <c r="L5" s="284"/>
      <c r="M5" s="250"/>
    </row>
    <row r="6" spans="1:15">
      <c r="A6" s="244" t="s">
        <v>557</v>
      </c>
      <c r="B6" s="245">
        <v>78.5</v>
      </c>
      <c r="C6" s="246">
        <v>78.5</v>
      </c>
      <c r="D6" s="246">
        <v>21.6</v>
      </c>
      <c r="E6" s="247"/>
      <c r="F6" s="253">
        <v>12</v>
      </c>
      <c r="G6" s="248">
        <f t="shared" si="0"/>
        <v>0</v>
      </c>
      <c r="H6" s="249">
        <f t="shared" si="1"/>
        <v>0</v>
      </c>
      <c r="I6" s="249">
        <f t="shared" si="2"/>
        <v>0</v>
      </c>
      <c r="J6" s="249" t="str">
        <f t="shared" si="3"/>
        <v/>
      </c>
      <c r="K6" s="283"/>
      <c r="L6" s="284"/>
      <c r="M6" s="250"/>
      <c r="O6" s="251"/>
    </row>
    <row r="7" spans="1:15">
      <c r="A7" s="170" t="s">
        <v>87</v>
      </c>
      <c r="B7" s="202">
        <v>27.8</v>
      </c>
      <c r="C7" s="203">
        <v>27.8</v>
      </c>
      <c r="D7" s="203">
        <v>18.7</v>
      </c>
      <c r="E7" s="204">
        <v>9.5</v>
      </c>
      <c r="F7" s="254">
        <v>3</v>
      </c>
      <c r="G7" s="219">
        <f t="shared" si="0"/>
        <v>0</v>
      </c>
      <c r="H7" s="220">
        <f t="shared" si="1"/>
        <v>0</v>
      </c>
      <c r="I7" s="220">
        <f t="shared" si="2"/>
        <v>0</v>
      </c>
      <c r="J7" s="220">
        <f t="shared" si="3"/>
        <v>0</v>
      </c>
      <c r="K7" s="285"/>
      <c r="L7" s="286" t="str">
        <f>IF(Prestatienormen!AK6&gt;0,Prestatienormen!AK6*calculatietarief,"")</f>
        <v/>
      </c>
      <c r="M7" s="230">
        <f t="shared" ref="M7:M28" si="4">IFERROR(SUM(G7:K7)*F7,"")</f>
        <v>0</v>
      </c>
      <c r="O7" s="94"/>
    </row>
    <row r="8" spans="1:15">
      <c r="A8" s="157" t="s">
        <v>88</v>
      </c>
      <c r="B8" s="205">
        <v>194</v>
      </c>
      <c r="C8" s="206">
        <v>194</v>
      </c>
      <c r="D8" s="206">
        <v>115.3</v>
      </c>
      <c r="E8" s="207">
        <v>241.9</v>
      </c>
      <c r="F8" s="255">
        <v>3</v>
      </c>
      <c r="G8" s="221">
        <f t="shared" si="0"/>
        <v>0</v>
      </c>
      <c r="H8" s="222">
        <f t="shared" si="1"/>
        <v>0</v>
      </c>
      <c r="I8" s="222">
        <f t="shared" si="2"/>
        <v>0</v>
      </c>
      <c r="J8" s="222">
        <f t="shared" si="3"/>
        <v>0</v>
      </c>
      <c r="K8" s="287"/>
      <c r="L8" s="288" t="str">
        <f>IF(Prestatienormen!AK7&gt;0,Prestatienormen!AK7*calculatietarief,"")</f>
        <v/>
      </c>
      <c r="M8" s="230">
        <f t="shared" si="4"/>
        <v>0</v>
      </c>
      <c r="O8" s="251"/>
    </row>
    <row r="9" spans="1:15">
      <c r="A9" s="170" t="s">
        <v>89</v>
      </c>
      <c r="B9" s="202">
        <v>31.1</v>
      </c>
      <c r="C9" s="203">
        <v>31.1</v>
      </c>
      <c r="D9" s="203">
        <v>75.400000000000006</v>
      </c>
      <c r="E9" s="204"/>
      <c r="F9" s="254">
        <v>3</v>
      </c>
      <c r="G9" s="219">
        <f t="shared" si="0"/>
        <v>0</v>
      </c>
      <c r="H9" s="220">
        <f t="shared" si="1"/>
        <v>0</v>
      </c>
      <c r="I9" s="220">
        <f t="shared" si="2"/>
        <v>0</v>
      </c>
      <c r="J9" s="220" t="str">
        <f t="shared" si="3"/>
        <v/>
      </c>
      <c r="K9" s="285"/>
      <c r="L9" s="286" t="str">
        <f>IF(Prestatienormen!AK8&gt;0,Prestatienormen!AK8*calculatietarief,"")</f>
        <v/>
      </c>
      <c r="M9" s="230">
        <f t="shared" si="4"/>
        <v>0</v>
      </c>
    </row>
    <row r="10" spans="1:15">
      <c r="A10" s="157" t="s">
        <v>90</v>
      </c>
      <c r="B10" s="205">
        <v>13.6</v>
      </c>
      <c r="C10" s="206">
        <v>16.600000000000001</v>
      </c>
      <c r="D10" s="206">
        <v>15.8</v>
      </c>
      <c r="E10" s="207">
        <v>17.3</v>
      </c>
      <c r="F10" s="255">
        <v>3</v>
      </c>
      <c r="G10" s="221">
        <f t="shared" si="0"/>
        <v>0</v>
      </c>
      <c r="H10" s="222">
        <f t="shared" si="1"/>
        <v>0</v>
      </c>
      <c r="I10" s="222">
        <f t="shared" si="2"/>
        <v>0</v>
      </c>
      <c r="J10" s="222">
        <f t="shared" si="3"/>
        <v>0</v>
      </c>
      <c r="K10" s="287"/>
      <c r="L10" s="288" t="str">
        <f>IF(Prestatienormen!AK9&gt;0,Prestatienormen!AK9*calculatietarief,"")</f>
        <v/>
      </c>
      <c r="M10" s="230">
        <f t="shared" si="4"/>
        <v>0</v>
      </c>
    </row>
    <row r="11" spans="1:15">
      <c r="A11" s="170" t="s">
        <v>504</v>
      </c>
      <c r="B11" s="202">
        <v>2</v>
      </c>
      <c r="C11" s="203">
        <v>2</v>
      </c>
      <c r="D11" s="203"/>
      <c r="E11" s="204"/>
      <c r="F11" s="254">
        <v>3</v>
      </c>
      <c r="G11" s="219">
        <f t="shared" si="0"/>
        <v>0</v>
      </c>
      <c r="H11" s="220">
        <f t="shared" si="1"/>
        <v>0</v>
      </c>
      <c r="I11" s="220" t="str">
        <f t="shared" si="2"/>
        <v/>
      </c>
      <c r="J11" s="220" t="str">
        <f t="shared" si="3"/>
        <v/>
      </c>
      <c r="K11" s="285"/>
      <c r="L11" s="286" t="str">
        <f>IF(Prestatienormen!AK10&gt;0,Prestatienormen!AK10*calculatietarief,"")</f>
        <v/>
      </c>
      <c r="M11" s="230">
        <f t="shared" si="4"/>
        <v>0</v>
      </c>
    </row>
    <row r="12" spans="1:15">
      <c r="A12" s="160" t="s">
        <v>505</v>
      </c>
      <c r="B12" s="208">
        <v>1</v>
      </c>
      <c r="C12" s="209">
        <v>1</v>
      </c>
      <c r="D12" s="209"/>
      <c r="E12" s="210"/>
      <c r="F12" s="256">
        <v>3</v>
      </c>
      <c r="G12" s="223">
        <f t="shared" si="0"/>
        <v>0</v>
      </c>
      <c r="H12" s="224">
        <f t="shared" si="1"/>
        <v>0</v>
      </c>
      <c r="I12" s="224" t="str">
        <f t="shared" si="2"/>
        <v/>
      </c>
      <c r="J12" s="224" t="str">
        <f t="shared" si="3"/>
        <v/>
      </c>
      <c r="K12" s="289"/>
      <c r="L12" s="290" t="str">
        <f>IF(Prestatienormen!AK11&gt;0,Prestatienormen!AK11*calculatietarief,"")</f>
        <v/>
      </c>
      <c r="M12" s="230">
        <f t="shared" si="4"/>
        <v>0</v>
      </c>
    </row>
    <row r="13" spans="1:15">
      <c r="A13" s="185" t="s">
        <v>173</v>
      </c>
      <c r="B13" s="211" t="str">
        <f>IF(Prestatienormen!AC12&gt;0,Prestatienormen!AC12*calculatietarief,"")</f>
        <v/>
      </c>
      <c r="C13" s="212" t="str">
        <f>IF(Prestatienormen!AD12&gt;0,Prestatienormen!AD12*calculatietarief,"")</f>
        <v/>
      </c>
      <c r="D13" s="212"/>
      <c r="E13" s="213"/>
      <c r="F13" s="257">
        <v>3</v>
      </c>
      <c r="G13" s="225" t="str">
        <f t="shared" si="0"/>
        <v/>
      </c>
      <c r="H13" s="226" t="str">
        <f t="shared" si="1"/>
        <v/>
      </c>
      <c r="I13" s="226" t="str">
        <f t="shared" si="2"/>
        <v/>
      </c>
      <c r="J13" s="226" t="str">
        <f t="shared" si="3"/>
        <v/>
      </c>
      <c r="K13" s="291"/>
      <c r="L13" s="292" t="str">
        <f>IF(Prestatienormen!AK12&gt;0,Prestatienormen!AK12*calculatietarief,"")</f>
        <v/>
      </c>
      <c r="M13" s="231">
        <f t="shared" si="4"/>
        <v>0</v>
      </c>
    </row>
    <row r="14" spans="1:15">
      <c r="A14" s="158" t="s">
        <v>244</v>
      </c>
      <c r="B14" s="214"/>
      <c r="C14" s="215" t="str">
        <f>IF(Prestatienormen!AD14&gt;0,Prestatienormen!AD14*calculatietarief,"")</f>
        <v/>
      </c>
      <c r="D14" s="215"/>
      <c r="E14" s="216"/>
      <c r="F14" s="258">
        <v>3</v>
      </c>
      <c r="G14" s="227" t="str">
        <f t="shared" si="0"/>
        <v/>
      </c>
      <c r="H14" s="228" t="str">
        <f t="shared" si="1"/>
        <v/>
      </c>
      <c r="I14" s="228" t="str">
        <f t="shared" si="2"/>
        <v/>
      </c>
      <c r="J14" s="228" t="str">
        <f t="shared" si="3"/>
        <v/>
      </c>
      <c r="K14" s="293"/>
      <c r="L14" s="294" t="str">
        <f>IF(Prestatienormen!AK14&gt;0,Prestatienormen!AK14*calculatietarief,"")</f>
        <v/>
      </c>
      <c r="M14" s="232">
        <f t="shared" si="4"/>
        <v>0</v>
      </c>
    </row>
    <row r="15" spans="1:15">
      <c r="A15" s="170" t="s">
        <v>245</v>
      </c>
      <c r="B15" s="202"/>
      <c r="C15" s="203" t="str">
        <f>IF(Prestatienormen!AD15&gt;0,Prestatienormen!AD15*calculatietarief,"")</f>
        <v/>
      </c>
      <c r="D15" s="203"/>
      <c r="E15" s="204"/>
      <c r="F15" s="254">
        <v>3</v>
      </c>
      <c r="G15" s="219" t="str">
        <f t="shared" si="0"/>
        <v/>
      </c>
      <c r="H15" s="220" t="str">
        <f t="shared" si="1"/>
        <v/>
      </c>
      <c r="I15" s="220" t="str">
        <f t="shared" si="2"/>
        <v/>
      </c>
      <c r="J15" s="220" t="str">
        <f t="shared" si="3"/>
        <v/>
      </c>
      <c r="K15" s="285"/>
      <c r="L15" s="286" t="str">
        <f>IF(Prestatienormen!AK15&gt;0,Prestatienormen!AK15*calculatietarief,"")</f>
        <v/>
      </c>
      <c r="M15" s="232">
        <f t="shared" si="4"/>
        <v>0</v>
      </c>
    </row>
    <row r="16" spans="1:15">
      <c r="A16" s="186" t="s">
        <v>246</v>
      </c>
      <c r="B16" s="214" t="str">
        <f>IF(Prestatienormen!AC16&gt;0,Prestatienormen!AC16*calculatietarief,"")</f>
        <v/>
      </c>
      <c r="C16" s="215" t="str">
        <f>IF(Prestatienormen!AD16&gt;0,Prestatienormen!AD16*calculatietarief,"")</f>
        <v/>
      </c>
      <c r="D16" s="215"/>
      <c r="E16" s="216"/>
      <c r="F16" s="258">
        <v>3</v>
      </c>
      <c r="G16" s="227" t="str">
        <f t="shared" si="0"/>
        <v/>
      </c>
      <c r="H16" s="228" t="str">
        <f t="shared" si="1"/>
        <v/>
      </c>
      <c r="I16" s="228" t="str">
        <f t="shared" si="2"/>
        <v/>
      </c>
      <c r="J16" s="228" t="str">
        <f t="shared" si="3"/>
        <v/>
      </c>
      <c r="K16" s="293"/>
      <c r="L16" s="294" t="str">
        <f>IF(Prestatienormen!AK16&gt;0,Prestatienormen!AK16*calculatietarief,"")</f>
        <v/>
      </c>
      <c r="M16" s="231">
        <f t="shared" si="4"/>
        <v>0</v>
      </c>
    </row>
    <row r="17" spans="1:13">
      <c r="A17" s="175" t="s">
        <v>263</v>
      </c>
      <c r="B17" s="211" t="str">
        <f>IF(Prestatienormen!AC18&gt;0,Prestatienormen!AC18*calculatietarief,"")</f>
        <v/>
      </c>
      <c r="C17" s="212" t="str">
        <f>IF(Prestatienormen!AD18&gt;0,Prestatienormen!AD18*calculatietarief,"")</f>
        <v/>
      </c>
      <c r="D17" s="212"/>
      <c r="E17" s="213"/>
      <c r="F17" s="257">
        <v>3</v>
      </c>
      <c r="G17" s="225" t="str">
        <f t="shared" si="0"/>
        <v/>
      </c>
      <c r="H17" s="226" t="str">
        <f t="shared" si="1"/>
        <v/>
      </c>
      <c r="I17" s="226" t="str">
        <f t="shared" si="2"/>
        <v/>
      </c>
      <c r="J17" s="226" t="str">
        <f t="shared" si="3"/>
        <v/>
      </c>
      <c r="K17" s="291"/>
      <c r="L17" s="292" t="str">
        <f>IF(Prestatienormen!AK18&gt;0,Prestatienormen!AK18*calculatietarief,"")</f>
        <v/>
      </c>
      <c r="M17" s="232">
        <f t="shared" si="4"/>
        <v>0</v>
      </c>
    </row>
    <row r="18" spans="1:13">
      <c r="A18" s="186" t="s">
        <v>255</v>
      </c>
      <c r="B18" s="214" t="str">
        <f>IF(Prestatienormen!AC19&gt;0,Prestatienormen!AC19*calculatietarief,"")</f>
        <v/>
      </c>
      <c r="C18" s="215" t="str">
        <f>IF(Prestatienormen!AD19&gt;0,Prestatienormen!AD19*calculatietarief,"")</f>
        <v/>
      </c>
      <c r="D18" s="215"/>
      <c r="E18" s="216"/>
      <c r="F18" s="258">
        <v>3</v>
      </c>
      <c r="G18" s="227" t="str">
        <f t="shared" si="0"/>
        <v/>
      </c>
      <c r="H18" s="228" t="str">
        <f t="shared" si="1"/>
        <v/>
      </c>
      <c r="I18" s="228" t="str">
        <f t="shared" si="2"/>
        <v/>
      </c>
      <c r="J18" s="228" t="str">
        <f t="shared" si="3"/>
        <v/>
      </c>
      <c r="K18" s="293"/>
      <c r="L18" s="294" t="str">
        <f>IF(Prestatienormen!AK19&gt;0,Prestatienormen!AK19*calculatietarief,"")</f>
        <v/>
      </c>
      <c r="M18" s="231">
        <f t="shared" si="4"/>
        <v>0</v>
      </c>
    </row>
    <row r="19" spans="1:13">
      <c r="A19" s="185" t="s">
        <v>256</v>
      </c>
      <c r="B19" s="211" t="str">
        <f>IF(Prestatienormen!AC21&gt;0,Prestatienormen!AC21*calculatietarief,"")</f>
        <v/>
      </c>
      <c r="C19" s="212" t="str">
        <f>IF(Prestatienormen!AD21&gt;0,Prestatienormen!AD21*calculatietarief,"")</f>
        <v/>
      </c>
      <c r="D19" s="212"/>
      <c r="E19" s="213"/>
      <c r="F19" s="257">
        <v>3</v>
      </c>
      <c r="G19" s="225" t="str">
        <f t="shared" si="0"/>
        <v/>
      </c>
      <c r="H19" s="226" t="str">
        <f t="shared" si="1"/>
        <v/>
      </c>
      <c r="I19" s="226" t="str">
        <f t="shared" si="2"/>
        <v/>
      </c>
      <c r="J19" s="226" t="str">
        <f t="shared" si="3"/>
        <v/>
      </c>
      <c r="K19" s="291"/>
      <c r="L19" s="292" t="str">
        <f>IF(Prestatienormen!AK21&gt;0,Prestatienormen!AK21*calculatietarief,"")</f>
        <v/>
      </c>
      <c r="M19" s="231">
        <f t="shared" si="4"/>
        <v>0</v>
      </c>
    </row>
    <row r="20" spans="1:13">
      <c r="A20" s="186" t="s">
        <v>257</v>
      </c>
      <c r="B20" s="214" t="str">
        <f>IF(Prestatienormen!AC23&gt;0,Prestatienormen!AC23*calculatietarief,"")</f>
        <v/>
      </c>
      <c r="C20" s="215" t="str">
        <f>IF(Prestatienormen!AD23&gt;0,Prestatienormen!AD23*calculatietarief,"")</f>
        <v/>
      </c>
      <c r="D20" s="215"/>
      <c r="E20" s="216"/>
      <c r="F20" s="258">
        <v>3</v>
      </c>
      <c r="G20" s="227" t="str">
        <f t="shared" si="0"/>
        <v/>
      </c>
      <c r="H20" s="228" t="str">
        <f t="shared" si="1"/>
        <v/>
      </c>
      <c r="I20" s="228" t="str">
        <f t="shared" si="2"/>
        <v/>
      </c>
      <c r="J20" s="228" t="str">
        <f t="shared" si="3"/>
        <v/>
      </c>
      <c r="K20" s="293"/>
      <c r="L20" s="294" t="str">
        <f>IF(Prestatienormen!AK23&gt;0,Prestatienormen!AK23*calculatietarief,"")</f>
        <v/>
      </c>
      <c r="M20" s="231">
        <f t="shared" si="4"/>
        <v>0</v>
      </c>
    </row>
    <row r="21" spans="1:13">
      <c r="A21" s="185" t="s">
        <v>479</v>
      </c>
      <c r="B21" s="211" t="str">
        <f>IF(Prestatienormen!AC25&gt;0,Prestatienormen!AC25*calculatietarief,"")</f>
        <v/>
      </c>
      <c r="C21" s="212" t="str">
        <f>IF(Prestatienormen!AD25&gt;0,Prestatienormen!AD25*calculatietarief,"")</f>
        <v/>
      </c>
      <c r="D21" s="212"/>
      <c r="E21" s="213"/>
      <c r="F21" s="257">
        <v>3</v>
      </c>
      <c r="G21" s="225" t="str">
        <f t="shared" si="0"/>
        <v/>
      </c>
      <c r="H21" s="226" t="str">
        <f t="shared" si="1"/>
        <v/>
      </c>
      <c r="I21" s="226" t="str">
        <f t="shared" si="2"/>
        <v/>
      </c>
      <c r="J21" s="226" t="str">
        <f t="shared" si="3"/>
        <v/>
      </c>
      <c r="K21" s="291"/>
      <c r="L21" s="292" t="str">
        <f>IF(Prestatienormen!AK25&gt;0,Prestatienormen!AK25*calculatietarief,"")</f>
        <v/>
      </c>
      <c r="M21" s="231">
        <f t="shared" si="4"/>
        <v>0</v>
      </c>
    </row>
    <row r="22" spans="1:13">
      <c r="A22" s="186" t="s">
        <v>461</v>
      </c>
      <c r="B22" s="214" t="str">
        <f>IF(Prestatienormen!AC27&gt;0,Prestatienormen!AC27*calculatietarief,"")</f>
        <v/>
      </c>
      <c r="C22" s="215" t="str">
        <f>IF(Prestatienormen!AD27&gt;0,Prestatienormen!AD27*calculatietarief,"")</f>
        <v/>
      </c>
      <c r="D22" s="215"/>
      <c r="E22" s="216"/>
      <c r="F22" s="258">
        <v>3</v>
      </c>
      <c r="G22" s="227" t="str">
        <f t="shared" si="0"/>
        <v/>
      </c>
      <c r="H22" s="228" t="str">
        <f t="shared" si="1"/>
        <v/>
      </c>
      <c r="I22" s="228" t="str">
        <f t="shared" si="2"/>
        <v/>
      </c>
      <c r="J22" s="228" t="str">
        <f t="shared" si="3"/>
        <v/>
      </c>
      <c r="K22" s="293"/>
      <c r="L22" s="294" t="str">
        <f>IF(Prestatienormen!AK27&gt;0,Prestatienormen!AK27*calculatietarief,"")</f>
        <v/>
      </c>
      <c r="M22" s="231">
        <f t="shared" si="4"/>
        <v>0</v>
      </c>
    </row>
    <row r="23" spans="1:13">
      <c r="A23" s="185" t="s">
        <v>258</v>
      </c>
      <c r="B23" s="211" t="str">
        <f>IF(Prestatienormen!AC29&gt;0,Prestatienormen!AC29*calculatietarief,"")</f>
        <v/>
      </c>
      <c r="C23" s="212" t="str">
        <f>IF(Prestatienormen!AD29&gt;0,Prestatienormen!AD29*calculatietarief,"")</f>
        <v/>
      </c>
      <c r="D23" s="212"/>
      <c r="E23" s="213"/>
      <c r="F23" s="257">
        <v>3</v>
      </c>
      <c r="G23" s="225" t="str">
        <f t="shared" si="0"/>
        <v/>
      </c>
      <c r="H23" s="226" t="str">
        <f t="shared" si="1"/>
        <v/>
      </c>
      <c r="I23" s="226" t="str">
        <f t="shared" si="2"/>
        <v/>
      </c>
      <c r="J23" s="226" t="str">
        <f t="shared" si="3"/>
        <v/>
      </c>
      <c r="K23" s="291"/>
      <c r="L23" s="292" t="str">
        <f>IF(Prestatienormen!AK29&gt;0,Prestatienormen!AK29*calculatietarief,"")</f>
        <v/>
      </c>
      <c r="M23" s="231">
        <f t="shared" si="4"/>
        <v>0</v>
      </c>
    </row>
    <row r="24" spans="1:13">
      <c r="A24" s="186" t="s">
        <v>259</v>
      </c>
      <c r="B24" s="214" t="str">
        <f>IF(Prestatienormen!AC31&gt;0,Prestatienormen!AC31*calculatietarief,"")</f>
        <v/>
      </c>
      <c r="C24" s="215" t="str">
        <f>IF(Prestatienormen!AD31&gt;0,Prestatienormen!AD31*calculatietarief,"")</f>
        <v/>
      </c>
      <c r="D24" s="215"/>
      <c r="E24" s="216"/>
      <c r="F24" s="258">
        <v>3</v>
      </c>
      <c r="G24" s="227" t="str">
        <f t="shared" si="0"/>
        <v/>
      </c>
      <c r="H24" s="228" t="str">
        <f t="shared" si="1"/>
        <v/>
      </c>
      <c r="I24" s="228" t="str">
        <f t="shared" si="2"/>
        <v/>
      </c>
      <c r="J24" s="228" t="str">
        <f t="shared" si="3"/>
        <v/>
      </c>
      <c r="K24" s="293"/>
      <c r="L24" s="294" t="str">
        <f>IF(Prestatienormen!AK31&gt;0,Prestatienormen!AK31*calculatietarief,"")</f>
        <v/>
      </c>
      <c r="M24" s="231">
        <f t="shared" si="4"/>
        <v>0</v>
      </c>
    </row>
    <row r="25" spans="1:13">
      <c r="A25" s="185" t="s">
        <v>260</v>
      </c>
      <c r="B25" s="211" t="str">
        <f>IF(Prestatienormen!AC33&gt;0,Prestatienormen!AC33*calculatietarief,"")</f>
        <v/>
      </c>
      <c r="C25" s="212" t="str">
        <f>IF(Prestatienormen!AD33&gt;0,Prestatienormen!AD33*calculatietarief,"")</f>
        <v/>
      </c>
      <c r="D25" s="212"/>
      <c r="E25" s="213"/>
      <c r="F25" s="257">
        <v>3</v>
      </c>
      <c r="G25" s="225" t="str">
        <f t="shared" si="0"/>
        <v/>
      </c>
      <c r="H25" s="226" t="str">
        <f t="shared" si="1"/>
        <v/>
      </c>
      <c r="I25" s="226" t="str">
        <f t="shared" si="2"/>
        <v/>
      </c>
      <c r="J25" s="226" t="str">
        <f t="shared" si="3"/>
        <v/>
      </c>
      <c r="K25" s="291"/>
      <c r="L25" s="292" t="str">
        <f>IF(Prestatienormen!AK33&gt;0,Prestatienormen!AK33*calculatietarief,"")</f>
        <v/>
      </c>
      <c r="M25" s="231">
        <f t="shared" si="4"/>
        <v>0</v>
      </c>
    </row>
    <row r="26" spans="1:13">
      <c r="A26" s="186" t="s">
        <v>261</v>
      </c>
      <c r="B26" s="214" t="str">
        <f>IF(Prestatienormen!AC35&gt;0,Prestatienormen!AC35*calculatietarief,"")</f>
        <v/>
      </c>
      <c r="C26" s="215" t="str">
        <f>IF(Prestatienormen!AD35&gt;0,Prestatienormen!AD35*calculatietarief,"")</f>
        <v/>
      </c>
      <c r="D26" s="215"/>
      <c r="E26" s="216"/>
      <c r="F26" s="258">
        <v>3</v>
      </c>
      <c r="G26" s="227" t="str">
        <f t="shared" si="0"/>
        <v/>
      </c>
      <c r="H26" s="228" t="str">
        <f t="shared" si="1"/>
        <v/>
      </c>
      <c r="I26" s="228" t="str">
        <f t="shared" si="2"/>
        <v/>
      </c>
      <c r="J26" s="228" t="str">
        <f t="shared" si="3"/>
        <v/>
      </c>
      <c r="K26" s="293"/>
      <c r="L26" s="294" t="str">
        <f>IF(Prestatienormen!AK35&gt;0,Prestatienormen!AK35*calculatietarief,"")</f>
        <v/>
      </c>
      <c r="M26" s="231">
        <f t="shared" si="4"/>
        <v>0</v>
      </c>
    </row>
    <row r="27" spans="1:13">
      <c r="A27" s="185" t="s">
        <v>262</v>
      </c>
      <c r="B27" s="211" t="str">
        <f>IF(Prestatienormen!AC37&gt;0,Prestatienormen!AC37*calculatietarief,"")</f>
        <v/>
      </c>
      <c r="C27" s="212" t="str">
        <f>IF(Prestatienormen!AD37&gt;0,Prestatienormen!AD37*calculatietarief,"")</f>
        <v/>
      </c>
      <c r="D27" s="212"/>
      <c r="E27" s="213"/>
      <c r="F27" s="257">
        <v>3</v>
      </c>
      <c r="G27" s="225" t="str">
        <f t="shared" si="0"/>
        <v/>
      </c>
      <c r="H27" s="226" t="str">
        <f t="shared" si="1"/>
        <v/>
      </c>
      <c r="I27" s="226" t="str">
        <f t="shared" si="2"/>
        <v/>
      </c>
      <c r="J27" s="226" t="str">
        <f t="shared" si="3"/>
        <v/>
      </c>
      <c r="K27" s="291"/>
      <c r="L27" s="292" t="str">
        <f>IF(Prestatienormen!AK37&gt;0,Prestatienormen!AK37*calculatietarief,"")</f>
        <v/>
      </c>
      <c r="M27" s="231">
        <f t="shared" si="4"/>
        <v>0</v>
      </c>
    </row>
    <row r="28" spans="1:13" ht="16" thickBot="1">
      <c r="A28" s="186" t="s">
        <v>480</v>
      </c>
      <c r="B28" s="214" t="str">
        <f>IF(Prestatienormen!AC39&gt;0,Prestatienormen!AC39*calculatietarief,"")</f>
        <v/>
      </c>
      <c r="C28" s="215" t="str">
        <f>IF(Prestatienormen!AD39&gt;0,Prestatienormen!AD39*calculatietarief,"")</f>
        <v/>
      </c>
      <c r="D28" s="215"/>
      <c r="E28" s="216"/>
      <c r="F28" s="258">
        <v>3</v>
      </c>
      <c r="G28" s="227" t="str">
        <f t="shared" si="0"/>
        <v/>
      </c>
      <c r="H28" s="228" t="str">
        <f t="shared" si="1"/>
        <v/>
      </c>
      <c r="I28" s="228" t="str">
        <f t="shared" si="2"/>
        <v/>
      </c>
      <c r="J28" s="228" t="str">
        <f t="shared" si="3"/>
        <v/>
      </c>
      <c r="K28" s="293"/>
      <c r="L28" s="294" t="str">
        <f>IF(Prestatienormen!AK39&gt;0,Prestatienormen!AK39*calculatietarief,"")</f>
        <v/>
      </c>
      <c r="M28" s="233">
        <f t="shared" si="4"/>
        <v>0</v>
      </c>
    </row>
    <row r="29" spans="1:13" s="243" customFormat="1" ht="20" customHeight="1" thickBot="1">
      <c r="A29" s="234" t="s">
        <v>396</v>
      </c>
      <c r="B29" s="235">
        <f>SUM(B4:B28)</f>
        <v>1410.8999999999999</v>
      </c>
      <c r="C29" s="236">
        <f>SUM(C4:C28)</f>
        <v>2476.8000000000002</v>
      </c>
      <c r="D29" s="236">
        <f>SUM(D4:D28)</f>
        <v>2424.8000000000002</v>
      </c>
      <c r="E29" s="237">
        <f>SUM(E4:E28)</f>
        <v>268.7</v>
      </c>
      <c r="F29" s="259"/>
      <c r="G29" s="238">
        <f t="shared" ref="G29:L29" si="5">SUM(G4:G28)</f>
        <v>0</v>
      </c>
      <c r="H29" s="239">
        <f t="shared" si="5"/>
        <v>0</v>
      </c>
      <c r="I29" s="239">
        <f t="shared" si="5"/>
        <v>0</v>
      </c>
      <c r="J29" s="239">
        <f t="shared" si="5"/>
        <v>0</v>
      </c>
      <c r="K29" s="240">
        <f t="shared" si="5"/>
        <v>0</v>
      </c>
      <c r="L29" s="241">
        <f t="shared" si="5"/>
        <v>0</v>
      </c>
      <c r="M29" s="242">
        <f>SUM(M4:M28)</f>
        <v>0</v>
      </c>
    </row>
  </sheetData>
  <sheetProtection sheet="1" objects="1" scenarios="1"/>
  <mergeCells count="6">
    <mergeCell ref="A2:A3"/>
    <mergeCell ref="B2:E2"/>
    <mergeCell ref="G2:K2"/>
    <mergeCell ref="M2:M3"/>
    <mergeCell ref="L2:L3"/>
    <mergeCell ref="F2:F3"/>
  </mergeCells>
  <conditionalFormatting sqref="K4:L28">
    <cfRule type="expression" dxfId="1" priority="1">
      <formula>AND(K4="",ISEVEN(ROW()))</formula>
    </cfRule>
    <cfRule type="expression" dxfId="0" priority="2">
      <formula>AND(K4="",ISODD(ROW()))</formula>
    </cfRule>
  </conditionalFormatting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20</vt:i4>
      </vt:variant>
      <vt:variant>
        <vt:lpstr>Benoemde bereiken</vt:lpstr>
      </vt:variant>
      <vt:variant>
        <vt:i4>5</vt:i4>
      </vt:variant>
    </vt:vector>
  </HeadingPairs>
  <TitlesOfParts>
    <vt:vector size="25" baseType="lpstr">
      <vt:lpstr>Invulinstructies</vt:lpstr>
      <vt:lpstr>Algemene informatie locaties</vt:lpstr>
      <vt:lpstr>Ruimtestaat</vt:lpstr>
      <vt:lpstr>Inventarisatie</vt:lpstr>
      <vt:lpstr>Prestatienormen</vt:lpstr>
      <vt:lpstr>Uurtarieven</vt:lpstr>
      <vt:lpstr>Kostenblad</vt:lpstr>
      <vt:lpstr>Staffelprijzen</vt:lpstr>
      <vt:lpstr>Glazenwassen</vt:lpstr>
      <vt:lpstr>Entree</vt:lpstr>
      <vt:lpstr>Kantoren</vt:lpstr>
      <vt:lpstr>Sanitaireruimten</vt:lpstr>
      <vt:lpstr>Restauratieve ruimten</vt:lpstr>
      <vt:lpstr>Pantry</vt:lpstr>
      <vt:lpstr>Horizontale verkeersruimten</vt:lpstr>
      <vt:lpstr>Verticale verkeersruimten</vt:lpstr>
      <vt:lpstr>Kleedruimten</vt:lpstr>
      <vt:lpstr>Gymzalen, speelzaal</vt:lpstr>
      <vt:lpstr>Leslokalen-groepsruimten</vt:lpstr>
      <vt:lpstr>Vloeren algemeen</vt:lpstr>
      <vt:lpstr>calculatietarief</vt:lpstr>
      <vt:lpstr>gebi</vt:lpstr>
      <vt:lpstr>gebu</vt:lpstr>
      <vt:lpstr>ovge</vt:lpstr>
      <vt:lpstr>sep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Bjorn Eizenga</dc:creator>
  <cp:lastModifiedBy>Microsoft Office User</cp:lastModifiedBy>
  <cp:lastPrinted>2022-02-21T16:13:20Z</cp:lastPrinted>
  <dcterms:created xsi:type="dcterms:W3CDTF">2020-04-11T13:47:17Z</dcterms:created>
  <dcterms:modified xsi:type="dcterms:W3CDTF">2022-05-09T12:07:14Z</dcterms:modified>
</cp:coreProperties>
</file>