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05"/>
  <fileSharing readOnlyRecommended="1"/>
  <workbookPr/>
  <mc:AlternateContent xmlns:mc="http://schemas.openxmlformats.org/markup-compatibility/2006">
    <mc:Choice Requires="x15">
      <x15ac:absPath xmlns:x15ac="http://schemas.microsoft.com/office/spreadsheetml/2010/11/ac" url="https://stichtingrijk.sharepoint.com/sites/AanbestedingSchoonmaak/Gedeelde documenten/General/1. Voorbereidingsfase/PvE/Definitief/"/>
    </mc:Choice>
  </mc:AlternateContent>
  <xr:revisionPtr revIDLastSave="7" documentId="13_ncr:1_{67F191C0-D5AC-443B-B2E0-8203760204C3}" xr6:coauthVersionLast="47" xr6:coauthVersionMax="47" xr10:uidLastSave="{D90312EE-5D55-4E88-8D27-B3E8C92CEAA6}"/>
  <bookViews>
    <workbookView xWindow="-108" yWindow="-108" windowWidth="23256" windowHeight="12576" tabRatio="927" firstSheet="1" activeTab="1" xr2:uid="{00000000-000D-0000-FFFF-FFFF00000000}"/>
  </bookViews>
  <sheets>
    <sheet name="Info blad" sheetId="11" r:id="rId1"/>
    <sheet name="1-Contractblad totaal" sheetId="32" r:id="rId2"/>
    <sheet name="2-Kosten per locatie" sheetId="37" r:id="rId3"/>
    <sheet name="3-Productie normen" sheetId="28" r:id="rId4"/>
    <sheet name="4-Basis ruimtestaat" sheetId="2" r:id="rId5"/>
    <sheet name="5-Premies en opslagen" sheetId="17" r:id="rId6"/>
    <sheet name="6-Opbouw uurtarief productie" sheetId="18" r:id="rId7"/>
    <sheet name="7-Opbouw uurtarief toezicht" sheetId="38" r:id="rId8"/>
    <sheet name="8-Afroepprijs" sheetId="5" r:id="rId9"/>
    <sheet name="9-Sanitaire voorzieningen" sheetId="36"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1F" hidden="1">[1]Psychiatrie!#REF!</definedName>
    <definedName name="__2_0_F" hidden="1">[1]Psychiatrie!#REF!</definedName>
    <definedName name="_1_________F" hidden="1">[1]Psychiatrie!#REF!</definedName>
    <definedName name="_1F" localSheetId="2"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 hidden="1">'[2]#REF'!#REF!</definedName>
    <definedName name="_Fill" localSheetId="2" hidden="1">'[3]#REF'!#REF!</definedName>
    <definedName name="_Fill" localSheetId="9" hidden="1">'[2]#REF'!#REF!</definedName>
    <definedName name="_Fill" localSheetId="0" hidden="1">'[3]#REF'!#REF!</definedName>
    <definedName name="_Fill" hidden="1">'[3]#REF'!#REF!</definedName>
    <definedName name="_filll" hidden="1">'[4]#REF'!#REF!</definedName>
    <definedName name="_xlnm._FilterDatabase" localSheetId="2" hidden="1">'2-Kosten per locatie'!$A$10:$F$15</definedName>
    <definedName name="_xlnm._FilterDatabase" localSheetId="4" hidden="1">'4-Basis ruimtestaat'!$B$9:$R$143</definedName>
    <definedName name="_Key1" localSheetId="1" hidden="1">'[2]#REF'!#REF!</definedName>
    <definedName name="_Key1" localSheetId="2" hidden="1">'[3]#REF'!#REF!</definedName>
    <definedName name="_Key1" localSheetId="9" hidden="1">'[2]#REF'!#REF!</definedName>
    <definedName name="_Key1" localSheetId="0" hidden="1">'[3]#REF'!#REF!</definedName>
    <definedName name="_Key1" hidden="1">'[3]#REF'!#REF!</definedName>
    <definedName name="_Key2" localSheetId="2" hidden="1">#REF!</definedName>
    <definedName name="_Key2" localSheetId="9" hidden="1">#REF!</definedName>
    <definedName name="_Key2" hidden="1">#REF!</definedName>
    <definedName name="_Order1" hidden="1">255</definedName>
    <definedName name="_Order2" hidden="1">255</definedName>
    <definedName name="_Sort" localSheetId="2" hidden="1">#REF!</definedName>
    <definedName name="_Sort" localSheetId="9" hidden="1">#REF!</definedName>
    <definedName name="_Sort" hidden="1">#REF!</definedName>
    <definedName name="_Table1_In1" hidden="1">#REF!</definedName>
    <definedName name="_Table1_Out" hidden="1">#REF!</definedName>
    <definedName name="AccessDatabase" hidden="1">"C:\data\excel\BASISWP.mdb"</definedName>
    <definedName name="Additioneel" hidden="1">'[5]#REF'!#REF!</definedName>
    <definedName name="_xlnm.Print_Area" localSheetId="1">'1-Contractblad totaal'!$A$1:$H$43</definedName>
    <definedName name="_xlnm.Print_Area" localSheetId="2">'2-Kosten per locatie'!$A$3:$V$15</definedName>
    <definedName name="_xlnm.Print_Area" localSheetId="4">'4-Basis ruimtestaat'!$B$3:$R$143</definedName>
    <definedName name="_xlnm.Print_Area" localSheetId="5">'5-Premies en opslagen'!$A$3:$E$55</definedName>
    <definedName name="_xlnm.Print_Area" localSheetId="6">'6-Opbouw uurtarief productie'!$A$1:$R$63</definedName>
    <definedName name="_xlnm.Print_Area" localSheetId="8">'8-Afroepprijs'!$A$3:$F$54</definedName>
    <definedName name="_xlnm.Print_Area" localSheetId="9">'9-Sanitaire voorzieningen'!$A$3:$F$20</definedName>
    <definedName name="_xlnm.Print_Area" localSheetId="0">'Info blad'!$A$1:$F$20</definedName>
    <definedName name="_xlnm.Print_Titles" localSheetId="2">'2-Kosten per locatie'!$10:$10</definedName>
    <definedName name="_xlnm.Print_Titles" localSheetId="4">'4-Basis ruimtestaat'!$9:$9</definedName>
    <definedName name="_xlnm.Print_Titles" localSheetId="6">'6-Opbouw uurtarief productie'!$A:$C</definedName>
    <definedName name="_xlnm.Print_Titles" localSheetId="8">'8-Afroepprijs'!$6:$9</definedName>
    <definedName name="berichtok" localSheetId="2">'2-Kosten per locatie'!berichtok</definedName>
    <definedName name="berichtok">'2-Kosten per locatie'!berichtok</definedName>
    <definedName name="berichtoke" localSheetId="2">'2-Kosten per locatie'!berichtoke</definedName>
    <definedName name="berichtoke">'2-Kosten per locatie'!berichtoke</definedName>
    <definedName name="berichtoke1" localSheetId="2">'2-Kosten per locatie'!berichtoke1</definedName>
    <definedName name="berichtoke1">'2-Kosten per locatie'!berichtoke1</definedName>
    <definedName name="Berkt" localSheetId="2">'2-Kosten per locatie'!Berkt</definedName>
    <definedName name="Berkt">'2-Kosten per locatie'!Berkt</definedName>
    <definedName name="dffdf" localSheetId="9" hidden="1">'[6]#REF'!#REF!</definedName>
    <definedName name="dffdf" hidden="1">'[6]#REF'!#REF!</definedName>
    <definedName name="einde" localSheetId="2">'2-Kosten per locatie'!einde</definedName>
    <definedName name="einde">'2-Kosten per locatie'!einde</definedName>
    <definedName name="fghf" hidden="1">'[2]#REF'!#REF!</definedName>
    <definedName name="Gan_R" localSheetId="2">'2-Kosten per locatie'!Gan_R</definedName>
    <definedName name="Gan_R">'2-Kosten per locatie'!Gan_R</definedName>
    <definedName name="glas" localSheetId="2">'2-Kosten per locatie'!glas</definedName>
    <definedName name="glas">'2-Kosten per locatie'!glas</definedName>
    <definedName name="glassoort">'[7]10-Glasstaat'!$I$2:$J$14</definedName>
    <definedName name="Glassoort2">'[8]10-Glasstaat'!$I$2:$J$14</definedName>
    <definedName name="gs" hidden="1">'[6]#REF'!#REF!</definedName>
    <definedName name="han" localSheetId="1" hidden="1">'[2]#REF'!#REF!</definedName>
    <definedName name="han" localSheetId="2" hidden="1">'[3]#REF'!#REF!</definedName>
    <definedName name="han" localSheetId="9" hidden="1">'[2]#REF'!#REF!</definedName>
    <definedName name="han" hidden="1">'[3]#REF'!#REF!</definedName>
    <definedName name="hjkjhkj">[9]Totaaloverzicht!$A$10:$L$37</definedName>
    <definedName name="HTML_CodePage" hidden="1">1252</definedName>
    <definedName name="HTML_Control" localSheetId="2" hidden="1">{"'ma_vr'!$A$1:$AA$42"}</definedName>
    <definedName name="HTML_Control" localSheetId="9"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'[10]2-Kengetal'!$A$9:$M$56</definedName>
    <definedName name="Kengetal">'[7]4-Kengetal'!$A$12:$S$64</definedName>
    <definedName name="Kentalnvb">[11]Kengetal!$A$10:$H$58</definedName>
    <definedName name="kjh" hidden="1">'[2]#REF'!#REF!</definedName>
    <definedName name="Lijn">'[10]3-Basis ruimtestaat'!$C:$C</definedName>
    <definedName name="lll">'[12]3-Basis ruimtestaat'!$O:$O</definedName>
    <definedName name="mavr">'[13]3-Basis ruimtestaat'!$M:$M</definedName>
    <definedName name="Mutatiederdekwartaal" localSheetId="2" hidden="1">{"'ma_vr'!$A$1:$AA$42"}</definedName>
    <definedName name="Mutatiederdekwartaal" hidden="1">{"'ma_vr'!$A$1:$AA$42"}</definedName>
    <definedName name="naloop">'[13]3-Basis ruimtestaat'!$N:$N</definedName>
    <definedName name="NvB" hidden="1">'[4]#REF'!#REF!</definedName>
    <definedName name="uren_mavr">'4-Basis ruimtestaat'!$L:$L</definedName>
    <definedName name="uren_zazofe">'[14]4-Basis ruimtestaat'!$O:$O</definedName>
    <definedName name="uurt">[15]Uurtarieven!$F$57</definedName>
    <definedName name="VloerK">'[16]Basis ruimtestaat'!$W:$W</definedName>
    <definedName name="VloerM">'[16]Basis ruimtestaat'!$K:$V</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6" i="32" l="1"/>
  <c r="B4" i="32" l="1"/>
  <c r="L33" i="38"/>
  <c r="M17" i="28" l="1"/>
  <c r="R18" i="2" l="1"/>
  <c r="R17" i="2"/>
  <c r="R25" i="2"/>
  <c r="R24" i="2"/>
  <c r="R23" i="2"/>
  <c r="R22" i="2"/>
  <c r="R21" i="2"/>
  <c r="R20" i="2"/>
  <c r="R19" i="2"/>
  <c r="R16" i="2"/>
  <c r="M12" i="28" l="1"/>
  <c r="M13" i="28"/>
  <c r="M14" i="28"/>
  <c r="M22" i="28" l="1"/>
  <c r="M20" i="28"/>
  <c r="M11" i="28"/>
  <c r="M10" i="28"/>
  <c r="A6" i="28" l="1"/>
  <c r="A5" i="28"/>
  <c r="A3" i="28"/>
  <c r="O11" i="2" l="1"/>
  <c r="O19" i="2"/>
  <c r="O27" i="2"/>
  <c r="O35" i="2"/>
  <c r="O43" i="2"/>
  <c r="O51" i="2"/>
  <c r="O59" i="2"/>
  <c r="O67" i="2"/>
  <c r="O75" i="2"/>
  <c r="O83" i="2"/>
  <c r="O91" i="2"/>
  <c r="O99" i="2"/>
  <c r="O107" i="2"/>
  <c r="O115" i="2"/>
  <c r="O123" i="2"/>
  <c r="O131" i="2"/>
  <c r="O139" i="2"/>
  <c r="O42" i="2"/>
  <c r="O90" i="2"/>
  <c r="O12" i="2"/>
  <c r="O20" i="2"/>
  <c r="O28" i="2"/>
  <c r="O36" i="2"/>
  <c r="O44" i="2"/>
  <c r="O52" i="2"/>
  <c r="O60" i="2"/>
  <c r="O68" i="2"/>
  <c r="O76" i="2"/>
  <c r="O84" i="2"/>
  <c r="O92" i="2"/>
  <c r="O100" i="2"/>
  <c r="O108" i="2"/>
  <c r="O116" i="2"/>
  <c r="O124" i="2"/>
  <c r="O132" i="2"/>
  <c r="O140" i="2"/>
  <c r="O18" i="2"/>
  <c r="O74" i="2"/>
  <c r="O138" i="2"/>
  <c r="O13" i="2"/>
  <c r="O21" i="2"/>
  <c r="O29" i="2"/>
  <c r="O37" i="2"/>
  <c r="O45" i="2"/>
  <c r="O53" i="2"/>
  <c r="O61" i="2"/>
  <c r="O69" i="2"/>
  <c r="O77" i="2"/>
  <c r="O85" i="2"/>
  <c r="O93" i="2"/>
  <c r="O101" i="2"/>
  <c r="O109" i="2"/>
  <c r="O117" i="2"/>
  <c r="O125" i="2"/>
  <c r="O133" i="2"/>
  <c r="O141" i="2"/>
  <c r="O50" i="2"/>
  <c r="O122" i="2"/>
  <c r="O14" i="2"/>
  <c r="O22" i="2"/>
  <c r="O30" i="2"/>
  <c r="O38" i="2"/>
  <c r="O46" i="2"/>
  <c r="O54" i="2"/>
  <c r="O62" i="2"/>
  <c r="O70" i="2"/>
  <c r="O78" i="2"/>
  <c r="O86" i="2"/>
  <c r="O94" i="2"/>
  <c r="O102" i="2"/>
  <c r="O110" i="2"/>
  <c r="O118" i="2"/>
  <c r="O126" i="2"/>
  <c r="O134" i="2"/>
  <c r="O142" i="2"/>
  <c r="O58" i="2"/>
  <c r="O98" i="2"/>
  <c r="O15" i="2"/>
  <c r="O23" i="2"/>
  <c r="O31" i="2"/>
  <c r="O39" i="2"/>
  <c r="O47" i="2"/>
  <c r="O55" i="2"/>
  <c r="O63" i="2"/>
  <c r="O71" i="2"/>
  <c r="O79" i="2"/>
  <c r="O87" i="2"/>
  <c r="O95" i="2"/>
  <c r="O103" i="2"/>
  <c r="O111" i="2"/>
  <c r="O119" i="2"/>
  <c r="O127" i="2"/>
  <c r="O135" i="2"/>
  <c r="O143" i="2"/>
  <c r="O34" i="2"/>
  <c r="O82" i="2"/>
  <c r="O130" i="2"/>
  <c r="O16" i="2"/>
  <c r="O24" i="2"/>
  <c r="O32" i="2"/>
  <c r="O40" i="2"/>
  <c r="O48" i="2"/>
  <c r="O56" i="2"/>
  <c r="O64" i="2"/>
  <c r="O72" i="2"/>
  <c r="O80" i="2"/>
  <c r="O88" i="2"/>
  <c r="O96" i="2"/>
  <c r="O104" i="2"/>
  <c r="O112" i="2"/>
  <c r="O120" i="2"/>
  <c r="O128" i="2"/>
  <c r="O136" i="2"/>
  <c r="O66" i="2"/>
  <c r="O106" i="2"/>
  <c r="O17" i="2"/>
  <c r="O25" i="2"/>
  <c r="O33" i="2"/>
  <c r="O41" i="2"/>
  <c r="O49" i="2"/>
  <c r="O57" i="2"/>
  <c r="O65" i="2"/>
  <c r="O73" i="2"/>
  <c r="O81" i="2"/>
  <c r="O89" i="2"/>
  <c r="O97" i="2"/>
  <c r="O105" i="2"/>
  <c r="O113" i="2"/>
  <c r="O121" i="2"/>
  <c r="O129" i="2"/>
  <c r="O137" i="2"/>
  <c r="O10" i="2"/>
  <c r="O26" i="2"/>
  <c r="O114" i="2"/>
  <c r="N17" i="2"/>
  <c r="L17" i="2" s="1"/>
  <c r="N25" i="2"/>
  <c r="L25" i="2" s="1"/>
  <c r="N24" i="2"/>
  <c r="L24" i="2" s="1"/>
  <c r="N21" i="2"/>
  <c r="L21" i="2" s="1"/>
  <c r="N23" i="2"/>
  <c r="L23" i="2" s="1"/>
  <c r="N16" i="2"/>
  <c r="L16" i="2" s="1"/>
  <c r="N22" i="2"/>
  <c r="L22" i="2" s="1"/>
  <c r="N20" i="2"/>
  <c r="L20" i="2" s="1"/>
  <c r="N18" i="2"/>
  <c r="L18" i="2" s="1"/>
  <c r="N19" i="2"/>
  <c r="L19" i="2" s="1"/>
  <c r="I33" i="38"/>
  <c r="I29" i="38"/>
  <c r="J29" i="38"/>
  <c r="K29" i="38"/>
  <c r="L29" i="38"/>
  <c r="M29" i="38"/>
  <c r="N29" i="38"/>
  <c r="I30" i="38"/>
  <c r="J30" i="38"/>
  <c r="K30" i="38"/>
  <c r="L30" i="38"/>
  <c r="M30" i="38"/>
  <c r="N30" i="38"/>
  <c r="I31" i="38"/>
  <c r="J31" i="38"/>
  <c r="K31" i="38"/>
  <c r="L31" i="38"/>
  <c r="M31" i="38"/>
  <c r="N31" i="38"/>
  <c r="I32" i="38"/>
  <c r="J32" i="38"/>
  <c r="K32" i="38"/>
  <c r="L32" i="38"/>
  <c r="M32" i="38"/>
  <c r="N32" i="38"/>
  <c r="L34" i="38" l="1"/>
  <c r="C16" i="17"/>
  <c r="N45" i="18" l="1"/>
  <c r="M45" i="18"/>
  <c r="L45" i="18"/>
  <c r="K45" i="18"/>
  <c r="J45" i="18"/>
  <c r="I45" i="18"/>
  <c r="N44" i="18"/>
  <c r="M44" i="18"/>
  <c r="L44" i="18"/>
  <c r="K44" i="18"/>
  <c r="J44" i="18"/>
  <c r="I44" i="18"/>
  <c r="N43" i="18"/>
  <c r="M43" i="18"/>
  <c r="L43" i="18"/>
  <c r="K43" i="18"/>
  <c r="J43" i="18"/>
  <c r="I43"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N37" i="18"/>
  <c r="M37" i="18"/>
  <c r="L37" i="18"/>
  <c r="K37" i="18"/>
  <c r="J37" i="18"/>
  <c r="I37" i="18"/>
  <c r="N33" i="38"/>
  <c r="M33" i="38"/>
  <c r="K33" i="38"/>
  <c r="J33" i="38"/>
  <c r="N15" i="2" l="1"/>
  <c r="L15" i="2" s="1"/>
  <c r="N14" i="2"/>
  <c r="L14" i="2" s="1"/>
  <c r="N26" i="2"/>
  <c r="L26" i="2" s="1"/>
  <c r="N27" i="2"/>
  <c r="L27" i="2" s="1"/>
  <c r="N28" i="2"/>
  <c r="L28" i="2" s="1"/>
  <c r="N29" i="2"/>
  <c r="L29" i="2" s="1"/>
  <c r="N30" i="2"/>
  <c r="L30" i="2" s="1"/>
  <c r="N31" i="2"/>
  <c r="L31" i="2" s="1"/>
  <c r="N32" i="2"/>
  <c r="L32" i="2" s="1"/>
  <c r="N33" i="2"/>
  <c r="L33" i="2" s="1"/>
  <c r="N34" i="2"/>
  <c r="L34" i="2" s="1"/>
  <c r="N35" i="2"/>
  <c r="L35" i="2" s="1"/>
  <c r="N36" i="2"/>
  <c r="L36" i="2" s="1"/>
  <c r="N37" i="2"/>
  <c r="L37" i="2" s="1"/>
  <c r="N38" i="2"/>
  <c r="L38" i="2" s="1"/>
  <c r="N39" i="2"/>
  <c r="L39" i="2" s="1"/>
  <c r="N40" i="2"/>
  <c r="L40" i="2" s="1"/>
  <c r="N41" i="2"/>
  <c r="L41" i="2" s="1"/>
  <c r="N42" i="2"/>
  <c r="L42" i="2" s="1"/>
  <c r="N43" i="2"/>
  <c r="L43" i="2" s="1"/>
  <c r="N44" i="2"/>
  <c r="L44" i="2" s="1"/>
  <c r="N45" i="2"/>
  <c r="L45" i="2" s="1"/>
  <c r="N46" i="2"/>
  <c r="L46" i="2" s="1"/>
  <c r="N47" i="2"/>
  <c r="L47" i="2" s="1"/>
  <c r="N48" i="2"/>
  <c r="L48" i="2" s="1"/>
  <c r="N49" i="2"/>
  <c r="L49" i="2" s="1"/>
  <c r="N50" i="2"/>
  <c r="L50" i="2" s="1"/>
  <c r="N51" i="2"/>
  <c r="L51" i="2" s="1"/>
  <c r="N52" i="2"/>
  <c r="L52" i="2" s="1"/>
  <c r="N53" i="2"/>
  <c r="L53" i="2" s="1"/>
  <c r="N54" i="2"/>
  <c r="L54" i="2" s="1"/>
  <c r="N55" i="2"/>
  <c r="L55" i="2" s="1"/>
  <c r="N56" i="2"/>
  <c r="L56" i="2" s="1"/>
  <c r="N57" i="2"/>
  <c r="L57" i="2" s="1"/>
  <c r="N58" i="2"/>
  <c r="L58" i="2" s="1"/>
  <c r="N59" i="2"/>
  <c r="L59" i="2" s="1"/>
  <c r="N60" i="2"/>
  <c r="L60" i="2" s="1"/>
  <c r="N61" i="2"/>
  <c r="L61" i="2" s="1"/>
  <c r="N62" i="2"/>
  <c r="L62" i="2" s="1"/>
  <c r="N63" i="2"/>
  <c r="L63" i="2" s="1"/>
  <c r="N64" i="2"/>
  <c r="L64" i="2" s="1"/>
  <c r="N65" i="2"/>
  <c r="L65" i="2" s="1"/>
  <c r="N66" i="2"/>
  <c r="L66" i="2" s="1"/>
  <c r="N67" i="2"/>
  <c r="L67" i="2" s="1"/>
  <c r="N68" i="2"/>
  <c r="L68" i="2" s="1"/>
  <c r="N69" i="2"/>
  <c r="L69" i="2" s="1"/>
  <c r="N70" i="2"/>
  <c r="L70" i="2" s="1"/>
  <c r="N71" i="2"/>
  <c r="L71" i="2" s="1"/>
  <c r="N72" i="2"/>
  <c r="L72" i="2" s="1"/>
  <c r="N73" i="2"/>
  <c r="L73" i="2" s="1"/>
  <c r="N74" i="2"/>
  <c r="L74" i="2" s="1"/>
  <c r="N75" i="2"/>
  <c r="L75" i="2" s="1"/>
  <c r="N76" i="2"/>
  <c r="L76" i="2" s="1"/>
  <c r="N77" i="2"/>
  <c r="L77" i="2" s="1"/>
  <c r="N78" i="2"/>
  <c r="L78" i="2" s="1"/>
  <c r="N79" i="2"/>
  <c r="L79" i="2" s="1"/>
  <c r="N80" i="2"/>
  <c r="L80" i="2" s="1"/>
  <c r="N81" i="2"/>
  <c r="L81" i="2" s="1"/>
  <c r="N82" i="2"/>
  <c r="L82" i="2" s="1"/>
  <c r="N83" i="2"/>
  <c r="L83" i="2" s="1"/>
  <c r="N84" i="2"/>
  <c r="L84" i="2" s="1"/>
  <c r="N85" i="2"/>
  <c r="L85" i="2" s="1"/>
  <c r="N86" i="2"/>
  <c r="L86" i="2" s="1"/>
  <c r="N87" i="2"/>
  <c r="L87" i="2" s="1"/>
  <c r="N88" i="2"/>
  <c r="L88" i="2" s="1"/>
  <c r="N89" i="2"/>
  <c r="L89" i="2" s="1"/>
  <c r="N90" i="2"/>
  <c r="L90" i="2" s="1"/>
  <c r="N91" i="2"/>
  <c r="L91" i="2" s="1"/>
  <c r="N92" i="2"/>
  <c r="L92" i="2" s="1"/>
  <c r="N93" i="2"/>
  <c r="L93" i="2" s="1"/>
  <c r="N94" i="2"/>
  <c r="L94" i="2" s="1"/>
  <c r="N95" i="2"/>
  <c r="L95" i="2" s="1"/>
  <c r="N96" i="2"/>
  <c r="L96" i="2" s="1"/>
  <c r="N97" i="2"/>
  <c r="L97" i="2" s="1"/>
  <c r="N98" i="2"/>
  <c r="L98" i="2" s="1"/>
  <c r="N99" i="2"/>
  <c r="L99" i="2" s="1"/>
  <c r="N100" i="2"/>
  <c r="L100" i="2" s="1"/>
  <c r="N101" i="2"/>
  <c r="L101" i="2" s="1"/>
  <c r="N102" i="2"/>
  <c r="L102" i="2" s="1"/>
  <c r="N103" i="2"/>
  <c r="L103" i="2" s="1"/>
  <c r="N104" i="2"/>
  <c r="L104" i="2" s="1"/>
  <c r="N105" i="2"/>
  <c r="L105" i="2" s="1"/>
  <c r="N106" i="2"/>
  <c r="L106" i="2" s="1"/>
  <c r="N107" i="2"/>
  <c r="L107" i="2" s="1"/>
  <c r="N108" i="2"/>
  <c r="L108" i="2" s="1"/>
  <c r="N109" i="2"/>
  <c r="L109" i="2" s="1"/>
  <c r="N110" i="2"/>
  <c r="L110" i="2" s="1"/>
  <c r="N111" i="2"/>
  <c r="L111" i="2" s="1"/>
  <c r="N112" i="2"/>
  <c r="L112" i="2" s="1"/>
  <c r="N113" i="2"/>
  <c r="L113" i="2" s="1"/>
  <c r="N114" i="2"/>
  <c r="L114" i="2" s="1"/>
  <c r="N115" i="2"/>
  <c r="L115" i="2" s="1"/>
  <c r="N116" i="2"/>
  <c r="L116" i="2" s="1"/>
  <c r="N117" i="2"/>
  <c r="L117" i="2" s="1"/>
  <c r="N118" i="2"/>
  <c r="L118" i="2" s="1"/>
  <c r="N119" i="2"/>
  <c r="L119" i="2" s="1"/>
  <c r="N120" i="2"/>
  <c r="L120" i="2" s="1"/>
  <c r="N121" i="2"/>
  <c r="L121" i="2" s="1"/>
  <c r="N122" i="2"/>
  <c r="L122" i="2" s="1"/>
  <c r="N123" i="2"/>
  <c r="L123" i="2" s="1"/>
  <c r="N124" i="2"/>
  <c r="L124" i="2" s="1"/>
  <c r="N125" i="2"/>
  <c r="L125" i="2" s="1"/>
  <c r="N126" i="2"/>
  <c r="L126" i="2" s="1"/>
  <c r="N127" i="2"/>
  <c r="L127" i="2" s="1"/>
  <c r="N128" i="2"/>
  <c r="L128" i="2" s="1"/>
  <c r="N129" i="2"/>
  <c r="L129" i="2" s="1"/>
  <c r="N130" i="2"/>
  <c r="L130" i="2" s="1"/>
  <c r="N131" i="2"/>
  <c r="L131" i="2" s="1"/>
  <c r="N132" i="2"/>
  <c r="L132" i="2" s="1"/>
  <c r="N133" i="2"/>
  <c r="L133" i="2" s="1"/>
  <c r="N134" i="2"/>
  <c r="L134" i="2" s="1"/>
  <c r="N135" i="2"/>
  <c r="L135" i="2" s="1"/>
  <c r="N136" i="2"/>
  <c r="L136" i="2" s="1"/>
  <c r="N137" i="2"/>
  <c r="L137" i="2" s="1"/>
  <c r="N138" i="2"/>
  <c r="L138" i="2" s="1"/>
  <c r="N139" i="2"/>
  <c r="L139" i="2" s="1"/>
  <c r="N140" i="2"/>
  <c r="L140" i="2" s="1"/>
  <c r="N141" i="2"/>
  <c r="L141" i="2" s="1"/>
  <c r="N142" i="2"/>
  <c r="L142" i="2" s="1"/>
  <c r="N143" i="2"/>
  <c r="L143" i="2" s="1"/>
  <c r="N10" i="2"/>
  <c r="L10" i="2" s="1"/>
  <c r="J34" i="38"/>
  <c r="I34" i="38"/>
  <c r="M34" i="38"/>
  <c r="I46" i="18"/>
  <c r="N46" i="18"/>
  <c r="M46" i="18"/>
  <c r="M26" i="28"/>
  <c r="M15" i="28"/>
  <c r="M16" i="28"/>
  <c r="M18" i="28"/>
  <c r="M19" i="28"/>
  <c r="M21" i="28"/>
  <c r="M23" i="28"/>
  <c r="M24" i="28"/>
  <c r="M25" i="28"/>
  <c r="N25" i="38"/>
  <c r="M25" i="38"/>
  <c r="L25" i="38"/>
  <c r="K25" i="38"/>
  <c r="J25" i="38"/>
  <c r="I25" i="38"/>
  <c r="B8" i="38"/>
  <c r="A8" i="38"/>
  <c r="B7" i="38"/>
  <c r="A7" i="38"/>
  <c r="B6" i="38"/>
  <c r="A6" i="38"/>
  <c r="B5" i="38"/>
  <c r="A5" i="38"/>
  <c r="B4" i="38"/>
  <c r="A4" i="38"/>
  <c r="B3" i="38"/>
  <c r="A3" i="38"/>
  <c r="C7" i="2"/>
  <c r="C6" i="2"/>
  <c r="C5" i="2"/>
  <c r="C3" i="2"/>
  <c r="B4" i="2"/>
  <c r="B5" i="2"/>
  <c r="B6" i="2"/>
  <c r="B7" i="2"/>
  <c r="B3" i="2"/>
  <c r="R143" i="2"/>
  <c r="R142" i="2"/>
  <c r="R141" i="2"/>
  <c r="R140" i="2"/>
  <c r="R139" i="2"/>
  <c r="R138" i="2"/>
  <c r="R137" i="2"/>
  <c r="R136" i="2"/>
  <c r="R135" i="2"/>
  <c r="R134" i="2"/>
  <c r="R133" i="2"/>
  <c r="R132" i="2"/>
  <c r="R131" i="2"/>
  <c r="R130" i="2"/>
  <c r="R129" i="2"/>
  <c r="R128" i="2"/>
  <c r="R127" i="2"/>
  <c r="R126" i="2"/>
  <c r="R125" i="2"/>
  <c r="R124" i="2"/>
  <c r="R123" i="2"/>
  <c r="R122" i="2"/>
  <c r="R121" i="2"/>
  <c r="R120" i="2"/>
  <c r="R119" i="2"/>
  <c r="R118" i="2"/>
  <c r="R117" i="2"/>
  <c r="R116" i="2"/>
  <c r="R115" i="2"/>
  <c r="R114" i="2"/>
  <c r="R113" i="2"/>
  <c r="R112" i="2"/>
  <c r="R111" i="2"/>
  <c r="R110" i="2"/>
  <c r="R109" i="2"/>
  <c r="R108" i="2"/>
  <c r="R107" i="2"/>
  <c r="R106" i="2"/>
  <c r="R105" i="2"/>
  <c r="R104" i="2"/>
  <c r="R103" i="2"/>
  <c r="R102" i="2"/>
  <c r="R101" i="2"/>
  <c r="R100" i="2"/>
  <c r="R99" i="2"/>
  <c r="R98" i="2"/>
  <c r="R97" i="2"/>
  <c r="R96" i="2"/>
  <c r="R95" i="2"/>
  <c r="R94" i="2"/>
  <c r="R93" i="2"/>
  <c r="R92" i="2"/>
  <c r="R91" i="2"/>
  <c r="R90" i="2"/>
  <c r="R89" i="2"/>
  <c r="R88" i="2"/>
  <c r="R87" i="2"/>
  <c r="R86" i="2"/>
  <c r="R85" i="2"/>
  <c r="R84" i="2"/>
  <c r="R83" i="2"/>
  <c r="R82" i="2"/>
  <c r="R81" i="2"/>
  <c r="R80" i="2"/>
  <c r="R79" i="2"/>
  <c r="R78" i="2"/>
  <c r="R77" i="2"/>
  <c r="R76" i="2"/>
  <c r="R75" i="2"/>
  <c r="R74" i="2"/>
  <c r="R73" i="2"/>
  <c r="R72" i="2"/>
  <c r="R71" i="2"/>
  <c r="R70" i="2"/>
  <c r="R69" i="2"/>
  <c r="R68" i="2"/>
  <c r="R67" i="2"/>
  <c r="R66" i="2"/>
  <c r="R65" i="2"/>
  <c r="R64" i="2"/>
  <c r="R63" i="2"/>
  <c r="R62" i="2"/>
  <c r="R61" i="2"/>
  <c r="R60" i="2"/>
  <c r="R59" i="2"/>
  <c r="R58" i="2"/>
  <c r="R57" i="2"/>
  <c r="R56" i="2"/>
  <c r="R55" i="2"/>
  <c r="R54" i="2"/>
  <c r="R53" i="2"/>
  <c r="R52" i="2"/>
  <c r="R51" i="2"/>
  <c r="R50" i="2"/>
  <c r="R49" i="2"/>
  <c r="R48" i="2"/>
  <c r="R47" i="2"/>
  <c r="R46" i="2"/>
  <c r="R45" i="2"/>
  <c r="R44" i="2"/>
  <c r="R43" i="2"/>
  <c r="R42" i="2"/>
  <c r="R41" i="2"/>
  <c r="R40" i="2"/>
  <c r="R39" i="2"/>
  <c r="R38" i="2"/>
  <c r="R37" i="2"/>
  <c r="R36" i="2"/>
  <c r="R35" i="2"/>
  <c r="R34" i="2"/>
  <c r="R33" i="2"/>
  <c r="R32" i="2"/>
  <c r="R31" i="2"/>
  <c r="R30" i="2"/>
  <c r="R29" i="2"/>
  <c r="R28" i="2"/>
  <c r="R27" i="2"/>
  <c r="R26" i="2"/>
  <c r="R15" i="2"/>
  <c r="R11" i="2"/>
  <c r="R12" i="2"/>
  <c r="R13" i="2"/>
  <c r="R14" i="2"/>
  <c r="R10" i="2"/>
  <c r="B6" i="28"/>
  <c r="B5" i="28"/>
  <c r="B3" i="28"/>
  <c r="A8" i="36"/>
  <c r="A7" i="36"/>
  <c r="A6" i="36"/>
  <c r="A5" i="36"/>
  <c r="A4" i="36"/>
  <c r="A3" i="36"/>
  <c r="A8" i="18"/>
  <c r="A7" i="18"/>
  <c r="A6" i="18"/>
  <c r="A5" i="18"/>
  <c r="A4" i="18"/>
  <c r="A3" i="18"/>
  <c r="A8" i="17"/>
  <c r="A7" i="17"/>
  <c r="A6" i="17"/>
  <c r="A5" i="17"/>
  <c r="A4" i="17"/>
  <c r="A3" i="17"/>
  <c r="B4" i="37"/>
  <c r="B8" i="37"/>
  <c r="B7" i="37"/>
  <c r="B6" i="37"/>
  <c r="B5" i="37"/>
  <c r="B3" i="37"/>
  <c r="A8" i="37"/>
  <c r="A7" i="37"/>
  <c r="A6" i="37"/>
  <c r="A5" i="37"/>
  <c r="A4" i="37"/>
  <c r="A3" i="37"/>
  <c r="B8" i="5"/>
  <c r="B7" i="5"/>
  <c r="B6" i="5"/>
  <c r="B5" i="5"/>
  <c r="B4" i="5"/>
  <c r="B3" i="5"/>
  <c r="A8" i="5"/>
  <c r="A7" i="5"/>
  <c r="A6" i="5"/>
  <c r="A5" i="5"/>
  <c r="A4" i="5"/>
  <c r="A3" i="5"/>
  <c r="B8" i="36"/>
  <c r="B7" i="36"/>
  <c r="B6" i="36"/>
  <c r="B5" i="36"/>
  <c r="B3" i="36"/>
  <c r="G13" i="36"/>
  <c r="N11" i="37" s="1"/>
  <c r="N14" i="37" s="1"/>
  <c r="B4" i="36"/>
  <c r="A29" i="32" s="1"/>
  <c r="B8" i="17"/>
  <c r="B7" i="17"/>
  <c r="B6" i="17"/>
  <c r="B5" i="17"/>
  <c r="B3" i="17"/>
  <c r="B7" i="18"/>
  <c r="B6" i="18"/>
  <c r="B5" i="18"/>
  <c r="B3" i="18"/>
  <c r="N33" i="18"/>
  <c r="M33" i="18"/>
  <c r="L33" i="18"/>
  <c r="K33" i="18"/>
  <c r="J33" i="18"/>
  <c r="I33" i="18"/>
  <c r="B8" i="18"/>
  <c r="B4" i="28"/>
  <c r="N11" i="2"/>
  <c r="L11" i="2" s="1"/>
  <c r="N13" i="2"/>
  <c r="L13" i="2" s="1"/>
  <c r="C4" i="2"/>
  <c r="B4" i="18"/>
  <c r="B4" i="17"/>
  <c r="B41" i="17"/>
  <c r="B47" i="17" s="1"/>
  <c r="B51" i="17" s="1"/>
  <c r="B52" i="17"/>
  <c r="M28" i="28" l="1"/>
  <c r="D11" i="37"/>
  <c r="D12" i="37"/>
  <c r="E12" i="37"/>
  <c r="O33" i="18"/>
  <c r="G16" i="36"/>
  <c r="H29" i="32" s="1"/>
  <c r="B49" i="17"/>
  <c r="B50" i="17"/>
  <c r="O25" i="38"/>
  <c r="K34" i="38"/>
  <c r="J46" i="18"/>
  <c r="N34" i="38"/>
  <c r="L46" i="18"/>
  <c r="K46" i="18"/>
  <c r="N12" i="2"/>
  <c r="L12" i="2" s="1"/>
  <c r="E11" i="37" s="1"/>
  <c r="F14" i="32" l="1"/>
  <c r="I11" i="37"/>
  <c r="I12" i="37"/>
  <c r="H32" i="32"/>
  <c r="E12" i="18"/>
  <c r="E15" i="18" s="1"/>
  <c r="E18" i="18" s="1"/>
  <c r="D14" i="37"/>
  <c r="E14" i="37"/>
  <c r="F14" i="37"/>
  <c r="F15" i="32" s="1"/>
  <c r="B53" i="17"/>
  <c r="E12" i="38"/>
  <c r="E15" i="38" s="1"/>
  <c r="E17" i="38" s="1"/>
  <c r="H33" i="32" l="1"/>
  <c r="H34" i="32" s="1"/>
  <c r="I14" i="37"/>
  <c r="E17" i="32" s="1"/>
  <c r="F17" i="32" s="1"/>
  <c r="E18" i="38"/>
  <c r="E19" i="38" s="1"/>
  <c r="E21" i="38" s="1"/>
  <c r="E17" i="18"/>
  <c r="E19" i="18" s="1"/>
  <c r="E21" i="18" s="1"/>
  <c r="H6" i="28" l="1"/>
  <c r="C29" i="17"/>
  <c r="C31" i="17" s="1"/>
  <c r="C34" i="17" s="1"/>
  <c r="C21" i="17" s="1"/>
  <c r="C24" i="17" s="1"/>
  <c r="E22" i="38" s="1"/>
  <c r="E23" i="38" s="1"/>
  <c r="E25" i="38" l="1"/>
  <c r="E26" i="38" s="1"/>
  <c r="E22" i="18"/>
  <c r="E23" i="18" s="1"/>
  <c r="E25" i="18" l="1"/>
  <c r="E26" i="18" s="1"/>
  <c r="E32" i="38"/>
  <c r="E43" i="38" s="1"/>
  <c r="E32" i="18" l="1"/>
  <c r="E47" i="38"/>
  <c r="G17" i="32" l="1"/>
  <c r="L11" i="37"/>
  <c r="L12" i="37"/>
  <c r="E49" i="38"/>
  <c r="F35" i="38"/>
  <c r="F36" i="38"/>
  <c r="F37" i="38"/>
  <c r="F38" i="38"/>
  <c r="F39" i="38"/>
  <c r="F40" i="38"/>
  <c r="F41" i="38"/>
  <c r="F34" i="38"/>
  <c r="E53" i="38"/>
  <c r="F19" i="38"/>
  <c r="F45" i="38"/>
  <c r="F26" i="38"/>
  <c r="E51" i="38"/>
  <c r="H17" i="32"/>
  <c r="F23" i="38"/>
  <c r="F32" i="38"/>
  <c r="F43" i="38"/>
  <c r="E43" i="18"/>
  <c r="L14" i="37" l="1"/>
  <c r="F47" i="38"/>
  <c r="E47" i="18"/>
  <c r="G15" i="32" l="1"/>
  <c r="H15" i="32" s="1"/>
  <c r="G14" i="32"/>
  <c r="H14" i="32" s="1"/>
  <c r="H22" i="32" s="1"/>
  <c r="K11" i="37"/>
  <c r="P11" i="37" s="1"/>
  <c r="K12" i="37"/>
  <c r="P12" i="37" s="1"/>
  <c r="E49" i="18"/>
  <c r="F35" i="18"/>
  <c r="F36" i="18"/>
  <c r="F37" i="18"/>
  <c r="F38" i="18"/>
  <c r="F39" i="18"/>
  <c r="F40" i="18"/>
  <c r="F41" i="18"/>
  <c r="F34" i="18"/>
  <c r="F42" i="18"/>
  <c r="E51" i="18"/>
  <c r="F45" i="18"/>
  <c r="F19" i="18"/>
  <c r="G20" i="32"/>
  <c r="F23" i="18"/>
  <c r="F26" i="18"/>
  <c r="E53" i="18"/>
  <c r="F32" i="18"/>
  <c r="F43" i="18"/>
  <c r="K14" i="37" l="1"/>
  <c r="Q12" i="37"/>
  <c r="F47" i="18"/>
  <c r="Q11" i="37" l="1"/>
  <c r="Q14" i="37" s="1"/>
  <c r="P14" i="37"/>
  <c r="H23" i="32"/>
  <c r="H24" i="32" s="1"/>
  <c r="H37" i="32" l="1"/>
  <c r="H38" i="32" s="1"/>
</calcChain>
</file>

<file path=xl/sharedStrings.xml><?xml version="1.0" encoding="utf-8"?>
<sst xmlns="http://schemas.openxmlformats.org/spreadsheetml/2006/main" count="1198" uniqueCount="461">
  <si>
    <t>Info Blad</t>
  </si>
  <si>
    <t>Instructies voor het invullen van het calculatie model</t>
  </si>
  <si>
    <t>Op de tabbladen zijn invoervelden opgenomen, deze zijn gekleurd zoals hiernaast afgebeeld</t>
  </si>
  <si>
    <t>invoerveld</t>
  </si>
  <si>
    <t xml:space="preserve">Het is de bedoeling dat de inschrijver alleen deze velden voorziet van informatie. De overige velden mogen niet worden overschreven omdat hier informatie over het project in staat dan wel voorzien zijn van formules. </t>
  </si>
  <si>
    <t>Invoervelden</t>
  </si>
  <si>
    <t>Naam opdrachtgever</t>
  </si>
  <si>
    <t>Gemeente Oostzaan</t>
  </si>
  <si>
    <t>Calculatie onderdeel</t>
  </si>
  <si>
    <t>Gebouw/plaats</t>
  </si>
  <si>
    <t>Gemeentehuis / Gemeentewerf</t>
  </si>
  <si>
    <t>Referentie nummer</t>
  </si>
  <si>
    <t>GO-EA-MW-2021</t>
  </si>
  <si>
    <t>Versienummer</t>
  </si>
  <si>
    <t>V1. 12-2021</t>
  </si>
  <si>
    <t>Naam dienstverlener</t>
  </si>
  <si>
    <t>Prijspeil</t>
  </si>
  <si>
    <t>Jaarprijs regulier schoonmaakonderhoud</t>
  </si>
  <si>
    <t>Categorie/medewerker</t>
  </si>
  <si>
    <t>Aantal uren per jaar</t>
  </si>
  <si>
    <t>Gemiddeld tarief</t>
  </si>
  <si>
    <t>Prijs per jaar</t>
  </si>
  <si>
    <t>Medewerker schoonmaak</t>
  </si>
  <si>
    <t>maandag t/m vrijdag</t>
  </si>
  <si>
    <t>06:00 - 21:30 uur</t>
  </si>
  <si>
    <t>Kleinschaligheidsuren</t>
  </si>
  <si>
    <t>Medewerker leiding</t>
  </si>
  <si>
    <t>Gemiddeld tarief inclusief toezicht</t>
  </si>
  <si>
    <t>TOTAAL KOSTEN PER JAAR EXCLUSIEF BTW (REGULIER ONDERHOUD)</t>
  </si>
  <si>
    <t>B.T.W.</t>
  </si>
  <si>
    <t>Totale kosten per jaar inclusief B.T.W.</t>
  </si>
  <si>
    <t xml:space="preserve"> </t>
  </si>
  <si>
    <t>Jaarprijs aanvullende werkzaamheden / extra kosten</t>
  </si>
  <si>
    <t>TOTAAL KOSTEN PER JAAR EXCLUSIEF BTW (AANVULLENDE WERKZAAMHEDEN / EXTRA KOSTEN)</t>
  </si>
  <si>
    <t>EINDTOTAAL KOSTEN PER JAAR  EXCLUSIEF BTW</t>
  </si>
  <si>
    <t>VAST BUDGET</t>
  </si>
  <si>
    <t>* De inschrijver draagt er zorg voor dat de eindtotaal kosten per jaar exclusief BTW (cel H36) overeenkomst met het 
  vastgestelde budget (cel H40).
   Daarnaast draagt de inschrijver er zorg dat alle onderliggende tabbladen aansluiten bij de waarden van dit tabblad. 
   Indien dit niet het geval is wordt de inschrijving ongeldig verklaard.</t>
  </si>
  <si>
    <t>* Het door de inschrijver ingediende inschrijfbedrag is de maximale vergoeding voor het gevraagde in de 
   aanbestedingsdocumenten.</t>
  </si>
  <si>
    <t>PRODUCTIE UREN PER JAAR</t>
  </si>
  <si>
    <t>TOEZICHT UREN PER JAAR</t>
  </si>
  <si>
    <t>Locatie</t>
  </si>
  <si>
    <t>Adres</t>
  </si>
  <si>
    <t>Max. frequentie</t>
  </si>
  <si>
    <t>Totaal m2</t>
  </si>
  <si>
    <t>ma t/m vr</t>
  </si>
  <si>
    <t>Kleinschalig heids uren ma t/m vrij</t>
  </si>
  <si>
    <t>Toezicht percentage per jaar ma t/m vr</t>
  </si>
  <si>
    <t>Toezicht uren per jaar ma t/m vr</t>
  </si>
  <si>
    <t>Kosten productie per jaar ma t/m vr</t>
  </si>
  <si>
    <t>Toezicht kosten per jaar ma t/m vr</t>
  </si>
  <si>
    <t>Kosten sanitair per jaar</t>
  </si>
  <si>
    <t>Totaal kosten per jaar excl. btw</t>
  </si>
  <si>
    <t>Totaal kosten per maand excl. btw</t>
  </si>
  <si>
    <t>Gemeentehuis Oostzaan</t>
  </si>
  <si>
    <t>Gemeentewerf Oostzaan</t>
  </si>
  <si>
    <t>Totaal gemeente Oostzaan</t>
  </si>
  <si>
    <t>Gewogen prestatie</t>
  </si>
  <si>
    <t>m2/uur</t>
  </si>
  <si>
    <t>Frequentie van uitvoering (per jaar):</t>
  </si>
  <si>
    <t>Ruimtecategorie</t>
  </si>
  <si>
    <t>Prestatienorm in aantal m2 per uur</t>
  </si>
  <si>
    <t>VSR Code</t>
  </si>
  <si>
    <t>M2 Totaal</t>
  </si>
  <si>
    <t>Administratieve ruimte</t>
  </si>
  <si>
    <t>B</t>
  </si>
  <si>
    <t>Entree</t>
  </si>
  <si>
    <t>V</t>
  </si>
  <si>
    <t>Keuken</t>
  </si>
  <si>
    <t>Kleedruimte</t>
  </si>
  <si>
    <t>S</t>
  </si>
  <si>
    <t>Freq</t>
  </si>
  <si>
    <t>Kolom</t>
  </si>
  <si>
    <t>Frequentie verklaring</t>
  </si>
  <si>
    <t>Kleedruimte incl. sanitair</t>
  </si>
  <si>
    <t>1 x per maand (10 maanden)</t>
  </si>
  <si>
    <t>Opslagruimte</t>
  </si>
  <si>
    <t>1 x per maand (12 maanden)</t>
  </si>
  <si>
    <t>Pantry</t>
  </si>
  <si>
    <t>1 x per week (40 weken)</t>
  </si>
  <si>
    <t>Raadzaal</t>
  </si>
  <si>
    <t>1 x per week (52 weken)</t>
  </si>
  <si>
    <t>Repro</t>
  </si>
  <si>
    <t>2 x per week (52 weken)</t>
  </si>
  <si>
    <t>Restauratieve ruimte</t>
  </si>
  <si>
    <t>4 x per week (40 weken)</t>
  </si>
  <si>
    <t>Sanitaire ruimte</t>
  </si>
  <si>
    <t>5 x per week (46 weken)</t>
  </si>
  <si>
    <t>Sportzaal</t>
  </si>
  <si>
    <t>5 x per week (52 weken)</t>
  </si>
  <si>
    <t>Theater</t>
  </si>
  <si>
    <t>Trappenhuis</t>
  </si>
  <si>
    <t>Vergaderruimte</t>
  </si>
  <si>
    <t>Verkeersruimte</t>
  </si>
  <si>
    <t>Nio</t>
  </si>
  <si>
    <t>Totaal</t>
  </si>
  <si>
    <t>Kolom voor matrix</t>
  </si>
  <si>
    <t>Gebouw</t>
  </si>
  <si>
    <t>Verdieping</t>
  </si>
  <si>
    <t>Ruimte nummer</t>
  </si>
  <si>
    <t>Ruimteomschrijving opdrachtgever</t>
  </si>
  <si>
    <t>Ruimte categorie</t>
  </si>
  <si>
    <t>Vloer soort</t>
  </si>
  <si>
    <t xml:space="preserve">M2 vloer </t>
  </si>
  <si>
    <t>Correctie factor ma t/m vr</t>
  </si>
  <si>
    <t>Freq. ma-vr</t>
  </si>
  <si>
    <t>Uren p/j ma t/m vrij</t>
  </si>
  <si>
    <t>Norm ma t/m vr</t>
  </si>
  <si>
    <t>VSR code</t>
  </si>
  <si>
    <t>Bijzonderheden / opmerkingen</t>
  </si>
  <si>
    <t>M2 per jaar</t>
  </si>
  <si>
    <t>Begane grond</t>
  </si>
  <si>
    <t>Vluchtgang met trap</t>
  </si>
  <si>
    <t>Linoleum</t>
  </si>
  <si>
    <t>B.10</t>
  </si>
  <si>
    <t>Hal</t>
  </si>
  <si>
    <t>B.11</t>
  </si>
  <si>
    <t>Expeditieruimte</t>
  </si>
  <si>
    <t>B.13</t>
  </si>
  <si>
    <t>Archief opslag</t>
  </si>
  <si>
    <t>B.14</t>
  </si>
  <si>
    <t>Administratie</t>
  </si>
  <si>
    <t>B.15</t>
  </si>
  <si>
    <t>Hoofd bibliotheek</t>
  </si>
  <si>
    <t>B.15a</t>
  </si>
  <si>
    <t>Receptie Bibliotheek</t>
  </si>
  <si>
    <t>B.15b</t>
  </si>
  <si>
    <t>Toilet</t>
  </si>
  <si>
    <t>B.15c</t>
  </si>
  <si>
    <t>Copy corner</t>
  </si>
  <si>
    <t>B.15d</t>
  </si>
  <si>
    <t xml:space="preserve">Bureaukamer </t>
  </si>
  <si>
    <t>B.15e</t>
  </si>
  <si>
    <t>B.15f</t>
  </si>
  <si>
    <t>B.15g</t>
  </si>
  <si>
    <t>B.15h</t>
  </si>
  <si>
    <t>Pauze ruimte</t>
  </si>
  <si>
    <t>B.15i</t>
  </si>
  <si>
    <t>B.15j</t>
  </si>
  <si>
    <t>B.16</t>
  </si>
  <si>
    <t>Werkcel</t>
  </si>
  <si>
    <t>B.17</t>
  </si>
  <si>
    <t>B.02</t>
  </si>
  <si>
    <t>Tegels</t>
  </si>
  <si>
    <t>B.03</t>
  </si>
  <si>
    <t>Bibliotheek</t>
  </si>
  <si>
    <t>B.06</t>
  </si>
  <si>
    <t>Archief</t>
  </si>
  <si>
    <t>B.07</t>
  </si>
  <si>
    <t>EHBO ruimte</t>
  </si>
  <si>
    <t>B.08</t>
  </si>
  <si>
    <t>Postkamer</t>
  </si>
  <si>
    <t>B.09</t>
  </si>
  <si>
    <t>Containerruimte</t>
  </si>
  <si>
    <t>C.0.1</t>
  </si>
  <si>
    <t>Schoonlooptapijt</t>
  </si>
  <si>
    <t>C.0.10</t>
  </si>
  <si>
    <t>Entreeportaal</t>
  </si>
  <si>
    <t>C.02</t>
  </si>
  <si>
    <t>Centrale hal</t>
  </si>
  <si>
    <t>C.03</t>
  </si>
  <si>
    <t>C.04</t>
  </si>
  <si>
    <t>Toiletruimte</t>
  </si>
  <si>
    <t>C.05</t>
  </si>
  <si>
    <t>C.06</t>
  </si>
  <si>
    <t>C.07</t>
  </si>
  <si>
    <t>C.08</t>
  </si>
  <si>
    <t>C.09</t>
  </si>
  <si>
    <t>Miva toilet</t>
  </si>
  <si>
    <t>D.0.1</t>
  </si>
  <si>
    <t>Spreekkamer 1</t>
  </si>
  <si>
    <t>Tapijt</t>
  </si>
  <si>
    <t>D.0.10</t>
  </si>
  <si>
    <t>Burgerzaken</t>
  </si>
  <si>
    <t>D.0.11</t>
  </si>
  <si>
    <t>Magazijn</t>
  </si>
  <si>
    <t>D.0.12</t>
  </si>
  <si>
    <t>D.0.14</t>
  </si>
  <si>
    <t>D.0.15</t>
  </si>
  <si>
    <t>D.0.16</t>
  </si>
  <si>
    <t>Voorruimte pantry</t>
  </si>
  <si>
    <t>D.0.17</t>
  </si>
  <si>
    <t>Fractiekamer/ bibliotheek</t>
  </si>
  <si>
    <t>D.0.18</t>
  </si>
  <si>
    <t>D.0.19</t>
  </si>
  <si>
    <t>D.0.2</t>
  </si>
  <si>
    <t>Politiebalie</t>
  </si>
  <si>
    <t>D.0.3</t>
  </si>
  <si>
    <t>Balieruimte</t>
  </si>
  <si>
    <t>D.0.4</t>
  </si>
  <si>
    <t>Spreekkamer 2</t>
  </si>
  <si>
    <t>D.0.5</t>
  </si>
  <si>
    <t>Inloopkluis</t>
  </si>
  <si>
    <t>D.0.7</t>
  </si>
  <si>
    <t>D.0.9</t>
  </si>
  <si>
    <t>Eerste etage</t>
  </si>
  <si>
    <t>A.1.1</t>
  </si>
  <si>
    <t>Raadszaal</t>
  </si>
  <si>
    <t>Hout</t>
  </si>
  <si>
    <t>A.1.2</t>
  </si>
  <si>
    <t>Balkon</t>
  </si>
  <si>
    <t>A.1.3</t>
  </si>
  <si>
    <t>A.1.5</t>
  </si>
  <si>
    <t>Gang</t>
  </si>
  <si>
    <t>A.1.6</t>
  </si>
  <si>
    <t>A.1.7</t>
  </si>
  <si>
    <t>Vergaderzaal</t>
  </si>
  <si>
    <t>B.1.1</t>
  </si>
  <si>
    <t>Zaal 3</t>
  </si>
  <si>
    <t>B.1.10</t>
  </si>
  <si>
    <t>Toilet heren</t>
  </si>
  <si>
    <t>B.1.11</t>
  </si>
  <si>
    <t>Toilet dames</t>
  </si>
  <si>
    <t>B.1.12</t>
  </si>
  <si>
    <t>B.1.13</t>
  </si>
  <si>
    <t>Zaal 2</t>
  </si>
  <si>
    <t>B.1.14</t>
  </si>
  <si>
    <t>Bergruimte</t>
  </si>
  <si>
    <t>B.1.17</t>
  </si>
  <si>
    <t>Vluchttrappenhuis</t>
  </si>
  <si>
    <t>Beton</t>
  </si>
  <si>
    <t>B.1.2</t>
  </si>
  <si>
    <t>Zaal 4</t>
  </si>
  <si>
    <t>B.1.3</t>
  </si>
  <si>
    <t>Theaterzaal</t>
  </si>
  <si>
    <t>B.1.4</t>
  </si>
  <si>
    <t>Toneel</t>
  </si>
  <si>
    <t>B.1.5</t>
  </si>
  <si>
    <t>Kleedkamer heren</t>
  </si>
  <si>
    <t>B.1.6</t>
  </si>
  <si>
    <t>Kleedkamer dames</t>
  </si>
  <si>
    <t>B.1.7</t>
  </si>
  <si>
    <t>Sluis/ gang</t>
  </si>
  <si>
    <t>B.1.8</t>
  </si>
  <si>
    <t>Douche heren</t>
  </si>
  <si>
    <t>B.1.9</t>
  </si>
  <si>
    <t>Douche dames</t>
  </si>
  <si>
    <t>C.1.1</t>
  </si>
  <si>
    <t>Overloop</t>
  </si>
  <si>
    <t>C.1.2</t>
  </si>
  <si>
    <t>C.1.3</t>
  </si>
  <si>
    <t>C.1.4</t>
  </si>
  <si>
    <t>C.1.6</t>
  </si>
  <si>
    <t>Trap</t>
  </si>
  <si>
    <t>C.1.9</t>
  </si>
  <si>
    <t>Pantry/ kopieerruimte</t>
  </si>
  <si>
    <t>D.1.1</t>
  </si>
  <si>
    <t>Burgemeester</t>
  </si>
  <si>
    <t>D.1.11</t>
  </si>
  <si>
    <t>D.1.12</t>
  </si>
  <si>
    <t>D.1.13</t>
  </si>
  <si>
    <t>D.1.14</t>
  </si>
  <si>
    <t>Vergaderruimte B&amp;W</t>
  </si>
  <si>
    <t>D.1.15</t>
  </si>
  <si>
    <t>Clusterbestuursondersteuning</t>
  </si>
  <si>
    <t>D.1.16</t>
  </si>
  <si>
    <t>Griffier</t>
  </si>
  <si>
    <t>D.1.17</t>
  </si>
  <si>
    <t>Spreekkamer</t>
  </si>
  <si>
    <t>D.1.18</t>
  </si>
  <si>
    <t>Sectorhoofd</t>
  </si>
  <si>
    <t>D.1.19</t>
  </si>
  <si>
    <t>D.1.2</t>
  </si>
  <si>
    <t>D.1.3</t>
  </si>
  <si>
    <t>D.1.4</t>
  </si>
  <si>
    <t>Secretaris</t>
  </si>
  <si>
    <t>D.1.5</t>
  </si>
  <si>
    <t>Wethouder</t>
  </si>
  <si>
    <t>D.1.6</t>
  </si>
  <si>
    <t>D.1.7</t>
  </si>
  <si>
    <t>D.1.8</t>
  </si>
  <si>
    <t>Tweede etage</t>
  </si>
  <si>
    <t>A.2.1</t>
  </si>
  <si>
    <t>Werkruimte</t>
  </si>
  <si>
    <t>A.2.2</t>
  </si>
  <si>
    <t>A.2.3</t>
  </si>
  <si>
    <t>Uitlegruimte</t>
  </si>
  <si>
    <t>A.2.4</t>
  </si>
  <si>
    <t>Plotterruimte</t>
  </si>
  <si>
    <t>A.2.5</t>
  </si>
  <si>
    <t>A.2.6</t>
  </si>
  <si>
    <t>Civiele techniek</t>
  </si>
  <si>
    <t>A.2.7</t>
  </si>
  <si>
    <t>Bouwen/ wonen/ milieu</t>
  </si>
  <si>
    <t>B.2.1.</t>
  </si>
  <si>
    <t>Regieruimte</t>
  </si>
  <si>
    <t>B.2.2.</t>
  </si>
  <si>
    <t>Dimmerruimte</t>
  </si>
  <si>
    <t>D.2.1</t>
  </si>
  <si>
    <t>D.2.10</t>
  </si>
  <si>
    <t>D.2.11</t>
  </si>
  <si>
    <t>D.2.12</t>
  </si>
  <si>
    <t>D.2.13</t>
  </si>
  <si>
    <t>D.2.14</t>
  </si>
  <si>
    <t>D.2.15</t>
  </si>
  <si>
    <t>D.2.16</t>
  </si>
  <si>
    <t>D.2.17</t>
  </si>
  <si>
    <t>Cluster onderwijs/ welzijn</t>
  </si>
  <si>
    <t>D.2.18</t>
  </si>
  <si>
    <t>D.2.2</t>
  </si>
  <si>
    <t>D.2.4</t>
  </si>
  <si>
    <t>Cluster financiën</t>
  </si>
  <si>
    <t>D.2.5</t>
  </si>
  <si>
    <t>D.2.6</t>
  </si>
  <si>
    <t>Cluster I&amp;A</t>
  </si>
  <si>
    <t>D.2.7</t>
  </si>
  <si>
    <t>Cluster P&amp;O</t>
  </si>
  <si>
    <t>B.01</t>
  </si>
  <si>
    <t>Inloopmat</t>
  </si>
  <si>
    <t>Hal/ gang/trap</t>
  </si>
  <si>
    <t>Harde vloer</t>
  </si>
  <si>
    <t>Kantine</t>
  </si>
  <si>
    <t>Gang/ overloop</t>
  </si>
  <si>
    <t>Roosters</t>
  </si>
  <si>
    <t>Gang bij kantoren</t>
  </si>
  <si>
    <t>Wasruimte</t>
  </si>
  <si>
    <t>Kantoor</t>
  </si>
  <si>
    <t>Noodtrap</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</si>
  <si>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</si>
  <si>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</si>
  <si>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</si>
  <si>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</si>
  <si>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</si>
  <si>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</si>
  <si>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</si>
  <si>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</si>
  <si>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</si>
  <si>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</si>
  <si>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</si>
  <si>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</si>
  <si>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</si>
  <si>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</si>
  <si>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</si>
  <si>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</si>
  <si>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</si>
  <si>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</si>
  <si>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</si>
  <si>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</si>
  <si>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</si>
  <si>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</si>
  <si>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</si>
  <si>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</si>
  <si>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</si>
  <si>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</si>
  <si>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</si>
  <si>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</si>
  <si>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</si>
  <si>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</si>
  <si>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</si>
  <si>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</si>
  <si>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</si>
  <si>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</si>
  <si>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</si>
  <si>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</si>
  <si>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Uurlonen per 1 januari 2022</t>
  </si>
  <si>
    <t>Basisuurloon</t>
  </si>
  <si>
    <t>17 jaar en jonger</t>
  </si>
  <si>
    <t>Specialistentoeslag</t>
  </si>
  <si>
    <t>Projectgebonden!</t>
  </si>
  <si>
    <t>18 jaar</t>
  </si>
  <si>
    <t>Gevarentoeslag  (indien van toepassing)</t>
  </si>
  <si>
    <t>19 jaar</t>
  </si>
  <si>
    <t>Bruto uurloon</t>
  </si>
  <si>
    <t>20 jaar</t>
  </si>
  <si>
    <t>Vakvolwassen 0 dienstjaren</t>
  </si>
  <si>
    <t xml:space="preserve">Vakantietoeslag </t>
  </si>
  <si>
    <t>Vakvolwassen 1 dienstjaar</t>
  </si>
  <si>
    <t xml:space="preserve">Structurele eindejaarsuitkering </t>
  </si>
  <si>
    <t>Vakvolwassen 2 dienstjaren</t>
  </si>
  <si>
    <t>Bruto uurloon inclusief toeslagen</t>
  </si>
  <si>
    <t>Vakvolwassen 3 dienstjaren</t>
  </si>
  <si>
    <t>Vakvolwassen 4 dienstjaren</t>
  </si>
  <si>
    <t>SV-loon grondslag voor berekening sociale verzekeringen</t>
  </si>
  <si>
    <t>Premies Sociale Verzekeringen</t>
  </si>
  <si>
    <t>[zie premies en opslagen]</t>
  </si>
  <si>
    <t>Percentage per loongroep voor gemiddeld tarief</t>
  </si>
  <si>
    <t>Subtotaal loonkosten per uur inclusief sociale verzekeringen</t>
  </si>
  <si>
    <t>Opslag niet werkbare dagen</t>
  </si>
  <si>
    <t>Totaal loonkosten per uur</t>
  </si>
  <si>
    <t>Materiaal/- en middelen</t>
  </si>
  <si>
    <t>Werkkleding en uitrusting</t>
  </si>
  <si>
    <t>Machinekosten</t>
  </si>
  <si>
    <t>Totaal directe kosten</t>
  </si>
  <si>
    <t>Totaal per loongroepen</t>
  </si>
  <si>
    <t>Indirect toezicht</t>
  </si>
  <si>
    <t>Managementkosten</t>
  </si>
  <si>
    <t>Opbouw gemiddeld tarief</t>
  </si>
  <si>
    <t>P.Z. kosten</t>
  </si>
  <si>
    <t>Opleiding</t>
  </si>
  <si>
    <t>Administratiekosten</t>
  </si>
  <si>
    <t>Huisvestingskosten</t>
  </si>
  <si>
    <t>Reiskosten/autokosten</t>
  </si>
  <si>
    <t>Kosten verzuimbegeleiding</t>
  </si>
  <si>
    <t>Totaal indirecte kosten</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</si>
  <si>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</si>
  <si>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</si>
  <si>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</si>
  <si>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</si>
  <si>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</si>
  <si>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</si>
  <si>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</si>
  <si>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p.o.</t>
  </si>
  <si>
    <t>Vloerenonderhoud  (inclusief uit-/inruimen van het meubilair)</t>
  </si>
  <si>
    <t>Prijs p/m²  excl. btw</t>
  </si>
  <si>
    <t>Activiteit</t>
  </si>
  <si>
    <t>Toelichting</t>
  </si>
  <si>
    <t>0-100m²</t>
  </si>
  <si>
    <t>101-500m²</t>
  </si>
  <si>
    <t>501-1000m²</t>
  </si>
  <si>
    <t>&gt; 1000m²</t>
  </si>
  <si>
    <t>Lino-/marmoleum conserveren</t>
  </si>
  <si>
    <t>2 lagen</t>
  </si>
  <si>
    <t>Lino-/marmoleum sprayen</t>
  </si>
  <si>
    <t>geheel</t>
  </si>
  <si>
    <t>Steen/PVC schrobben</t>
  </si>
  <si>
    <t>Tapijt sproeiextraheren</t>
  </si>
  <si>
    <t>Reinigen inloopmatten</t>
  </si>
  <si>
    <r>
      <t>Prijs p/m</t>
    </r>
    <r>
      <rPr>
        <sz val="10"/>
        <rFont val="Calibri"/>
        <family val="2"/>
      </rPr>
      <t>²</t>
    </r>
    <r>
      <rPr>
        <sz val="10"/>
        <rFont val="Century Gothic"/>
        <family val="2"/>
      </rPr>
      <t xml:space="preserve"> excl. btw</t>
    </r>
  </si>
  <si>
    <t>Specificatie</t>
  </si>
  <si>
    <t>0-10m²</t>
  </si>
  <si>
    <t>11-20m²</t>
  </si>
  <si>
    <t>21-50m²</t>
  </si>
  <si>
    <t>&gt; 50m²</t>
  </si>
  <si>
    <t>Inloopmatten</t>
  </si>
  <si>
    <t>Methode en eindresultaat omschrijven.</t>
  </si>
  <si>
    <t>Reinigen bureau-elektronica reinigen</t>
  </si>
  <si>
    <t>Prijs p/stuk excl. btw</t>
  </si>
  <si>
    <t>Apparatuur/onderdeel</t>
  </si>
  <si>
    <t>Aantal stuks 0-50</t>
  </si>
  <si>
    <t>Aantal stuks &gt; 50</t>
  </si>
  <si>
    <t>Systeemkast</t>
  </si>
  <si>
    <t>Monitor</t>
  </si>
  <si>
    <t>Toetsenbord inclusief muis</t>
  </si>
  <si>
    <t>Printer klein</t>
  </si>
  <si>
    <t>Printer groot</t>
  </si>
  <si>
    <t>Reinigen raambekleding</t>
  </si>
  <si>
    <t>Prijs p/m² onder 100m² excl. btw</t>
  </si>
  <si>
    <t>Prijs p/m² boven 100m² excl. btw</t>
  </si>
  <si>
    <t>Vitrage</t>
  </si>
  <si>
    <t>Overgordijnen</t>
  </si>
  <si>
    <t>Verticale lamellen stof</t>
  </si>
  <si>
    <t>Verticale lamellen metaal/kunststof</t>
  </si>
  <si>
    <t>Horizontale lamellen</t>
  </si>
  <si>
    <t>Regietarieven</t>
  </si>
  <si>
    <t>Prijs p/uur excl. btw</t>
  </si>
  <si>
    <t>Schoonmaakonderhoud</t>
  </si>
  <si>
    <t>Maandag - Vrijdag</t>
  </si>
  <si>
    <t>Zaterdag - zondag (incl. 50% toeslag conform cao)</t>
  </si>
  <si>
    <t>Feestdagen (incl. 150% toeslag conform cao)</t>
  </si>
  <si>
    <t>Glazenwasserswerkzaamheden</t>
  </si>
  <si>
    <t>Opmerking:</t>
  </si>
  <si>
    <t>Alle prijzen inclusief materialen en middelen, voorrijkosten en overige bijkomende kosten.</t>
  </si>
  <si>
    <t>Mits anders aangegeven is de uitvoering op reguliere werktijden: maandag t/m vrijdag [06.00 en 21.30 uur]</t>
  </si>
  <si>
    <t>Omschrijving automaat /artikel</t>
  </si>
  <si>
    <t>Merk en productlijn</t>
  </si>
  <si>
    <t>Aantal</t>
  </si>
  <si>
    <t>All-in tarief per maand, per stuk</t>
  </si>
  <si>
    <t>per jaar</t>
  </si>
  <si>
    <t>Damesverbandcontainers, staand</t>
  </si>
  <si>
    <t>Wisselfrequentie: 1 x per 2 weken</t>
  </si>
  <si>
    <t>Aan de opgegeven indicatieve eenheden kunnen geen rechten worden ontleend.</t>
  </si>
  <si>
    <t xml:space="preserve">Alle prijzen zijn all-in, inclusief loonkosten, materiaal-, reis- en verblijfskosten, sociale lasten, voorrijkosten, parkeerkosten, reserveringskosten, (de)montagekosten, transportkosten, aflever- verpakkingen, milieubelastingen, administratie, andere belastingen dan btw, verzekeringspremies 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</si>
</sst>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_-;_-* #,##0\-;_-* &quot;-&quot;_-;_-@_-"/>
    <numFmt numFmtId="183" formatCode="_-[$€]\ * #,##0.00_-;_-[$€]\ * #,##0.00\-;_-[$€]\ * &quot;-&quot;??_-;_-@_-"/>
    <numFmt numFmtId="184" formatCode="_-&quot;€&quot;* #,##0.00_-;\-&quot;€&quot;* #,##0.00_-;_-&quot;€&quot;* &quot;-&quot;??_-;_-@_-"/>
    <numFmt numFmtId="185" formatCode="_-[$€-2]\ * #,##0.00_-;_-[$€-2]\ * #,##0.00\-;_-[$€-2]\ * &quot;-&quot;??_-;_-@_-"/>
    <numFmt numFmtId="186" formatCode="_-&quot;ƒ&quot;\ * #,##0.00_-;_-&quot;ƒ&quot;\ * #,##0.00\-;_-&quot;ƒ&quot;\ * &quot;-&quot;??_-;_-@_-"/>
    <numFmt numFmtId="187" formatCode="[$-413]d\ mmmm\ yyyy;@"/>
    <numFmt numFmtId="188" formatCode="&quot;Fl.&quot;#,##0.00;[Red]\-&quot;Fl.&quot;#,##0.00"/>
    <numFmt numFmtId="189" formatCode="&quot;Fl.&quot;#,##0_);[Red]\(&quot;Fl.&quot;#,##0\)"/>
    <numFmt numFmtId="190" formatCode="_-\F* #,##0.00_-;\-\F* #,##0.00_-;_-\F* &quot;-&quot;??_-;_-@_-"/>
    <numFmt numFmtId="191" formatCode="&quot;fl&quot;\ #,##0_-;[Red]&quot;fl&quot;\ #,##0\-"/>
    <numFmt numFmtId="192" formatCode="_-\€\ * #,##0.00"/>
    <numFmt numFmtId="193" formatCode="0\ &quot;m2&quot;"/>
    <numFmt numFmtId="194" formatCode="_-&quot;F&quot;\ * #,##0.00_-;_-&quot;F&quot;\ * #,##0.00\-;_-&quot;F&quot;\ * &quot;-&quot;??_-;_-@_-"/>
    <numFmt numFmtId="195" formatCode="#,##0.00_ ;\-#,##0.00\ "/>
    <numFmt numFmtId="196" formatCode="_-* #,##0.000_-;_-* #,##0.000\-;_-* &quot;-&quot;??_-;_-@_-"/>
  </numFmts>
  <fonts count="111">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sz val="10"/>
      <color indexed="62"/>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b/>
      <i/>
      <sz val="9"/>
      <color indexed="8"/>
      <name val="Century Gothic"/>
      <family val="2"/>
    </font>
    <font>
      <sz val="12"/>
      <color theme="1"/>
      <name val="Century Gothic"/>
      <family val="2"/>
    </font>
    <font>
      <sz val="12"/>
      <color rgb="FFFF0000"/>
      <name val="Century Gothic"/>
      <family val="2"/>
    </font>
    <font>
      <sz val="10"/>
      <color theme="0" tint="-0.499984740745262"/>
      <name val="Century Gothic"/>
      <family val="2"/>
    </font>
    <font>
      <sz val="10"/>
      <name val="Calibri"/>
      <family val="2"/>
    </font>
  </fonts>
  <fills count="6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FFFF0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top/>
      <bottom style="medium">
        <color rgb="FF0AAAFF"/>
      </bottom>
      <diagonal/>
    </border>
    <border>
      <left/>
      <right style="medium">
        <color rgb="FF0AAAFF"/>
      </right>
      <top style="medium">
        <color rgb="FF0AAAFF"/>
      </top>
      <bottom/>
      <diagonal/>
    </border>
    <border>
      <left/>
      <right style="medium">
        <color rgb="FF0AAAFF"/>
      </right>
      <top/>
      <bottom/>
      <diagonal/>
    </border>
    <border>
      <left/>
      <right style="medium">
        <color rgb="FF0AAAFF"/>
      </right>
      <top/>
      <bottom style="medium">
        <color rgb="FF0AAAFF"/>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ck">
        <color rgb="FF0AAAFF"/>
      </right>
      <top style="thick">
        <color rgb="FF0AAAFF"/>
      </top>
      <bottom/>
      <diagonal/>
    </border>
    <border>
      <left/>
      <right style="thick">
        <color rgb="FF0AAAFF"/>
      </right>
      <top style="thin">
        <color indexed="64"/>
      </top>
      <bottom style="thin">
        <color indexed="64"/>
      </bottom>
      <diagonal/>
    </border>
    <border>
      <left/>
      <right style="thick">
        <color rgb="FF0AAAFF"/>
      </right>
      <top/>
      <bottom/>
      <diagonal/>
    </border>
    <border>
      <left/>
      <right style="thick">
        <color rgb="FF0AAAFF"/>
      </right>
      <top/>
      <bottom style="thick">
        <color rgb="FF0AAAFF"/>
      </bottom>
      <diagonal/>
    </border>
  </borders>
  <cellStyleXfs count="52888">
    <xf numFmtId="0" fontId="0" fillId="0" borderId="0"/>
    <xf numFmtId="164"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1"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0" applyNumberFormat="0" applyFill="0" applyBorder="0" applyAlignment="0" applyProtection="0"/>
    <xf numFmtId="0" fontId="16" fillId="0" borderId="7" applyNumberFormat="0" applyFill="0" applyAlignment="0" applyProtection="0"/>
    <xf numFmtId="0" fontId="17" fillId="0" borderId="8"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10" applyNumberFormat="0" applyAlignment="0" applyProtection="0"/>
    <xf numFmtId="0" fontId="23" fillId="7" borderId="11" applyNumberFormat="0" applyAlignment="0" applyProtection="0"/>
    <xf numFmtId="0" fontId="24" fillId="7" borderId="10" applyNumberFormat="0" applyAlignment="0" applyProtection="0"/>
    <xf numFmtId="0" fontId="25" fillId="0" borderId="12" applyNumberFormat="0" applyFill="0" applyAlignment="0" applyProtection="0"/>
    <xf numFmtId="0" fontId="26" fillId="8" borderId="13"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15" applyNumberFormat="0" applyFill="0" applyAlignment="0" applyProtection="0"/>
    <xf numFmtId="0" fontId="3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0" fillId="33" borderId="0" applyNumberFormat="0" applyBorder="0" applyAlignment="0" applyProtection="0"/>
    <xf numFmtId="0" fontId="3" fillId="0" borderId="0"/>
    <xf numFmtId="0" fontId="3" fillId="9" borderId="14" applyNumberFormat="0" applyFont="0" applyAlignment="0" applyProtection="0"/>
    <xf numFmtId="0" fontId="8" fillId="0" borderId="0"/>
    <xf numFmtId="0" fontId="31" fillId="0" borderId="0"/>
    <xf numFmtId="0" fontId="31"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2"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3" fontId="32" fillId="0" borderId="0" applyFont="0" applyFill="0" applyBorder="0" applyAlignment="0" applyProtection="0"/>
    <xf numFmtId="183" fontId="32" fillId="0" borderId="0" applyFont="0" applyFill="0" applyBorder="0" applyAlignment="0" applyProtection="0"/>
    <xf numFmtId="184" fontId="8" fillId="0" borderId="0" applyFont="0" applyFill="0" applyBorder="0" applyAlignment="0" applyProtection="0"/>
    <xf numFmtId="182"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33" fillId="34" borderId="0"/>
    <xf numFmtId="185"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34" fillId="0" borderId="0"/>
    <xf numFmtId="0" fontId="8" fillId="0" borderId="0"/>
    <xf numFmtId="0" fontId="2" fillId="0" borderId="0"/>
    <xf numFmtId="0" fontId="4" fillId="0" borderId="0"/>
    <xf numFmtId="0" fontId="35" fillId="0" borderId="0"/>
    <xf numFmtId="0" fontId="35" fillId="0" borderId="0"/>
    <xf numFmtId="0" fontId="4" fillId="0" borderId="0"/>
    <xf numFmtId="0" fontId="4" fillId="0" borderId="0"/>
    <xf numFmtId="0" fontId="35" fillId="0" borderId="0"/>
    <xf numFmtId="0" fontId="35" fillId="0" borderId="0"/>
    <xf numFmtId="0" fontId="8" fillId="0" borderId="0"/>
    <xf numFmtId="0" fontId="4" fillId="0" borderId="0"/>
    <xf numFmtId="0" fontId="14" fillId="0" borderId="0"/>
    <xf numFmtId="0" fontId="6" fillId="0" borderId="0"/>
    <xf numFmtId="18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7" fillId="46"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3" borderId="0" applyNumberFormat="0" applyBorder="0" applyAlignment="0" applyProtection="0"/>
    <xf numFmtId="0" fontId="38" fillId="39" borderId="0" applyNumberFormat="0" applyBorder="0" applyAlignment="0" applyProtection="0"/>
    <xf numFmtId="0" fontId="39" fillId="4" borderId="0" applyNumberFormat="0" applyBorder="0" applyAlignment="0" applyProtection="0"/>
    <xf numFmtId="0" fontId="40" fillId="54" borderId="16" applyNumberFormat="0" applyAlignment="0" applyProtection="0"/>
    <xf numFmtId="0" fontId="8" fillId="0" borderId="0"/>
    <xf numFmtId="0" fontId="41" fillId="55" borderId="16" applyNumberFormat="0" applyAlignment="0" applyProtection="0"/>
    <xf numFmtId="0" fontId="42" fillId="56" borderId="17" applyNumberFormat="0" applyAlignment="0" applyProtection="0"/>
    <xf numFmtId="0" fontId="42" fillId="56" borderId="17" applyNumberFormat="0" applyAlignment="0" applyProtection="0"/>
    <xf numFmtId="0" fontId="43" fillId="0" borderId="0" applyNumberFormat="0" applyFill="0" applyBorder="0" applyAlignment="0" applyProtection="0"/>
    <xf numFmtId="0" fontId="44" fillId="0" borderId="18" applyNumberFormat="0" applyFill="0" applyAlignment="0" applyProtection="0"/>
    <xf numFmtId="0" fontId="45" fillId="38"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6" fillId="0" borderId="19" applyNumberFormat="0" applyFill="0" applyAlignment="0" applyProtection="0"/>
    <xf numFmtId="0" fontId="47" fillId="0" borderId="20" applyNumberFormat="0" applyFill="0" applyAlignment="0" applyProtection="0"/>
    <xf numFmtId="0" fontId="48" fillId="0" borderId="21" applyNumberFormat="0" applyFill="0" applyAlignment="0" applyProtection="0"/>
    <xf numFmtId="0" fontId="48" fillId="0" borderId="0" applyNumberFormat="0" applyFill="0" applyBorder="0" applyAlignment="0" applyProtection="0"/>
    <xf numFmtId="0" fontId="49" fillId="57" borderId="16" applyNumberFormat="0" applyAlignment="0" applyProtection="0"/>
    <xf numFmtId="0" fontId="36" fillId="58" borderId="1"/>
    <xf numFmtId="0" fontId="50" fillId="0" borderId="22" applyNumberFormat="0" applyFill="0" applyAlignment="0" applyProtection="0"/>
    <xf numFmtId="0" fontId="51" fillId="0" borderId="23" applyNumberFormat="0" applyFill="0" applyAlignment="0" applyProtection="0"/>
    <xf numFmtId="0" fontId="52" fillId="0" borderId="24" applyNumberFormat="0" applyFill="0" applyAlignment="0" applyProtection="0"/>
    <xf numFmtId="0" fontId="52" fillId="0" borderId="0" applyNumberFormat="0" applyFill="0" applyBorder="0" applyAlignment="0" applyProtection="0"/>
    <xf numFmtId="167" fontId="53" fillId="0" borderId="0">
      <alignment horizontal="center" vertical="center" textRotation="90" wrapText="1"/>
    </xf>
    <xf numFmtId="0" fontId="54" fillId="58" borderId="25"/>
    <xf numFmtId="0" fontId="55" fillId="0" borderId="26" applyNumberFormat="0" applyFill="0" applyAlignment="0" applyProtection="0"/>
    <xf numFmtId="188" fontId="4" fillId="0" borderId="0"/>
    <xf numFmtId="0" fontId="56" fillId="57" borderId="0" applyNumberFormat="0" applyBorder="0" applyAlignment="0" applyProtection="0"/>
    <xf numFmtId="0" fontId="56" fillId="57" borderId="0" applyNumberFormat="0" applyBorder="0" applyAlignment="0" applyProtection="0"/>
    <xf numFmtId="0" fontId="34" fillId="0" borderId="0"/>
    <xf numFmtId="0" fontId="4" fillId="59" borderId="27" applyNumberFormat="0" applyFont="0" applyAlignment="0" applyProtection="0"/>
    <xf numFmtId="0" fontId="35" fillId="59" borderId="27" applyNumberFormat="0" applyFont="0" applyAlignment="0" applyProtection="0"/>
    <xf numFmtId="0" fontId="57" fillId="37" borderId="0" applyNumberFormat="0" applyBorder="0" applyAlignment="0" applyProtection="0"/>
    <xf numFmtId="0" fontId="58" fillId="55" borderId="28" applyNumberFormat="0" applyAlignment="0" applyProtection="0"/>
    <xf numFmtId="0" fontId="54" fillId="60" borderId="29" applyNumberFormat="0" applyFont="0" applyBorder="0">
      <alignment horizontal="center"/>
    </xf>
    <xf numFmtId="0" fontId="59" fillId="0" borderId="0" applyNumberFormat="0" applyFill="0" applyBorder="0" applyAlignment="0" applyProtection="0"/>
    <xf numFmtId="0" fontId="60" fillId="0" borderId="0" applyNumberFormat="0" applyFill="0" applyBorder="0" applyAlignment="0" applyProtection="0"/>
    <xf numFmtId="0" fontId="61" fillId="0" borderId="30" applyNumberFormat="0" applyFill="0" applyAlignment="0" applyProtection="0"/>
    <xf numFmtId="0" fontId="61" fillId="0" borderId="31" applyNumberFormat="0" applyFill="0" applyAlignment="0" applyProtection="0"/>
    <xf numFmtId="0" fontId="58" fillId="54" borderId="28" applyNumberFormat="0" applyAlignment="0" applyProtection="0"/>
    <xf numFmtId="189" fontId="4" fillId="0" borderId="0"/>
    <xf numFmtId="190" fontId="8" fillId="0" borderId="0" applyFont="0" applyFill="0" applyBorder="0" applyAlignment="0" applyProtection="0"/>
    <xf numFmtId="170" fontId="4" fillId="0" borderId="0"/>
    <xf numFmtId="0" fontId="4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38" fontId="6" fillId="0" borderId="0" applyFont="0" applyFill="0" applyBorder="0" applyAlignment="0" applyProtection="0"/>
    <xf numFmtId="191" fontId="6"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92" fontId="36" fillId="0" borderId="0"/>
    <xf numFmtId="192" fontId="36" fillId="0" borderId="0"/>
    <xf numFmtId="0" fontId="63"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4" fillId="58" borderId="25"/>
    <xf numFmtId="193" fontId="54" fillId="0" borderId="0"/>
    <xf numFmtId="9" fontId="35" fillId="0" borderId="0" applyFont="0" applyFill="0" applyBorder="0" applyAlignment="0" applyProtection="0"/>
    <xf numFmtId="0" fontId="2" fillId="0" borderId="0"/>
    <xf numFmtId="0" fontId="8" fillId="0" borderId="0"/>
    <xf numFmtId="0" fontId="4" fillId="0" borderId="0"/>
    <xf numFmtId="0" fontId="8" fillId="0" borderId="0"/>
    <xf numFmtId="0" fontId="64"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35" fillId="0" borderId="0" applyFont="0" applyFill="0" applyBorder="0" applyAlignment="0" applyProtection="0"/>
    <xf numFmtId="166" fontId="8" fillId="0" borderId="0" applyFont="0" applyFill="0" applyBorder="0" applyAlignment="0" applyProtection="0"/>
    <xf numFmtId="194" fontId="8" fillId="0" borderId="0" applyFont="0" applyFill="0" applyBorder="0" applyAlignment="0" applyProtection="0"/>
    <xf numFmtId="0" fontId="1" fillId="0" borderId="0"/>
    <xf numFmtId="43" fontId="1" fillId="0" borderId="0" applyFont="0" applyFill="0" applyBorder="0" applyAlignment="0" applyProtection="0"/>
  </cellStyleXfs>
  <cellXfs count="533">
    <xf numFmtId="0" fontId="0" fillId="0" borderId="0" xfId="0"/>
    <xf numFmtId="0" fontId="65" fillId="0" borderId="0" xfId="0" applyFont="1"/>
    <xf numFmtId="0" fontId="67" fillId="0" borderId="0" xfId="14" applyFont="1" applyProtection="1">
      <protection hidden="1"/>
    </xf>
    <xf numFmtId="0" fontId="67" fillId="0" borderId="0" xfId="0" applyFont="1"/>
    <xf numFmtId="2" fontId="67" fillId="0" borderId="0" xfId="12" applyNumberFormat="1" applyFont="1" applyProtection="1">
      <protection hidden="1"/>
    </xf>
    <xf numFmtId="0" fontId="67" fillId="0" borderId="0" xfId="14" applyFont="1" applyAlignment="1" applyProtection="1">
      <alignment vertical="center"/>
      <protection hidden="1"/>
    </xf>
    <xf numFmtId="0" fontId="68" fillId="0" borderId="0" xfId="14" applyFont="1" applyAlignment="1" applyProtection="1">
      <alignment horizontal="center" vertical="center"/>
      <protection hidden="1"/>
    </xf>
    <xf numFmtId="0" fontId="68" fillId="0" borderId="0" xfId="14" applyFont="1" applyAlignment="1" applyProtection="1">
      <alignment horizontal="right" vertical="center"/>
      <protection hidden="1"/>
    </xf>
    <xf numFmtId="177" fontId="67" fillId="0" borderId="0" xfId="12" applyNumberFormat="1" applyFont="1" applyAlignment="1" applyProtection="1">
      <alignment vertical="center"/>
      <protection hidden="1"/>
    </xf>
    <xf numFmtId="176" fontId="71" fillId="0" borderId="0" xfId="14" applyNumberFormat="1" applyFont="1" applyAlignment="1" applyProtection="1">
      <alignment vertical="center"/>
      <protection hidden="1"/>
    </xf>
    <xf numFmtId="176" fontId="67" fillId="0" borderId="0" xfId="14" applyNumberFormat="1" applyFont="1" applyAlignment="1" applyProtection="1">
      <alignment vertical="center"/>
      <protection hidden="1"/>
    </xf>
    <xf numFmtId="177" fontId="67" fillId="0" borderId="0" xfId="16" applyNumberFormat="1" applyFont="1" applyFill="1" applyBorder="1" applyAlignment="1" applyProtection="1">
      <alignment vertical="center"/>
      <protection locked="0"/>
    </xf>
    <xf numFmtId="177" fontId="67" fillId="0" borderId="0" xfId="12" applyNumberFormat="1" applyFont="1" applyAlignment="1" applyProtection="1">
      <alignment horizontal="center" vertical="center"/>
      <protection hidden="1"/>
    </xf>
    <xf numFmtId="177" fontId="67" fillId="0" borderId="0" xfId="12" applyNumberFormat="1" applyFont="1" applyAlignment="1" applyProtection="1">
      <alignment horizontal="right" vertical="center"/>
      <protection hidden="1"/>
    </xf>
    <xf numFmtId="9" fontId="72" fillId="0" borderId="0" xfId="12" applyNumberFormat="1" applyFont="1" applyAlignment="1" applyProtection="1">
      <alignment horizontal="center" vertical="center"/>
      <protection hidden="1"/>
    </xf>
    <xf numFmtId="177" fontId="72" fillId="0" borderId="0" xfId="12" applyNumberFormat="1" applyFont="1" applyAlignment="1" applyProtection="1">
      <alignment vertical="center"/>
      <protection hidden="1"/>
    </xf>
    <xf numFmtId="0" fontId="66" fillId="0" borderId="0" xfId="14" applyFont="1" applyAlignment="1" applyProtection="1">
      <alignment horizontal="left" vertical="center"/>
      <protection hidden="1"/>
    </xf>
    <xf numFmtId="0" fontId="71" fillId="0" borderId="0" xfId="14" applyFont="1" applyAlignment="1" applyProtection="1">
      <alignment vertical="center"/>
      <protection hidden="1"/>
    </xf>
    <xf numFmtId="0" fontId="71" fillId="0" borderId="0" xfId="14" applyFont="1" applyAlignment="1" applyProtection="1">
      <alignment horizontal="left" vertical="center"/>
      <protection hidden="1"/>
    </xf>
    <xf numFmtId="2" fontId="71" fillId="0" borderId="0" xfId="14" applyNumberFormat="1" applyFont="1" applyAlignment="1" applyProtection="1">
      <alignment horizontal="right" vertical="center"/>
      <protection hidden="1"/>
    </xf>
    <xf numFmtId="2" fontId="67" fillId="0" borderId="0" xfId="0" applyNumberFormat="1" applyFont="1" applyAlignment="1">
      <alignment vertical="center"/>
    </xf>
    <xf numFmtId="176" fontId="71" fillId="0" borderId="0" xfId="14" applyNumberFormat="1" applyFont="1" applyAlignment="1" applyProtection="1">
      <alignment vertical="center"/>
      <protection locked="0"/>
    </xf>
    <xf numFmtId="176" fontId="73" fillId="0" borderId="0" xfId="14" applyNumberFormat="1" applyFont="1" applyAlignment="1" applyProtection="1">
      <alignment vertical="center"/>
      <protection hidden="1"/>
    </xf>
    <xf numFmtId="0" fontId="66" fillId="0" borderId="0" xfId="14" applyFont="1" applyAlignment="1" applyProtection="1">
      <alignment vertical="center"/>
      <protection hidden="1"/>
    </xf>
    <xf numFmtId="2" fontId="66" fillId="0" borderId="0" xfId="14" applyNumberFormat="1" applyFont="1" applyAlignment="1" applyProtection="1">
      <alignment vertical="center"/>
      <protection hidden="1"/>
    </xf>
    <xf numFmtId="0" fontId="67" fillId="0" borderId="0" xfId="0" applyFont="1" applyAlignment="1">
      <alignment vertical="center"/>
    </xf>
    <xf numFmtId="0" fontId="74" fillId="0" borderId="0" xfId="14" applyFont="1" applyAlignment="1" applyProtection="1">
      <alignment vertical="center"/>
      <protection hidden="1"/>
    </xf>
    <xf numFmtId="10" fontId="71" fillId="0" borderId="0" xfId="16" applyNumberFormat="1" applyFont="1" applyFill="1" applyBorder="1" applyAlignment="1" applyProtection="1">
      <alignment vertical="center"/>
      <protection hidden="1"/>
    </xf>
    <xf numFmtId="177" fontId="71" fillId="0" borderId="0" xfId="16" applyNumberFormat="1" applyFont="1" applyFill="1" applyBorder="1" applyAlignment="1" applyProtection="1">
      <alignment vertical="center"/>
      <protection hidden="1"/>
    </xf>
    <xf numFmtId="177" fontId="71" fillId="0" borderId="0" xfId="14" applyNumberFormat="1" applyFont="1" applyAlignment="1" applyProtection="1">
      <alignment vertical="center"/>
      <protection hidden="1"/>
    </xf>
    <xf numFmtId="177" fontId="67" fillId="0" borderId="0" xfId="16" applyNumberFormat="1" applyFont="1" applyFill="1" applyBorder="1" applyAlignment="1" applyProtection="1">
      <alignment vertical="center"/>
      <protection hidden="1"/>
    </xf>
    <xf numFmtId="177" fontId="67" fillId="0" borderId="0" xfId="14" applyNumberFormat="1" applyFont="1" applyAlignment="1" applyProtection="1">
      <alignment horizontal="right" vertical="center"/>
      <protection hidden="1"/>
    </xf>
    <xf numFmtId="10" fontId="66" fillId="0" borderId="0" xfId="16" applyNumberFormat="1" applyFont="1" applyFill="1" applyBorder="1" applyAlignment="1" applyProtection="1">
      <alignment vertical="center"/>
      <protection hidden="1"/>
    </xf>
    <xf numFmtId="177" fontId="66" fillId="0" borderId="0" xfId="0" applyNumberFormat="1" applyFont="1"/>
    <xf numFmtId="0" fontId="67" fillId="0" borderId="0" xfId="14" applyFont="1" applyAlignment="1" applyProtection="1">
      <alignment horizontal="right" vertical="center"/>
      <protection hidden="1"/>
    </xf>
    <xf numFmtId="0" fontId="72" fillId="0" borderId="0" xfId="14" applyFont="1" applyAlignment="1" applyProtection="1">
      <alignment vertical="center"/>
      <protection hidden="1"/>
    </xf>
    <xf numFmtId="177" fontId="66" fillId="0" borderId="0" xfId="14" applyNumberFormat="1" applyFont="1" applyAlignment="1" applyProtection="1">
      <alignment vertical="center"/>
      <protection hidden="1"/>
    </xf>
    <xf numFmtId="10" fontId="66" fillId="0" borderId="0" xfId="0" applyNumberFormat="1" applyFont="1"/>
    <xf numFmtId="0" fontId="75" fillId="0" borderId="0" xfId="14" applyFont="1" applyProtection="1">
      <protection hidden="1"/>
    </xf>
    <xf numFmtId="0" fontId="69" fillId="0" borderId="0" xfId="14" applyFont="1" applyProtection="1">
      <protection hidden="1"/>
    </xf>
    <xf numFmtId="2" fontId="76" fillId="0" borderId="0" xfId="0" applyNumberFormat="1" applyFont="1"/>
    <xf numFmtId="0" fontId="75" fillId="0" borderId="0" xfId="63" applyFont="1"/>
    <xf numFmtId="0" fontId="67" fillId="0" borderId="0" xfId="63" applyFont="1"/>
    <xf numFmtId="49" fontId="77" fillId="0" borderId="0" xfId="62" applyNumberFormat="1" applyFont="1" applyAlignment="1" applyProtection="1">
      <alignment horizontal="left" vertical="top"/>
      <protection hidden="1"/>
    </xf>
    <xf numFmtId="2" fontId="79" fillId="0" borderId="0" xfId="63" applyNumberFormat="1" applyFont="1"/>
    <xf numFmtId="0" fontId="79" fillId="0" borderId="0" xfId="63" applyFont="1"/>
    <xf numFmtId="2" fontId="79" fillId="0" borderId="0" xfId="63" applyNumberFormat="1" applyFont="1" applyAlignment="1">
      <alignment horizontal="left"/>
    </xf>
    <xf numFmtId="49" fontId="79" fillId="0" borderId="0" xfId="63" applyNumberFormat="1" applyFont="1"/>
    <xf numFmtId="0" fontId="79" fillId="0" borderId="0" xfId="63" applyFont="1" applyAlignment="1">
      <alignment horizontal="left"/>
    </xf>
    <xf numFmtId="0" fontId="67" fillId="0" borderId="0" xfId="63" applyFont="1" applyAlignment="1">
      <alignment horizontal="left"/>
    </xf>
    <xf numFmtId="165" fontId="67" fillId="2" borderId="0" xfId="3" applyFont="1" applyFill="1" applyAlignment="1"/>
    <xf numFmtId="178" fontId="67" fillId="0" borderId="0" xfId="7" applyNumberFormat="1" applyFont="1" applyFill="1" applyAlignment="1">
      <alignment horizontal="left"/>
    </xf>
    <xf numFmtId="0" fontId="72" fillId="0" borderId="0" xfId="62" applyFont="1" applyAlignment="1" applyProtection="1">
      <alignment horizontal="left"/>
      <protection hidden="1"/>
    </xf>
    <xf numFmtId="0" fontId="66" fillId="0" borderId="0" xfId="62" applyFont="1" applyAlignment="1" applyProtection="1">
      <alignment horizontal="left"/>
      <protection hidden="1"/>
    </xf>
    <xf numFmtId="49" fontId="67" fillId="0" borderId="0" xfId="63" applyNumberFormat="1" applyFont="1"/>
    <xf numFmtId="10" fontId="67" fillId="0" borderId="0" xfId="63" applyNumberFormat="1" applyFont="1" applyAlignment="1">
      <alignment horizontal="left"/>
    </xf>
    <xf numFmtId="178" fontId="67" fillId="0" borderId="2" xfId="7" applyNumberFormat="1" applyFont="1" applyFill="1" applyBorder="1" applyAlignment="1">
      <alignment horizontal="left"/>
    </xf>
    <xf numFmtId="0" fontId="67" fillId="2" borderId="0" xfId="63" applyFont="1" applyFill="1"/>
    <xf numFmtId="44" fontId="67" fillId="2" borderId="0" xfId="63" applyNumberFormat="1" applyFont="1" applyFill="1"/>
    <xf numFmtId="44" fontId="67" fillId="0" borderId="0" xfId="63" applyNumberFormat="1" applyFont="1"/>
    <xf numFmtId="49" fontId="82" fillId="0" borderId="0" xfId="63" applyNumberFormat="1" applyFont="1"/>
    <xf numFmtId="2" fontId="83" fillId="0" borderId="0" xfId="63" applyNumberFormat="1" applyFont="1"/>
    <xf numFmtId="1" fontId="82" fillId="0" borderId="0" xfId="63" applyNumberFormat="1" applyFont="1" applyAlignment="1">
      <alignment horizontal="left"/>
    </xf>
    <xf numFmtId="49" fontId="67" fillId="0" borderId="0" xfId="62" applyNumberFormat="1" applyFont="1" applyAlignment="1" applyProtection="1">
      <alignment horizontal="left" vertical="top"/>
      <protection hidden="1"/>
    </xf>
    <xf numFmtId="0" fontId="67" fillId="0" borderId="0" xfId="62" applyFont="1" applyAlignment="1" applyProtection="1">
      <alignment horizontal="center" vertical="justify"/>
      <protection hidden="1"/>
    </xf>
    <xf numFmtId="0" fontId="67" fillId="0" borderId="0" xfId="62" applyFont="1" applyAlignment="1" applyProtection="1">
      <alignment horizontal="left" vertical="justify"/>
      <protection hidden="1"/>
    </xf>
    <xf numFmtId="0" fontId="83" fillId="0" borderId="0" xfId="63" applyFont="1"/>
    <xf numFmtId="49" fontId="67" fillId="0" borderId="0" xfId="62" applyNumberFormat="1" applyFont="1" applyAlignment="1" applyProtection="1">
      <alignment horizontal="left"/>
      <protection hidden="1"/>
    </xf>
    <xf numFmtId="0" fontId="72" fillId="0" borderId="0" xfId="62" applyFont="1" applyAlignment="1" applyProtection="1">
      <alignment horizontal="left" vertical="top"/>
      <protection hidden="1"/>
    </xf>
    <xf numFmtId="175" fontId="72" fillId="0" borderId="0" xfId="65" applyNumberFormat="1" applyFont="1" applyFill="1" applyBorder="1" applyAlignment="1" applyProtection="1">
      <alignment horizontal="center"/>
      <protection hidden="1"/>
    </xf>
    <xf numFmtId="175" fontId="72" fillId="2" borderId="0" xfId="65" applyNumberFormat="1" applyFont="1" applyFill="1" applyBorder="1" applyAlignment="1" applyProtection="1">
      <alignment horizontal="center"/>
      <protection hidden="1"/>
    </xf>
    <xf numFmtId="49" fontId="67" fillId="2" borderId="0" xfId="62" applyNumberFormat="1" applyFont="1" applyFill="1" applyAlignment="1" applyProtection="1">
      <alignment horizontal="left"/>
      <protection hidden="1"/>
    </xf>
    <xf numFmtId="49" fontId="72" fillId="0" borderId="0" xfId="62" applyNumberFormat="1" applyFont="1" applyAlignment="1" applyProtection="1">
      <alignment horizontal="left"/>
      <protection hidden="1"/>
    </xf>
    <xf numFmtId="9" fontId="72" fillId="0" borderId="0" xfId="65" applyFont="1" applyFill="1" applyBorder="1" applyAlignment="1" applyProtection="1">
      <alignment horizontal="center" vertical="center"/>
      <protection hidden="1"/>
    </xf>
    <xf numFmtId="49" fontId="72" fillId="0" borderId="0" xfId="63" applyNumberFormat="1" applyFont="1"/>
    <xf numFmtId="179" fontId="72" fillId="0" borderId="0" xfId="62" applyNumberFormat="1" applyFont="1" applyAlignment="1" applyProtection="1">
      <alignment horizontal="left"/>
      <protection hidden="1"/>
    </xf>
    <xf numFmtId="0" fontId="67" fillId="0" borderId="0" xfId="89" applyFont="1"/>
    <xf numFmtId="173" fontId="72" fillId="0" borderId="0" xfId="9" applyNumberFormat="1" applyFont="1" applyAlignment="1">
      <alignment horizontal="center"/>
    </xf>
    <xf numFmtId="2" fontId="78" fillId="0" borderId="0" xfId="13" applyNumberFormat="1" applyFont="1"/>
    <xf numFmtId="2" fontId="72" fillId="0" borderId="0" xfId="89" applyNumberFormat="1" applyFont="1"/>
    <xf numFmtId="0" fontId="69" fillId="0" borderId="0" xfId="89" applyFont="1"/>
    <xf numFmtId="167" fontId="67" fillId="0" borderId="0" xfId="9" applyFont="1"/>
    <xf numFmtId="167" fontId="81" fillId="61" borderId="32" xfId="9" applyFont="1" applyFill="1" applyBorder="1" applyAlignment="1">
      <alignment horizontal="center" vertical="top" wrapText="1"/>
    </xf>
    <xf numFmtId="2" fontId="82" fillId="0" borderId="0" xfId="13" applyNumberFormat="1" applyFont="1"/>
    <xf numFmtId="187" fontId="84" fillId="0" borderId="0" xfId="63" applyNumberFormat="1" applyFont="1" applyAlignment="1">
      <alignment horizontal="left"/>
    </xf>
    <xf numFmtId="0" fontId="67" fillId="0" borderId="0" xfId="0" applyFont="1" applyAlignment="1">
      <alignment horizontal="center" vertical="center"/>
    </xf>
    <xf numFmtId="0" fontId="67" fillId="0" borderId="0" xfId="17" applyFont="1" applyAlignment="1">
      <alignment horizontal="center"/>
    </xf>
    <xf numFmtId="2" fontId="67" fillId="0" borderId="0" xfId="9" applyNumberFormat="1" applyFont="1" applyAlignment="1">
      <alignment horizontal="left"/>
    </xf>
    <xf numFmtId="172" fontId="67" fillId="0" borderId="0" xfId="17" applyNumberFormat="1" applyFont="1" applyAlignment="1">
      <alignment horizontal="center"/>
    </xf>
    <xf numFmtId="172" fontId="73" fillId="0" borderId="0" xfId="13" applyNumberFormat="1" applyFont="1"/>
    <xf numFmtId="3" fontId="73" fillId="0" borderId="0" xfId="13" applyNumberFormat="1" applyFont="1" applyAlignment="1">
      <alignment horizontal="right"/>
    </xf>
    <xf numFmtId="3" fontId="67" fillId="0" borderId="0" xfId="9" applyNumberFormat="1" applyFont="1" applyAlignment="1">
      <alignment horizontal="right"/>
    </xf>
    <xf numFmtId="0" fontId="67" fillId="0" borderId="0" xfId="17" applyFont="1"/>
    <xf numFmtId="0" fontId="67" fillId="0" borderId="0" xfId="17" applyFont="1" applyAlignment="1">
      <alignment horizontal="center" vertical="center"/>
    </xf>
    <xf numFmtId="0" fontId="71" fillId="0" borderId="0" xfId="17" applyFont="1"/>
    <xf numFmtId="49" fontId="82" fillId="0" borderId="0" xfId="13" applyNumberFormat="1" applyFont="1"/>
    <xf numFmtId="2" fontId="83" fillId="0" borderId="0" xfId="13" applyNumberFormat="1" applyFont="1"/>
    <xf numFmtId="0" fontId="67" fillId="0" borderId="0" xfId="0" applyFont="1" applyAlignment="1">
      <alignment horizontal="center"/>
    </xf>
    <xf numFmtId="0" fontId="69" fillId="0" borderId="0" xfId="0" applyFont="1" applyAlignment="1">
      <alignment horizontal="center"/>
    </xf>
    <xf numFmtId="2" fontId="75" fillId="0" borderId="0" xfId="0" applyNumberFormat="1" applyFont="1"/>
    <xf numFmtId="2" fontId="72" fillId="0" borderId="0" xfId="0" applyNumberFormat="1" applyFont="1" applyAlignment="1">
      <alignment horizontal="center"/>
    </xf>
    <xf numFmtId="2" fontId="72" fillId="0" borderId="0" xfId="0" applyNumberFormat="1" applyFont="1" applyAlignment="1">
      <alignment horizontal="left"/>
    </xf>
    <xf numFmtId="2" fontId="72" fillId="0" borderId="0" xfId="0" applyNumberFormat="1" applyFont="1"/>
    <xf numFmtId="0" fontId="72" fillId="0" borderId="0" xfId="0" applyFont="1"/>
    <xf numFmtId="0" fontId="87" fillId="0" borderId="0" xfId="0" applyFont="1"/>
    <xf numFmtId="167" fontId="72" fillId="0" borderId="0" xfId="9" applyFont="1"/>
    <xf numFmtId="2" fontId="82" fillId="0" borderId="0" xfId="0" applyNumberFormat="1" applyFont="1" applyAlignment="1">
      <alignment horizontal="left"/>
    </xf>
    <xf numFmtId="2" fontId="78" fillId="0" borderId="0" xfId="13" applyNumberFormat="1" applyFont="1" applyAlignment="1">
      <alignment horizontal="left"/>
    </xf>
    <xf numFmtId="0" fontId="69" fillId="0" borderId="0" xfId="0" applyFont="1"/>
    <xf numFmtId="174" fontId="67" fillId="0" borderId="4" xfId="0" applyNumberFormat="1" applyFont="1" applyBorder="1" applyAlignment="1">
      <alignment horizontal="left"/>
    </xf>
    <xf numFmtId="0" fontId="67" fillId="0" borderId="4" xfId="0" applyFont="1" applyBorder="1"/>
    <xf numFmtId="1" fontId="67" fillId="0" borderId="4" xfId="0" applyNumberFormat="1" applyFont="1" applyBorder="1" applyAlignment="1">
      <alignment horizontal="center"/>
    </xf>
    <xf numFmtId="2" fontId="67" fillId="0" borderId="0" xfId="0" applyNumberFormat="1" applyFont="1"/>
    <xf numFmtId="1" fontId="67" fillId="0" borderId="0" xfId="0" applyNumberFormat="1" applyFont="1" applyAlignment="1">
      <alignment horizontal="center"/>
    </xf>
    <xf numFmtId="174" fontId="67" fillId="0" borderId="0" xfId="0" applyNumberFormat="1" applyFont="1" applyAlignment="1">
      <alignment horizontal="left"/>
    </xf>
    <xf numFmtId="0" fontId="67" fillId="0" borderId="0" xfId="9" applyNumberFormat="1" applyFont="1" applyFill="1" applyBorder="1" applyAlignment="1"/>
    <xf numFmtId="1" fontId="86" fillId="0" borderId="0" xfId="0" applyNumberFormat="1" applyFont="1" applyAlignment="1">
      <alignment horizontal="center"/>
    </xf>
    <xf numFmtId="43" fontId="69" fillId="0" borderId="0" xfId="9" applyNumberFormat="1" applyFont="1" applyFill="1" applyBorder="1" applyAlignment="1">
      <alignment horizontal="center"/>
    </xf>
    <xf numFmtId="167" fontId="69" fillId="0" borderId="0" xfId="9" applyFont="1" applyFill="1" applyBorder="1" applyAlignment="1">
      <alignment horizontal="center"/>
    </xf>
    <xf numFmtId="2" fontId="69" fillId="0" borderId="0" xfId="9" applyNumberFormat="1" applyFont="1" applyFill="1" applyBorder="1" applyAlignment="1">
      <alignment horizontal="center"/>
    </xf>
    <xf numFmtId="0" fontId="86" fillId="0" borderId="0" xfId="0" applyFont="1"/>
    <xf numFmtId="0" fontId="72" fillId="0" borderId="0" xfId="0" applyFont="1" applyAlignment="1">
      <alignment horizontal="center"/>
    </xf>
    <xf numFmtId="2" fontId="67" fillId="0" borderId="0" xfId="14" applyNumberFormat="1" applyFont="1" applyAlignment="1" applyProtection="1">
      <alignment vertical="center"/>
      <protection hidden="1"/>
    </xf>
    <xf numFmtId="2" fontId="78" fillId="0" borderId="0" xfId="14" applyNumberFormat="1" applyFont="1" applyAlignment="1" applyProtection="1">
      <alignment vertical="center"/>
      <protection locked="0"/>
    </xf>
    <xf numFmtId="2" fontId="67" fillId="0" borderId="3" xfId="12" applyNumberFormat="1" applyFont="1" applyBorder="1" applyProtection="1">
      <protection hidden="1"/>
    </xf>
    <xf numFmtId="177" fontId="67" fillId="2" borderId="0" xfId="12" applyNumberFormat="1" applyFont="1" applyFill="1" applyAlignment="1" applyProtection="1">
      <alignment vertical="center"/>
      <protection hidden="1"/>
    </xf>
    <xf numFmtId="0" fontId="66" fillId="0" borderId="3" xfId="14" applyFont="1" applyBorder="1" applyAlignment="1" applyProtection="1">
      <alignment horizontal="left" vertical="center"/>
      <protection hidden="1"/>
    </xf>
    <xf numFmtId="179" fontId="71" fillId="0" borderId="6" xfId="14" applyNumberFormat="1" applyFont="1" applyBorder="1" applyAlignment="1" applyProtection="1">
      <alignment horizontal="left" vertical="center"/>
      <protection hidden="1"/>
    </xf>
    <xf numFmtId="0" fontId="67" fillId="0" borderId="2" xfId="0" applyFont="1" applyBorder="1"/>
    <xf numFmtId="10" fontId="71" fillId="0" borderId="0" xfId="16" applyNumberFormat="1" applyFont="1" applyFill="1" applyBorder="1" applyAlignment="1" applyProtection="1">
      <alignment horizontal="right" vertical="center"/>
      <protection hidden="1"/>
    </xf>
    <xf numFmtId="181" fontId="67" fillId="0" borderId="0" xfId="12" applyNumberFormat="1" applyFont="1" applyProtection="1">
      <protection hidden="1"/>
    </xf>
    <xf numFmtId="10" fontId="66" fillId="0" borderId="0" xfId="16" applyNumberFormat="1" applyFont="1" applyFill="1" applyBorder="1" applyAlignment="1"/>
    <xf numFmtId="179" fontId="67" fillId="0" borderId="0" xfId="14" applyNumberFormat="1" applyFont="1" applyAlignment="1" applyProtection="1">
      <alignment vertical="center"/>
      <protection hidden="1"/>
    </xf>
    <xf numFmtId="0" fontId="65" fillId="0" borderId="0" xfId="0" applyFont="1" applyAlignment="1">
      <alignment horizontal="left" indent="3"/>
    </xf>
    <xf numFmtId="0" fontId="65" fillId="0" borderId="0" xfId="0" applyFont="1" applyAlignment="1">
      <alignment horizontal="left" indent="1"/>
    </xf>
    <xf numFmtId="180" fontId="65" fillId="0" borderId="0" xfId="0" applyNumberFormat="1" applyFont="1"/>
    <xf numFmtId="179" fontId="65" fillId="0" borderId="0" xfId="0" applyNumberFormat="1" applyFont="1"/>
    <xf numFmtId="0" fontId="90" fillId="0" borderId="0" xfId="14" applyFont="1" applyProtection="1">
      <protection hidden="1"/>
    </xf>
    <xf numFmtId="0" fontId="90" fillId="0" borderId="0" xfId="14" applyFont="1" applyAlignment="1" applyProtection="1">
      <alignment horizontal="center"/>
      <protection hidden="1"/>
    </xf>
    <xf numFmtId="0" fontId="90" fillId="0" borderId="0" xfId="14" applyFont="1" applyAlignment="1" applyProtection="1">
      <alignment horizontal="right"/>
      <protection hidden="1"/>
    </xf>
    <xf numFmtId="169" fontId="90" fillId="0" borderId="0" xfId="4" applyFont="1" applyFill="1" applyBorder="1" applyAlignment="1" applyProtection="1">
      <alignment horizontal="center"/>
      <protection hidden="1"/>
    </xf>
    <xf numFmtId="175" fontId="90" fillId="0" borderId="0" xfId="4" applyNumberFormat="1" applyFont="1" applyFill="1" applyBorder="1" applyAlignment="1" applyProtection="1">
      <alignment horizontal="center"/>
      <protection hidden="1"/>
    </xf>
    <xf numFmtId="2" fontId="78" fillId="0" borderId="0" xfId="0" applyNumberFormat="1" applyFont="1"/>
    <xf numFmtId="0" fontId="91" fillId="0" borderId="0" xfId="0" applyFont="1" applyAlignment="1">
      <alignment horizontal="center" vertical="center"/>
    </xf>
    <xf numFmtId="175" fontId="91" fillId="0" borderId="0" xfId="0" applyNumberFormat="1" applyFont="1" applyAlignment="1">
      <alignment horizontal="center" vertical="center"/>
    </xf>
    <xf numFmtId="1" fontId="79" fillId="0" borderId="0" xfId="0" applyNumberFormat="1" applyFont="1" applyAlignment="1">
      <alignment horizontal="left"/>
    </xf>
    <xf numFmtId="2" fontId="92" fillId="0" borderId="0" xfId="14" applyNumberFormat="1" applyFont="1" applyAlignment="1" applyProtection="1">
      <alignment horizontal="right"/>
      <protection hidden="1"/>
    </xf>
    <xf numFmtId="2" fontId="92" fillId="0" borderId="0" xfId="14" applyNumberFormat="1" applyFont="1" applyAlignment="1" applyProtection="1">
      <alignment horizontal="center"/>
      <protection hidden="1"/>
    </xf>
    <xf numFmtId="0" fontId="67" fillId="0" borderId="0" xfId="0" applyFont="1" applyAlignment="1">
      <alignment vertical="top" wrapText="1"/>
    </xf>
    <xf numFmtId="2" fontId="73" fillId="0" borderId="0" xfId="0" applyNumberFormat="1" applyFont="1" applyAlignment="1">
      <alignment horizontal="center" vertical="center"/>
    </xf>
    <xf numFmtId="175" fontId="73" fillId="0" borderId="0" xfId="0" applyNumberFormat="1" applyFont="1" applyAlignment="1">
      <alignment horizontal="center" vertical="center"/>
    </xf>
    <xf numFmtId="2" fontId="92" fillId="0" borderId="0" xfId="14" applyNumberFormat="1" applyFont="1" applyAlignment="1" applyProtection="1">
      <alignment horizontal="center" wrapText="1"/>
      <protection hidden="1"/>
    </xf>
    <xf numFmtId="0" fontId="67" fillId="0" borderId="0" xfId="0" applyFont="1" applyAlignment="1">
      <alignment horizontal="center" wrapText="1"/>
    </xf>
    <xf numFmtId="175" fontId="73" fillId="0" borderId="5" xfId="0" applyNumberFormat="1" applyFont="1" applyBorder="1" applyAlignment="1">
      <alignment horizontal="center" vertical="center"/>
    </xf>
    <xf numFmtId="2" fontId="99" fillId="0" borderId="0" xfId="14" applyNumberFormat="1" applyFont="1" applyAlignment="1" applyProtection="1">
      <alignment horizontal="center"/>
      <protection hidden="1"/>
    </xf>
    <xf numFmtId="175" fontId="69" fillId="0" borderId="5" xfId="0" applyNumberFormat="1" applyFont="1" applyBorder="1" applyAlignment="1">
      <alignment horizontal="center" vertical="center"/>
    </xf>
    <xf numFmtId="175" fontId="67" fillId="0" borderId="5" xfId="0" applyNumberFormat="1" applyFont="1" applyBorder="1"/>
    <xf numFmtId="0" fontId="100" fillId="0" borderId="0" xfId="0" applyFont="1"/>
    <xf numFmtId="175" fontId="67" fillId="0" borderId="0" xfId="0" applyNumberFormat="1" applyFont="1"/>
    <xf numFmtId="179" fontId="69" fillId="0" borderId="0" xfId="0" applyNumberFormat="1" applyFont="1"/>
    <xf numFmtId="0" fontId="96" fillId="0" borderId="0" xfId="0" applyFont="1"/>
    <xf numFmtId="0" fontId="96" fillId="0" borderId="5" xfId="0" applyFont="1" applyBorder="1" applyAlignment="1">
      <alignment horizontal="right"/>
    </xf>
    <xf numFmtId="0" fontId="96" fillId="0" borderId="0" xfId="0" applyFont="1" applyAlignment="1">
      <alignment horizontal="right"/>
    </xf>
    <xf numFmtId="175" fontId="69" fillId="0" borderId="0" xfId="0" applyNumberFormat="1" applyFont="1"/>
    <xf numFmtId="0" fontId="69" fillId="0" borderId="0" xfId="0" applyFont="1" applyAlignment="1">
      <alignment horizontal="right"/>
    </xf>
    <xf numFmtId="2" fontId="82" fillId="0" borderId="0" xfId="0" applyNumberFormat="1" applyFont="1"/>
    <xf numFmtId="2" fontId="83" fillId="0" borderId="0" xfId="0" applyNumberFormat="1" applyFont="1"/>
    <xf numFmtId="0" fontId="101" fillId="0" borderId="0" xfId="14" applyFont="1" applyAlignment="1" applyProtection="1">
      <alignment horizontal="right"/>
      <protection hidden="1"/>
    </xf>
    <xf numFmtId="1" fontId="83" fillId="0" borderId="0" xfId="0" applyNumberFormat="1" applyFont="1" applyAlignment="1">
      <alignment horizontal="left"/>
    </xf>
    <xf numFmtId="2" fontId="101" fillId="0" borderId="0" xfId="14" applyNumberFormat="1" applyFont="1" applyAlignment="1" applyProtection="1">
      <alignment horizontal="right"/>
      <protection hidden="1"/>
    </xf>
    <xf numFmtId="0" fontId="70" fillId="0" borderId="0" xfId="0" applyFont="1"/>
    <xf numFmtId="0" fontId="100" fillId="0" borderId="0" xfId="11" applyFont="1"/>
    <xf numFmtId="179" fontId="100" fillId="0" borderId="0" xfId="11" applyNumberFormat="1" applyFont="1"/>
    <xf numFmtId="2" fontId="100" fillId="0" borderId="0" xfId="11" applyNumberFormat="1" applyFont="1"/>
    <xf numFmtId="2" fontId="78" fillId="0" borderId="0" xfId="11" applyNumberFormat="1" applyFont="1" applyAlignment="1">
      <alignment vertical="center"/>
    </xf>
    <xf numFmtId="2" fontId="78" fillId="0" borderId="0" xfId="11" applyNumberFormat="1" applyFont="1" applyAlignment="1">
      <alignment horizontal="right" vertical="center"/>
    </xf>
    <xf numFmtId="2" fontId="79" fillId="0" borderId="0" xfId="11" applyNumberFormat="1" applyFont="1" applyAlignment="1">
      <alignment vertical="center"/>
    </xf>
    <xf numFmtId="0" fontId="67" fillId="0" borderId="0" xfId="11" applyFont="1"/>
    <xf numFmtId="0" fontId="67" fillId="0" borderId="2" xfId="11" applyFont="1" applyBorder="1"/>
    <xf numFmtId="0" fontId="67" fillId="0" borderId="0" xfId="0" applyFont="1" applyAlignment="1">
      <alignment horizontal="left" vertical="center" indent="6"/>
    </xf>
    <xf numFmtId="0" fontId="72" fillId="0" borderId="0" xfId="10" applyFont="1" applyAlignment="1" applyProtection="1">
      <alignment horizontal="left" vertical="center"/>
      <protection hidden="1"/>
    </xf>
    <xf numFmtId="0" fontId="67" fillId="0" borderId="0" xfId="10" applyFont="1" applyAlignment="1" applyProtection="1">
      <alignment horizontal="center"/>
      <protection hidden="1"/>
    </xf>
    <xf numFmtId="0" fontId="67" fillId="0" borderId="0" xfId="10" applyFont="1" applyAlignment="1" applyProtection="1">
      <alignment horizontal="left"/>
      <protection hidden="1"/>
    </xf>
    <xf numFmtId="0" fontId="102" fillId="0" borderId="0" xfId="10" applyFont="1" applyAlignment="1" applyProtection="1">
      <alignment horizontal="left" vertical="center"/>
      <protection hidden="1"/>
    </xf>
    <xf numFmtId="0" fontId="67" fillId="0" borderId="0" xfId="84" applyFont="1"/>
    <xf numFmtId="2" fontId="78" fillId="0" borderId="0" xfId="63" applyNumberFormat="1" applyFont="1"/>
    <xf numFmtId="2" fontId="83" fillId="0" borderId="0" xfId="63" applyNumberFormat="1" applyFont="1" applyAlignment="1">
      <alignment horizontal="left"/>
    </xf>
    <xf numFmtId="0" fontId="100" fillId="0" borderId="0" xfId="11" applyFont="1" applyAlignment="1">
      <alignment horizontal="center"/>
    </xf>
    <xf numFmtId="0" fontId="79" fillId="0" borderId="0" xfId="63" applyFont="1" applyAlignment="1">
      <alignment horizontal="center"/>
    </xf>
    <xf numFmtId="0" fontId="79" fillId="0" borderId="0" xfId="11" applyFont="1" applyAlignment="1">
      <alignment horizontal="center" vertical="center"/>
    </xf>
    <xf numFmtId="2" fontId="78" fillId="0" borderId="0" xfId="11" applyNumberFormat="1" applyFont="1" applyAlignment="1">
      <alignment vertical="center" wrapText="1"/>
    </xf>
    <xf numFmtId="0" fontId="67" fillId="0" borderId="0" xfId="84" applyFont="1" applyAlignment="1">
      <alignment vertical="center"/>
    </xf>
    <xf numFmtId="0" fontId="67" fillId="0" borderId="0" xfId="89" applyFont="1" applyAlignment="1">
      <alignment vertical="center"/>
    </xf>
    <xf numFmtId="179" fontId="101" fillId="0" borderId="0" xfId="11" applyNumberFormat="1" applyFont="1"/>
    <xf numFmtId="0" fontId="101" fillId="0" borderId="0" xfId="11" applyFont="1"/>
    <xf numFmtId="0" fontId="106" fillId="0" borderId="0" xfId="89" applyFont="1" applyAlignment="1">
      <alignment vertical="center" wrapText="1"/>
    </xf>
    <xf numFmtId="2" fontId="81" fillId="61" borderId="32" xfId="89" applyNumberFormat="1" applyFont="1" applyFill="1" applyBorder="1" applyAlignment="1" applyProtection="1">
      <alignment vertical="center" wrapText="1"/>
      <protection hidden="1"/>
    </xf>
    <xf numFmtId="0" fontId="81" fillId="61" borderId="32" xfId="89" applyFont="1" applyFill="1" applyBorder="1" applyAlignment="1" applyProtection="1">
      <alignment horizontal="center" vertical="center" wrapText="1"/>
      <protection hidden="1"/>
    </xf>
    <xf numFmtId="0" fontId="94" fillId="0" borderId="0" xfId="11" applyFont="1"/>
    <xf numFmtId="2" fontId="101" fillId="0" borderId="0" xfId="14" applyNumberFormat="1" applyFont="1" applyAlignment="1" applyProtection="1">
      <alignment horizontal="center"/>
      <protection hidden="1"/>
    </xf>
    <xf numFmtId="179" fontId="72" fillId="0" borderId="4" xfId="6" applyNumberFormat="1" applyFont="1" applyFill="1" applyBorder="1" applyAlignment="1" applyProtection="1">
      <protection hidden="1"/>
    </xf>
    <xf numFmtId="175" fontId="67" fillId="0" borderId="6" xfId="0" applyNumberFormat="1" applyFont="1" applyBorder="1" applyAlignment="1">
      <alignment horizontal="center" vertical="center"/>
    </xf>
    <xf numFmtId="175" fontId="67" fillId="0" borderId="5" xfId="0" applyNumberFormat="1" applyFont="1" applyBorder="1" applyAlignment="1">
      <alignment horizontal="center" vertical="center"/>
    </xf>
    <xf numFmtId="0" fontId="67" fillId="0" borderId="35" xfId="17" applyFont="1" applyBorder="1"/>
    <xf numFmtId="0" fontId="67" fillId="0" borderId="35" xfId="0" applyFont="1" applyBorder="1"/>
    <xf numFmtId="0" fontId="67" fillId="0" borderId="36" xfId="0" applyFont="1" applyBorder="1"/>
    <xf numFmtId="0" fontId="67" fillId="0" borderId="37" xfId="0" applyFont="1" applyBorder="1"/>
    <xf numFmtId="0" fontId="67" fillId="0" borderId="38" xfId="0" applyFont="1" applyBorder="1"/>
    <xf numFmtId="0" fontId="72" fillId="0" borderId="0" xfId="17" applyFont="1"/>
    <xf numFmtId="2" fontId="107" fillId="0" borderId="0" xfId="13" applyNumberFormat="1" applyFont="1"/>
    <xf numFmtId="0" fontId="87" fillId="0" borderId="0" xfId="14" applyFont="1" applyAlignment="1" applyProtection="1">
      <alignment horizontal="left" vertical="center"/>
      <protection hidden="1"/>
    </xf>
    <xf numFmtId="9" fontId="67" fillId="2" borderId="0" xfId="16" applyFont="1" applyFill="1" applyBorder="1" applyAlignment="1">
      <alignment horizontal="center"/>
    </xf>
    <xf numFmtId="0" fontId="67" fillId="2" borderId="0" xfId="0" applyFont="1" applyFill="1"/>
    <xf numFmtId="2" fontId="67" fillId="0" borderId="0" xfId="14" applyNumberFormat="1" applyFont="1" applyProtection="1">
      <protection hidden="1"/>
    </xf>
    <xf numFmtId="166" fontId="67" fillId="0" borderId="0" xfId="18" applyFont="1" applyFill="1" applyBorder="1" applyAlignment="1" applyProtection="1">
      <protection hidden="1"/>
    </xf>
    <xf numFmtId="2" fontId="84" fillId="0" borderId="0" xfId="63" applyNumberFormat="1" applyFont="1"/>
    <xf numFmtId="0" fontId="70" fillId="0" borderId="39" xfId="0" applyFont="1" applyBorder="1"/>
    <xf numFmtId="2" fontId="103" fillId="61" borderId="40" xfId="14" applyNumberFormat="1" applyFont="1" applyFill="1" applyBorder="1" applyAlignment="1" applyProtection="1">
      <alignment horizontal="left" vertical="center" wrapText="1"/>
      <protection hidden="1"/>
    </xf>
    <xf numFmtId="2" fontId="67" fillId="0" borderId="40" xfId="14" applyNumberFormat="1" applyFont="1" applyBorder="1" applyProtection="1">
      <protection hidden="1"/>
    </xf>
    <xf numFmtId="1" fontId="72" fillId="0" borderId="41" xfId="14" applyNumberFormat="1" applyFont="1" applyBorder="1" applyAlignment="1" applyProtection="1">
      <alignment horizontal="center"/>
      <protection hidden="1"/>
    </xf>
    <xf numFmtId="166" fontId="67" fillId="0" borderId="40" xfId="18" applyFont="1" applyFill="1" applyBorder="1" applyAlignment="1" applyProtection="1">
      <protection hidden="1"/>
    </xf>
    <xf numFmtId="166" fontId="67" fillId="0" borderId="41" xfId="18" applyFont="1" applyFill="1" applyBorder="1" applyAlignment="1" applyProtection="1">
      <protection hidden="1"/>
    </xf>
    <xf numFmtId="0" fontId="72" fillId="0" borderId="41" xfId="0" applyFont="1" applyBorder="1"/>
    <xf numFmtId="166" fontId="72" fillId="0" borderId="41" xfId="18" applyFont="1" applyBorder="1"/>
    <xf numFmtId="2" fontId="88" fillId="61" borderId="32" xfId="0" applyNumberFormat="1" applyFont="1" applyFill="1" applyBorder="1" applyAlignment="1">
      <alignment horizontal="center" vertical="top" wrapText="1"/>
    </xf>
    <xf numFmtId="0" fontId="108" fillId="0" borderId="0" xfId="63" applyFont="1"/>
    <xf numFmtId="0" fontId="88" fillId="0" borderId="0" xfId="14" applyFont="1" applyProtection="1">
      <protection hidden="1"/>
    </xf>
    <xf numFmtId="0" fontId="88" fillId="0" borderId="0" xfId="14" applyFont="1" applyAlignment="1" applyProtection="1">
      <alignment horizontal="right" vertical="center"/>
      <protection hidden="1"/>
    </xf>
    <xf numFmtId="2" fontId="88" fillId="0" borderId="0" xfId="14" applyNumberFormat="1" applyFont="1" applyAlignment="1" applyProtection="1">
      <alignment vertical="center"/>
      <protection hidden="1"/>
    </xf>
    <xf numFmtId="0" fontId="88" fillId="0" borderId="0" xfId="14" applyFont="1" applyAlignment="1" applyProtection="1">
      <alignment vertical="center"/>
      <protection hidden="1"/>
    </xf>
    <xf numFmtId="0" fontId="88" fillId="0" borderId="0" xfId="0" applyFont="1"/>
    <xf numFmtId="0" fontId="67" fillId="0" borderId="46" xfId="0" applyFont="1" applyBorder="1"/>
    <xf numFmtId="0" fontId="81" fillId="61" borderId="47" xfId="0" applyFont="1" applyFill="1" applyBorder="1" applyAlignment="1">
      <alignment wrapText="1"/>
    </xf>
    <xf numFmtId="0" fontId="67" fillId="0" borderId="48" xfId="0" applyFont="1" applyBorder="1"/>
    <xf numFmtId="0" fontId="67" fillId="0" borderId="49" xfId="0" applyFont="1" applyBorder="1"/>
    <xf numFmtId="0" fontId="67" fillId="2" borderId="0" xfId="17" applyFont="1" applyFill="1"/>
    <xf numFmtId="167" fontId="88" fillId="61" borderId="32" xfId="9" applyFont="1" applyFill="1" applyBorder="1" applyAlignment="1">
      <alignment horizontal="center" vertical="top" wrapText="1"/>
    </xf>
    <xf numFmtId="43" fontId="69" fillId="0" borderId="41" xfId="9" applyNumberFormat="1" applyFont="1" applyFill="1" applyBorder="1" applyAlignment="1">
      <alignment horizontal="center"/>
    </xf>
    <xf numFmtId="167" fontId="69" fillId="0" borderId="43" xfId="9" applyFont="1" applyFill="1" applyBorder="1" applyAlignment="1">
      <alignment horizontal="center"/>
    </xf>
    <xf numFmtId="0" fontId="67" fillId="0" borderId="39" xfId="0" applyFont="1" applyBorder="1" applyAlignment="1">
      <alignment horizontal="left"/>
    </xf>
    <xf numFmtId="177" fontId="67" fillId="62" borderId="41" xfId="12" applyNumberFormat="1" applyFont="1" applyFill="1" applyBorder="1" applyAlignment="1" applyProtection="1">
      <alignment vertical="center"/>
      <protection hidden="1"/>
    </xf>
    <xf numFmtId="0" fontId="67" fillId="0" borderId="40" xfId="0" applyFont="1" applyBorder="1"/>
    <xf numFmtId="175" fontId="109" fillId="0" borderId="5" xfId="0" applyNumberFormat="1" applyFont="1" applyBorder="1" applyAlignment="1">
      <alignment horizontal="center" vertical="center"/>
    </xf>
    <xf numFmtId="0" fontId="82" fillId="0" borderId="0" xfId="13" applyFont="1"/>
    <xf numFmtId="1" fontId="72" fillId="0" borderId="41" xfId="14" applyNumberFormat="1" applyFont="1" applyBorder="1" applyAlignment="1" applyProtection="1">
      <alignment horizontal="center" vertical="center"/>
      <protection hidden="1"/>
    </xf>
    <xf numFmtId="173" fontId="81" fillId="61" borderId="41" xfId="9" applyNumberFormat="1" applyFont="1" applyFill="1" applyBorder="1" applyAlignment="1">
      <alignment vertical="top" wrapText="1"/>
    </xf>
    <xf numFmtId="167" fontId="72" fillId="2" borderId="41" xfId="9" applyFont="1" applyFill="1" applyBorder="1"/>
    <xf numFmtId="2" fontId="67" fillId="0" borderId="41" xfId="0" applyNumberFormat="1" applyFont="1" applyBorder="1"/>
    <xf numFmtId="176" fontId="67" fillId="0" borderId="0" xfId="0" applyNumberFormat="1" applyFont="1" applyAlignment="1">
      <alignment horizontal="right"/>
    </xf>
    <xf numFmtId="1" fontId="81" fillId="61" borderId="41" xfId="0" applyNumberFormat="1" applyFont="1" applyFill="1" applyBorder="1" applyAlignment="1">
      <alignment horizontal="center" vertical="center" wrapText="1"/>
    </xf>
    <xf numFmtId="173" fontId="72" fillId="62" borderId="41" xfId="9" applyNumberFormat="1" applyFont="1" applyFill="1" applyBorder="1" applyAlignment="1">
      <alignment horizontal="center"/>
    </xf>
    <xf numFmtId="173" fontId="72" fillId="0" borderId="41" xfId="9" applyNumberFormat="1" applyFont="1" applyFill="1" applyBorder="1" applyAlignment="1">
      <alignment horizontal="center"/>
    </xf>
    <xf numFmtId="49" fontId="67" fillId="0" borderId="41" xfId="0" applyNumberFormat="1" applyFont="1" applyBorder="1" applyAlignment="1">
      <alignment horizontal="center"/>
    </xf>
    <xf numFmtId="1" fontId="81" fillId="61" borderId="41" xfId="0" applyNumberFormat="1" applyFont="1" applyFill="1" applyBorder="1" applyAlignment="1">
      <alignment horizontal="center"/>
    </xf>
    <xf numFmtId="0" fontId="67" fillId="0" borderId="41" xfId="0" applyFont="1" applyBorder="1" applyAlignment="1">
      <alignment horizontal="center" vertical="center"/>
    </xf>
    <xf numFmtId="1" fontId="71" fillId="0" borderId="41" xfId="61" applyNumberFormat="1" applyFont="1" applyBorder="1" applyAlignment="1">
      <alignment horizontal="center"/>
    </xf>
    <xf numFmtId="1" fontId="76" fillId="0" borderId="41" xfId="61" applyNumberFormat="1" applyFont="1" applyBorder="1" applyAlignment="1">
      <alignment horizontal="center"/>
    </xf>
    <xf numFmtId="173" fontId="67" fillId="0" borderId="41" xfId="9" applyNumberFormat="1" applyFont="1" applyFill="1" applyBorder="1" applyAlignment="1">
      <alignment horizontal="right"/>
    </xf>
    <xf numFmtId="167" fontId="67" fillId="0" borderId="41" xfId="9" applyFont="1" applyFill="1" applyBorder="1" applyAlignment="1">
      <alignment horizontal="center"/>
    </xf>
    <xf numFmtId="10" fontId="67" fillId="0" borderId="41" xfId="16" applyNumberFormat="1" applyFont="1" applyFill="1" applyBorder="1" applyAlignment="1">
      <alignment horizontal="center"/>
    </xf>
    <xf numFmtId="166" fontId="67" fillId="0" borderId="41" xfId="18" applyFont="1" applyFill="1" applyBorder="1" applyAlignment="1">
      <alignment horizontal="center"/>
    </xf>
    <xf numFmtId="2" fontId="81" fillId="61" borderId="41" xfId="89" applyNumberFormat="1" applyFont="1" applyFill="1" applyBorder="1" applyAlignment="1">
      <alignment vertical="top" wrapText="1"/>
    </xf>
    <xf numFmtId="0" fontId="72" fillId="0" borderId="41" xfId="89" applyFont="1" applyBorder="1"/>
    <xf numFmtId="44" fontId="67" fillId="0" borderId="41" xfId="9" applyNumberFormat="1" applyFont="1" applyFill="1" applyBorder="1" applyAlignment="1">
      <alignment horizontal="center"/>
    </xf>
    <xf numFmtId="176" fontId="72" fillId="0" borderId="0" xfId="0" applyNumberFormat="1" applyFont="1" applyAlignment="1">
      <alignment horizontal="right"/>
    </xf>
    <xf numFmtId="2" fontId="67" fillId="0" borderId="0" xfId="13" applyNumberFormat="1" applyFont="1"/>
    <xf numFmtId="0" fontId="67" fillId="0" borderId="41" xfId="0" applyFont="1" applyBorder="1" applyAlignment="1">
      <alignment vertical="center"/>
    </xf>
    <xf numFmtId="196" fontId="72" fillId="0" borderId="0" xfId="9" applyNumberFormat="1" applyFont="1" applyAlignment="1">
      <alignment horizontal="center"/>
    </xf>
    <xf numFmtId="167" fontId="81" fillId="61" borderId="41" xfId="9" applyFont="1" applyFill="1" applyBorder="1" applyAlignment="1">
      <alignment horizontal="center" vertical="top" wrapText="1"/>
    </xf>
    <xf numFmtId="167" fontId="67" fillId="62" borderId="41" xfId="9" applyFont="1" applyFill="1" applyBorder="1" applyAlignment="1">
      <alignment horizontal="center"/>
    </xf>
    <xf numFmtId="167" fontId="67" fillId="0" borderId="0" xfId="9" applyFont="1" applyFill="1" applyBorder="1"/>
    <xf numFmtId="173" fontId="72" fillId="0" borderId="0" xfId="9" applyNumberFormat="1" applyFont="1" applyFill="1" applyBorder="1" applyAlignment="1">
      <alignment horizontal="center"/>
    </xf>
    <xf numFmtId="167" fontId="81" fillId="0" borderId="0" xfId="9" applyFont="1" applyFill="1" applyBorder="1" applyAlignment="1">
      <alignment horizontal="center" vertical="top" wrapText="1"/>
    </xf>
    <xf numFmtId="167" fontId="67" fillId="0" borderId="0" xfId="9" applyFont="1" applyFill="1" applyBorder="1" applyAlignment="1">
      <alignment horizontal="center"/>
    </xf>
    <xf numFmtId="167" fontId="72" fillId="0" borderId="0" xfId="9" applyFont="1" applyFill="1" applyBorder="1"/>
    <xf numFmtId="173" fontId="81" fillId="0" borderId="0" xfId="9" applyNumberFormat="1" applyFont="1" applyFill="1" applyBorder="1" applyAlignment="1"/>
    <xf numFmtId="10" fontId="67" fillId="0" borderId="0" xfId="16" applyNumberFormat="1" applyFont="1" applyFill="1" applyBorder="1" applyAlignment="1">
      <alignment horizontal="center"/>
    </xf>
    <xf numFmtId="2" fontId="67" fillId="0" borderId="0" xfId="89" applyNumberFormat="1" applyFont="1"/>
    <xf numFmtId="173" fontId="67" fillId="0" borderId="0" xfId="9" applyNumberFormat="1" applyFont="1" applyFill="1" applyBorder="1" applyAlignment="1">
      <alignment horizontal="right"/>
    </xf>
    <xf numFmtId="44" fontId="67" fillId="0" borderId="0" xfId="9" applyNumberFormat="1" applyFont="1" applyFill="1" applyBorder="1" applyAlignment="1">
      <alignment horizontal="center"/>
    </xf>
    <xf numFmtId="2" fontId="67" fillId="0" borderId="32" xfId="89" applyNumberFormat="1" applyFont="1" applyBorder="1"/>
    <xf numFmtId="2" fontId="67" fillId="0" borderId="32" xfId="0" applyNumberFormat="1" applyFont="1" applyBorder="1"/>
    <xf numFmtId="173" fontId="67" fillId="2" borderId="32" xfId="9" applyNumberFormat="1" applyFont="1" applyFill="1" applyBorder="1" applyAlignment="1">
      <alignment horizontal="right"/>
    </xf>
    <xf numFmtId="167" fontId="67" fillId="2" borderId="32" xfId="9" applyFont="1" applyFill="1" applyBorder="1" applyAlignment="1">
      <alignment horizontal="center"/>
    </xf>
    <xf numFmtId="167" fontId="67" fillId="62" borderId="32" xfId="9" applyFont="1" applyFill="1" applyBorder="1" applyAlignment="1">
      <alignment horizontal="center"/>
    </xf>
    <xf numFmtId="10" fontId="67" fillId="62" borderId="32" xfId="16" applyNumberFormat="1" applyFont="1" applyFill="1" applyBorder="1" applyAlignment="1">
      <alignment horizontal="center"/>
    </xf>
    <xf numFmtId="44" fontId="67" fillId="2" borderId="32" xfId="9" applyNumberFormat="1" applyFont="1" applyFill="1" applyBorder="1" applyAlignment="1">
      <alignment horizontal="center"/>
    </xf>
    <xf numFmtId="166" fontId="67" fillId="2" borderId="32" xfId="18" applyFont="1" applyFill="1" applyBorder="1" applyAlignment="1">
      <alignment horizontal="center"/>
    </xf>
    <xf numFmtId="166" fontId="67" fillId="2" borderId="4" xfId="18" applyFont="1" applyFill="1" applyBorder="1" applyAlignment="1">
      <alignment horizontal="center"/>
    </xf>
    <xf numFmtId="166" fontId="67" fillId="0" borderId="0" xfId="18" applyFont="1" applyFill="1" applyBorder="1" applyAlignment="1">
      <alignment horizontal="center"/>
    </xf>
    <xf numFmtId="0" fontId="67" fillId="0" borderId="40" xfId="11" applyFont="1" applyBorder="1"/>
    <xf numFmtId="0" fontId="67" fillId="0" borderId="42" xfId="11" applyFont="1" applyBorder="1"/>
    <xf numFmtId="179" fontId="100" fillId="0" borderId="42" xfId="11" applyNumberFormat="1" applyFont="1" applyBorder="1"/>
    <xf numFmtId="179" fontId="100" fillId="0" borderId="39" xfId="11" applyNumberFormat="1" applyFont="1" applyBorder="1"/>
    <xf numFmtId="173" fontId="81" fillId="61" borderId="40" xfId="9" applyNumberFormat="1" applyFont="1" applyFill="1" applyBorder="1" applyAlignment="1"/>
    <xf numFmtId="173" fontId="81" fillId="61" borderId="39" xfId="9" applyNumberFormat="1" applyFont="1" applyFill="1" applyBorder="1" applyAlignment="1"/>
    <xf numFmtId="173" fontId="81" fillId="61" borderId="39" xfId="9" applyNumberFormat="1" applyFont="1" applyFill="1" applyBorder="1" applyAlignment="1">
      <alignment horizontal="center"/>
    </xf>
    <xf numFmtId="177" fontId="72" fillId="62" borderId="41" xfId="12" applyNumberFormat="1" applyFont="1" applyFill="1" applyBorder="1" applyAlignment="1" applyProtection="1">
      <alignment horizontal="center" vertical="center"/>
      <protection hidden="1"/>
    </xf>
    <xf numFmtId="49" fontId="87" fillId="63" borderId="41" xfId="62" applyNumberFormat="1" applyFont="1" applyFill="1" applyBorder="1" applyAlignment="1" applyProtection="1">
      <alignment horizontal="left" vertical="top"/>
      <protection hidden="1"/>
    </xf>
    <xf numFmtId="0" fontId="80" fillId="61" borderId="40" xfId="63" applyFont="1" applyFill="1" applyBorder="1"/>
    <xf numFmtId="0" fontId="78" fillId="61" borderId="42" xfId="63" applyFont="1" applyFill="1" applyBorder="1"/>
    <xf numFmtId="0" fontId="78" fillId="61" borderId="42" xfId="63" applyFont="1" applyFill="1" applyBorder="1" applyAlignment="1">
      <alignment horizontal="left"/>
    </xf>
    <xf numFmtId="0" fontId="79" fillId="61" borderId="39" xfId="63" applyFont="1" applyFill="1" applyBorder="1" applyAlignment="1">
      <alignment horizontal="left"/>
    </xf>
    <xf numFmtId="180" fontId="67" fillId="2" borderId="41" xfId="65" applyNumberFormat="1" applyFont="1" applyFill="1" applyBorder="1" applyAlignment="1">
      <alignment horizontal="center"/>
    </xf>
    <xf numFmtId="49" fontId="67" fillId="0" borderId="40" xfId="62" applyNumberFormat="1" applyFont="1" applyBorder="1" applyAlignment="1" applyProtection="1">
      <alignment horizontal="left"/>
      <protection hidden="1"/>
    </xf>
    <xf numFmtId="49" fontId="67" fillId="0" borderId="42" xfId="62" applyNumberFormat="1" applyFont="1" applyBorder="1" applyAlignment="1" applyProtection="1">
      <alignment horizontal="left"/>
      <protection hidden="1"/>
    </xf>
    <xf numFmtId="0" fontId="67" fillId="0" borderId="42" xfId="63" applyFont="1" applyBorder="1"/>
    <xf numFmtId="49" fontId="67" fillId="2" borderId="39" xfId="62" applyNumberFormat="1" applyFont="1" applyFill="1" applyBorder="1" applyAlignment="1" applyProtection="1">
      <alignment horizontal="left"/>
      <protection hidden="1"/>
    </xf>
    <xf numFmtId="166" fontId="67" fillId="0" borderId="41" xfId="18" applyFont="1" applyFill="1" applyBorder="1" applyAlignment="1" applyProtection="1">
      <alignment horizontal="center" vertical="center"/>
      <protection hidden="1"/>
    </xf>
    <xf numFmtId="49" fontId="72" fillId="0" borderId="40" xfId="63" applyNumberFormat="1" applyFont="1" applyBorder="1"/>
    <xf numFmtId="49" fontId="72" fillId="0" borderId="42" xfId="63" applyNumberFormat="1" applyFont="1" applyBorder="1"/>
    <xf numFmtId="166" fontId="72" fillId="2" borderId="39" xfId="18" applyFont="1" applyFill="1" applyBorder="1" applyAlignment="1"/>
    <xf numFmtId="49" fontId="81" fillId="61" borderId="40" xfId="63" applyNumberFormat="1" applyFont="1" applyFill="1" applyBorder="1"/>
    <xf numFmtId="0" fontId="81" fillId="61" borderId="42" xfId="63" applyFont="1" applyFill="1" applyBorder="1"/>
    <xf numFmtId="9" fontId="81" fillId="61" borderId="42" xfId="16" applyFont="1" applyFill="1" applyBorder="1" applyAlignment="1">
      <alignment horizontal="center"/>
    </xf>
    <xf numFmtId="44" fontId="81" fillId="61" borderId="39" xfId="63" applyNumberFormat="1" applyFont="1" applyFill="1" applyBorder="1"/>
    <xf numFmtId="173" fontId="67" fillId="2" borderId="41" xfId="9" applyNumberFormat="1" applyFont="1" applyFill="1" applyBorder="1" applyAlignment="1">
      <alignment horizontal="right"/>
    </xf>
    <xf numFmtId="167" fontId="67" fillId="2" borderId="41" xfId="9" applyFont="1" applyFill="1" applyBorder="1" applyAlignment="1">
      <alignment horizontal="center"/>
    </xf>
    <xf numFmtId="10" fontId="67" fillId="62" borderId="41" xfId="16" applyNumberFormat="1" applyFont="1" applyFill="1" applyBorder="1" applyAlignment="1">
      <alignment horizontal="center"/>
    </xf>
    <xf numFmtId="44" fontId="67" fillId="2" borderId="41" xfId="9" applyNumberFormat="1" applyFont="1" applyFill="1" applyBorder="1" applyAlignment="1">
      <alignment horizontal="center"/>
    </xf>
    <xf numFmtId="166" fontId="67" fillId="2" borderId="41" xfId="18" applyFont="1" applyFill="1" applyBorder="1" applyAlignment="1">
      <alignment horizontal="center"/>
    </xf>
    <xf numFmtId="44" fontId="72" fillId="2" borderId="41" xfId="9" applyNumberFormat="1" applyFont="1" applyFill="1" applyBorder="1"/>
    <xf numFmtId="166" fontId="72" fillId="2" borderId="41" xfId="18" applyFont="1" applyFill="1" applyBorder="1"/>
    <xf numFmtId="49" fontId="87" fillId="63" borderId="41" xfId="10" applyNumberFormat="1" applyFont="1" applyFill="1" applyBorder="1" applyAlignment="1" applyProtection="1">
      <alignment horizontal="left" vertical="top"/>
      <protection hidden="1"/>
    </xf>
    <xf numFmtId="1" fontId="76" fillId="0" borderId="40" xfId="0" applyNumberFormat="1" applyFont="1" applyBorder="1" applyAlignment="1">
      <alignment horizontal="left" vertical="center"/>
    </xf>
    <xf numFmtId="1" fontId="76" fillId="0" borderId="42" xfId="0" applyNumberFormat="1" applyFont="1" applyBorder="1" applyAlignment="1">
      <alignment horizontal="left" vertical="center"/>
    </xf>
    <xf numFmtId="1" fontId="76" fillId="0" borderId="42" xfId="0" applyNumberFormat="1" applyFont="1" applyBorder="1" applyAlignment="1">
      <alignment horizontal="center" vertical="center" wrapText="1"/>
    </xf>
    <xf numFmtId="1" fontId="76" fillId="0" borderId="39" xfId="0" applyNumberFormat="1" applyFont="1" applyBorder="1" applyAlignment="1">
      <alignment horizontal="center" vertical="center" wrapText="1"/>
    </xf>
    <xf numFmtId="2" fontId="81" fillId="61" borderId="41" xfId="0" applyNumberFormat="1" applyFont="1" applyFill="1" applyBorder="1" applyAlignment="1">
      <alignment horizontal="left" vertical="center" wrapText="1"/>
    </xf>
    <xf numFmtId="0" fontId="81" fillId="61" borderId="41" xfId="0" applyFont="1" applyFill="1" applyBorder="1" applyAlignment="1">
      <alignment horizontal="left" vertical="center" wrapText="1"/>
    </xf>
    <xf numFmtId="2" fontId="81" fillId="61" borderId="41" xfId="0" applyNumberFormat="1" applyFont="1" applyFill="1" applyBorder="1" applyAlignment="1">
      <alignment horizontal="center" vertical="center" wrapText="1"/>
    </xf>
    <xf numFmtId="0" fontId="67" fillId="2" borderId="41" xfId="0" applyFont="1" applyFill="1" applyBorder="1" applyAlignment="1">
      <alignment vertical="center"/>
    </xf>
    <xf numFmtId="173" fontId="67" fillId="0" borderId="41" xfId="9" applyNumberFormat="1" applyFont="1" applyFill="1" applyBorder="1" applyAlignment="1">
      <alignment horizontal="center" vertical="center"/>
    </xf>
    <xf numFmtId="0" fontId="81" fillId="61" borderId="41" xfId="0" applyFont="1" applyFill="1" applyBorder="1" applyAlignment="1">
      <alignment wrapText="1"/>
    </xf>
    <xf numFmtId="0" fontId="81" fillId="61" borderId="41" xfId="0" applyFont="1" applyFill="1" applyBorder="1"/>
    <xf numFmtId="0" fontId="67" fillId="0" borderId="41" xfId="0" applyFont="1" applyBorder="1"/>
    <xf numFmtId="1" fontId="67" fillId="0" borderId="41" xfId="61" applyNumberFormat="1" applyFont="1" applyBorder="1" applyAlignment="1">
      <alignment horizontal="center"/>
    </xf>
    <xf numFmtId="173" fontId="76" fillId="0" borderId="41" xfId="9" applyNumberFormat="1" applyFont="1" applyFill="1" applyBorder="1" applyAlignment="1">
      <alignment horizontal="center"/>
    </xf>
    <xf numFmtId="49" fontId="76" fillId="0" borderId="41" xfId="17" applyNumberFormat="1" applyFont="1" applyBorder="1" applyAlignment="1">
      <alignment horizontal="center"/>
    </xf>
    <xf numFmtId="0" fontId="72" fillId="0" borderId="41" xfId="0" applyFont="1" applyBorder="1" applyAlignment="1">
      <alignment vertical="center"/>
    </xf>
    <xf numFmtId="0" fontId="76" fillId="0" borderId="41" xfId="17" applyFont="1" applyBorder="1" applyAlignment="1">
      <alignment horizontal="left"/>
    </xf>
    <xf numFmtId="0" fontId="72" fillId="0" borderId="41" xfId="0" applyFont="1" applyBorder="1" applyAlignment="1">
      <alignment horizontal="center" vertical="center"/>
    </xf>
    <xf numFmtId="173" fontId="72" fillId="0" borderId="41" xfId="9" applyNumberFormat="1" applyFont="1" applyFill="1" applyBorder="1" applyAlignment="1">
      <alignment horizontal="center" vertical="center"/>
    </xf>
    <xf numFmtId="1" fontId="81" fillId="61" borderId="41" xfId="0" applyNumberFormat="1" applyFont="1" applyFill="1" applyBorder="1" applyAlignment="1">
      <alignment horizontal="left"/>
    </xf>
    <xf numFmtId="2" fontId="81" fillId="61" borderId="32" xfId="0" applyNumberFormat="1" applyFont="1" applyFill="1" applyBorder="1" applyAlignment="1">
      <alignment horizontal="left" vertical="top" wrapText="1"/>
    </xf>
    <xf numFmtId="2" fontId="81" fillId="61" borderId="32" xfId="0" applyNumberFormat="1" applyFont="1" applyFill="1" applyBorder="1" applyAlignment="1">
      <alignment horizontal="left" vertical="top"/>
    </xf>
    <xf numFmtId="0" fontId="81" fillId="61" borderId="32" xfId="0" applyFont="1" applyFill="1" applyBorder="1" applyAlignment="1">
      <alignment horizontal="left" vertical="top" wrapText="1"/>
    </xf>
    <xf numFmtId="176" fontId="81" fillId="61" borderId="32" xfId="9" applyNumberFormat="1" applyFont="1" applyFill="1" applyBorder="1" applyAlignment="1">
      <alignment horizontal="right" vertical="top" wrapText="1"/>
    </xf>
    <xf numFmtId="1" fontId="67" fillId="0" borderId="41" xfId="0" applyNumberFormat="1" applyFont="1" applyBorder="1" applyAlignment="1">
      <alignment horizontal="center"/>
    </xf>
    <xf numFmtId="174" fontId="67" fillId="0" borderId="41" xfId="0" applyNumberFormat="1" applyFont="1" applyBorder="1" applyAlignment="1">
      <alignment horizontal="left"/>
    </xf>
    <xf numFmtId="176" fontId="67" fillId="0" borderId="41" xfId="0" applyNumberFormat="1" applyFont="1" applyBorder="1" applyAlignment="1">
      <alignment horizontal="right"/>
    </xf>
    <xf numFmtId="195" fontId="67" fillId="62" borderId="41" xfId="9" applyNumberFormat="1" applyFont="1" applyFill="1" applyBorder="1" applyAlignment="1">
      <alignment horizontal="center"/>
    </xf>
    <xf numFmtId="1" fontId="86" fillId="0" borderId="41" xfId="0" applyNumberFormat="1" applyFont="1" applyBorder="1" applyAlignment="1">
      <alignment horizontal="center"/>
    </xf>
    <xf numFmtId="1" fontId="69" fillId="0" borderId="41" xfId="9" applyNumberFormat="1" applyFont="1" applyFill="1" applyBorder="1" applyAlignment="1">
      <alignment horizontal="center"/>
    </xf>
    <xf numFmtId="2" fontId="69" fillId="0" borderId="41" xfId="9" applyNumberFormat="1" applyFont="1" applyFill="1" applyBorder="1" applyAlignment="1">
      <alignment horizontal="center"/>
    </xf>
    <xf numFmtId="173" fontId="69" fillId="0" borderId="41" xfId="9" applyNumberFormat="1" applyFont="1" applyFill="1" applyBorder="1" applyAlignment="1">
      <alignment horizontal="center"/>
    </xf>
    <xf numFmtId="176" fontId="67" fillId="64" borderId="41" xfId="0" applyNumberFormat="1" applyFont="1" applyFill="1" applyBorder="1" applyAlignment="1">
      <alignment horizontal="right"/>
    </xf>
    <xf numFmtId="0" fontId="67" fillId="0" borderId="39" xfId="0" applyFont="1" applyBorder="1"/>
    <xf numFmtId="0" fontId="67" fillId="0" borderId="32" xfId="0" applyFont="1" applyBorder="1"/>
    <xf numFmtId="176" fontId="67" fillId="0" borderId="39" xfId="0" applyNumberFormat="1" applyFont="1" applyBorder="1" applyAlignment="1">
      <alignment horizontal="right"/>
    </xf>
    <xf numFmtId="2" fontId="67" fillId="0" borderId="43" xfId="0" applyNumberFormat="1" applyFont="1" applyBorder="1"/>
    <xf numFmtId="1" fontId="67" fillId="0" borderId="43" xfId="0" applyNumberFormat="1" applyFont="1" applyBorder="1" applyAlignment="1">
      <alignment horizontal="center"/>
    </xf>
    <xf numFmtId="174" fontId="67" fillId="0" borderId="43" xfId="0" applyNumberFormat="1" applyFont="1" applyBorder="1" applyAlignment="1">
      <alignment horizontal="left"/>
    </xf>
    <xf numFmtId="0" fontId="67" fillId="0" borderId="43" xfId="9" applyNumberFormat="1" applyFont="1" applyFill="1" applyBorder="1" applyAlignment="1"/>
    <xf numFmtId="0" fontId="67" fillId="0" borderId="43" xfId="0" applyFont="1" applyBorder="1"/>
    <xf numFmtId="176" fontId="67" fillId="0" borderId="43" xfId="0" applyNumberFormat="1" applyFont="1" applyBorder="1" applyAlignment="1">
      <alignment horizontal="right"/>
    </xf>
    <xf numFmtId="9" fontId="67" fillId="2" borderId="43" xfId="16" applyFont="1" applyFill="1" applyBorder="1" applyAlignment="1">
      <alignment horizontal="center"/>
    </xf>
    <xf numFmtId="1" fontId="86" fillId="0" borderId="43" xfId="0" applyNumberFormat="1" applyFont="1" applyBorder="1" applyAlignment="1">
      <alignment horizontal="center"/>
    </xf>
    <xf numFmtId="43" fontId="69" fillId="0" borderId="43" xfId="9" applyNumberFormat="1" applyFont="1" applyFill="1" applyBorder="1" applyAlignment="1">
      <alignment horizontal="center"/>
    </xf>
    <xf numFmtId="0" fontId="69" fillId="62" borderId="41" xfId="14" applyFont="1" applyFill="1" applyBorder="1" applyProtection="1">
      <protection hidden="1"/>
    </xf>
    <xf numFmtId="2" fontId="89" fillId="61" borderId="40" xfId="14" applyNumberFormat="1" applyFont="1" applyFill="1" applyBorder="1" applyAlignment="1" applyProtection="1">
      <alignment horizontal="left" vertical="center"/>
      <protection hidden="1"/>
    </xf>
    <xf numFmtId="2" fontId="85" fillId="61" borderId="42" xfId="12" applyNumberFormat="1" applyFont="1" applyFill="1" applyBorder="1" applyProtection="1">
      <protection hidden="1"/>
    </xf>
    <xf numFmtId="2" fontId="85" fillId="61" borderId="39" xfId="12" applyNumberFormat="1" applyFont="1" applyFill="1" applyBorder="1" applyProtection="1">
      <protection hidden="1"/>
    </xf>
    <xf numFmtId="2" fontId="67" fillId="0" borderId="40" xfId="12" applyNumberFormat="1" applyFont="1" applyBorder="1" applyProtection="1">
      <protection hidden="1"/>
    </xf>
    <xf numFmtId="2" fontId="67" fillId="0" borderId="39" xfId="12" applyNumberFormat="1" applyFont="1" applyBorder="1" applyProtection="1">
      <protection hidden="1"/>
    </xf>
    <xf numFmtId="0" fontId="72" fillId="0" borderId="40" xfId="0" applyFont="1" applyBorder="1"/>
    <xf numFmtId="0" fontId="72" fillId="0" borderId="39" xfId="0" applyFont="1" applyBorder="1"/>
    <xf numFmtId="177" fontId="72" fillId="0" borderId="41" xfId="12" applyNumberFormat="1" applyFont="1" applyBorder="1" applyAlignment="1" applyProtection="1">
      <alignment vertical="center"/>
      <protection hidden="1"/>
    </xf>
    <xf numFmtId="177" fontId="67" fillId="0" borderId="41" xfId="12" applyNumberFormat="1" applyFont="1" applyBorder="1" applyAlignment="1" applyProtection="1">
      <alignment vertical="center"/>
      <protection hidden="1"/>
    </xf>
    <xf numFmtId="10" fontId="72" fillId="0" borderId="39" xfId="0" applyNumberFormat="1" applyFont="1" applyBorder="1"/>
    <xf numFmtId="2" fontId="72" fillId="0" borderId="41" xfId="12" applyNumberFormat="1" applyFont="1" applyBorder="1" applyAlignment="1" applyProtection="1">
      <alignment horizontal="center"/>
      <protection hidden="1"/>
    </xf>
    <xf numFmtId="179" fontId="71" fillId="0" borderId="41" xfId="14" applyNumberFormat="1" applyFont="1" applyBorder="1" applyAlignment="1" applyProtection="1">
      <alignment horizontal="left" vertical="center"/>
      <protection hidden="1"/>
    </xf>
    <xf numFmtId="166" fontId="71" fillId="62" borderId="41" xfId="18" applyFont="1" applyFill="1" applyBorder="1" applyAlignment="1" applyProtection="1">
      <alignment horizontal="right" vertical="center"/>
      <protection hidden="1"/>
    </xf>
    <xf numFmtId="0" fontId="67" fillId="0" borderId="40" xfId="12" applyFont="1" applyBorder="1" applyAlignment="1" applyProtection="1">
      <alignment vertical="center"/>
      <protection hidden="1"/>
    </xf>
    <xf numFmtId="10" fontId="67" fillId="62" borderId="41" xfId="12" applyNumberFormat="1" applyFont="1" applyFill="1" applyBorder="1" applyAlignment="1" applyProtection="1">
      <alignment vertical="center"/>
      <protection hidden="1"/>
    </xf>
    <xf numFmtId="0" fontId="67" fillId="0" borderId="42" xfId="0" applyFont="1" applyBorder="1"/>
    <xf numFmtId="0" fontId="72" fillId="0" borderId="40" xfId="14" applyFont="1" applyBorder="1" applyAlignment="1" applyProtection="1">
      <alignment vertical="center"/>
      <protection hidden="1"/>
    </xf>
    <xf numFmtId="0" fontId="72" fillId="0" borderId="42" xfId="0" applyFont="1" applyBorder="1"/>
    <xf numFmtId="10" fontId="72" fillId="0" borderId="41" xfId="16" applyNumberFormat="1" applyFont="1" applyFill="1" applyBorder="1" applyAlignment="1"/>
    <xf numFmtId="0" fontId="89" fillId="61" borderId="40" xfId="14" applyFont="1" applyFill="1" applyBorder="1" applyAlignment="1" applyProtection="1">
      <alignment horizontal="left" vertical="center"/>
      <protection hidden="1"/>
    </xf>
    <xf numFmtId="0" fontId="80" fillId="61" borderId="42" xfId="14" applyFont="1" applyFill="1" applyBorder="1" applyAlignment="1" applyProtection="1">
      <alignment horizontal="left" vertical="center"/>
      <protection hidden="1"/>
    </xf>
    <xf numFmtId="9" fontId="85" fillId="61" borderId="39" xfId="14" applyNumberFormat="1" applyFont="1" applyFill="1" applyBorder="1" applyAlignment="1" applyProtection="1">
      <alignment vertical="center"/>
      <protection hidden="1"/>
    </xf>
    <xf numFmtId="0" fontId="81" fillId="61" borderId="41" xfId="14" applyFont="1" applyFill="1" applyBorder="1" applyAlignment="1" applyProtection="1">
      <alignment horizontal="left" vertical="center"/>
      <protection hidden="1"/>
    </xf>
    <xf numFmtId="0" fontId="71" fillId="0" borderId="41" xfId="14" applyFont="1" applyBorder="1" applyAlignment="1" applyProtection="1">
      <alignment horizontal="left" vertical="center"/>
      <protection hidden="1"/>
    </xf>
    <xf numFmtId="2" fontId="71" fillId="2" borderId="41" xfId="14" applyNumberFormat="1" applyFont="1" applyFill="1" applyBorder="1" applyAlignment="1" applyProtection="1">
      <alignment horizontal="right" vertical="center"/>
      <protection hidden="1"/>
    </xf>
    <xf numFmtId="0" fontId="72" fillId="0" borderId="41" xfId="14" applyFont="1" applyBorder="1" applyAlignment="1" applyProtection="1">
      <alignment vertical="center"/>
      <protection hidden="1"/>
    </xf>
    <xf numFmtId="2" fontId="72" fillId="0" borderId="41" xfId="14" applyNumberFormat="1" applyFont="1" applyBorder="1" applyAlignment="1" applyProtection="1">
      <alignment vertical="center"/>
      <protection hidden="1"/>
    </xf>
    <xf numFmtId="0" fontId="66" fillId="0" borderId="41" xfId="14" applyFont="1" applyBorder="1" applyAlignment="1" applyProtection="1">
      <alignment vertical="center"/>
      <protection hidden="1"/>
    </xf>
    <xf numFmtId="2" fontId="71" fillId="62" borderId="41" xfId="14" applyNumberFormat="1" applyFont="1" applyFill="1" applyBorder="1" applyAlignment="1" applyProtection="1">
      <alignment horizontal="right" vertical="center"/>
      <protection hidden="1"/>
    </xf>
    <xf numFmtId="0" fontId="74" fillId="0" borderId="41" xfId="14" applyFont="1" applyBorder="1" applyAlignment="1" applyProtection="1">
      <alignment vertical="center"/>
      <protection hidden="1"/>
    </xf>
    <xf numFmtId="0" fontId="67" fillId="0" borderId="41" xfId="14" applyFont="1" applyBorder="1" applyAlignment="1" applyProtection="1">
      <alignment vertical="center"/>
      <protection hidden="1"/>
    </xf>
    <xf numFmtId="10" fontId="71" fillId="0" borderId="41" xfId="16" applyNumberFormat="1" applyFont="1" applyFill="1" applyBorder="1" applyAlignment="1" applyProtection="1">
      <alignment vertical="center"/>
      <protection hidden="1"/>
    </xf>
    <xf numFmtId="10" fontId="72" fillId="0" borderId="41" xfId="16" applyNumberFormat="1" applyFont="1" applyFill="1" applyBorder="1" applyAlignment="1" applyProtection="1">
      <alignment vertical="center"/>
      <protection hidden="1"/>
    </xf>
    <xf numFmtId="2" fontId="80" fillId="61" borderId="40" xfId="14" applyNumberFormat="1" applyFont="1" applyFill="1" applyBorder="1" applyAlignment="1" applyProtection="1">
      <alignment horizontal="left" vertical="center" wrapText="1"/>
      <protection hidden="1"/>
    </xf>
    <xf numFmtId="2" fontId="103" fillId="61" borderId="42" xfId="14" applyNumberFormat="1" applyFont="1" applyFill="1" applyBorder="1" applyAlignment="1" applyProtection="1">
      <alignment horizontal="center" wrapText="1"/>
      <protection hidden="1"/>
    </xf>
    <xf numFmtId="2" fontId="103" fillId="61" borderId="39" xfId="14" applyNumberFormat="1" applyFont="1" applyFill="1" applyBorder="1" applyAlignment="1" applyProtection="1">
      <alignment horizontal="right" wrapText="1"/>
      <protection hidden="1"/>
    </xf>
    <xf numFmtId="2" fontId="93" fillId="0" borderId="42" xfId="4" applyNumberFormat="1" applyFont="1" applyFill="1" applyBorder="1" applyAlignment="1" applyProtection="1">
      <alignment horizontal="center" vertical="center"/>
      <protection hidden="1"/>
    </xf>
    <xf numFmtId="2" fontId="93" fillId="0" borderId="39" xfId="4" applyNumberFormat="1" applyFont="1" applyFill="1" applyBorder="1" applyAlignment="1" applyProtection="1">
      <alignment horizontal="right" vertical="center"/>
      <protection hidden="1"/>
    </xf>
    <xf numFmtId="2" fontId="71" fillId="0" borderId="41" xfId="4" applyNumberFormat="1" applyFont="1" applyFill="1" applyBorder="1" applyAlignment="1" applyProtection="1">
      <protection hidden="1"/>
    </xf>
    <xf numFmtId="175" fontId="73" fillId="0" borderId="44" xfId="0" applyNumberFormat="1" applyFont="1" applyBorder="1" applyAlignment="1">
      <alignment horizontal="center" vertical="center"/>
    </xf>
    <xf numFmtId="2" fontId="94" fillId="0" borderId="42" xfId="4" applyNumberFormat="1" applyFont="1" applyFill="1" applyBorder="1" applyAlignment="1" applyProtection="1">
      <alignment horizontal="left" vertical="center"/>
      <protection hidden="1"/>
    </xf>
    <xf numFmtId="2" fontId="90" fillId="0" borderId="39" xfId="4" applyNumberFormat="1" applyFont="1" applyFill="1" applyBorder="1" applyAlignment="1" applyProtection="1">
      <alignment horizontal="right" vertical="center"/>
      <protection hidden="1"/>
    </xf>
    <xf numFmtId="169" fontId="71" fillId="35" borderId="41" xfId="4" applyFont="1" applyFill="1" applyBorder="1" applyAlignment="1" applyProtection="1">
      <protection locked="0"/>
    </xf>
    <xf numFmtId="166" fontId="71" fillId="62" borderId="41" xfId="18" applyFont="1" applyFill="1" applyBorder="1" applyAlignment="1" applyProtection="1">
      <alignment horizontal="center"/>
      <protection hidden="1"/>
    </xf>
    <xf numFmtId="2" fontId="95" fillId="0" borderId="42" xfId="14" applyNumberFormat="1" applyFont="1" applyBorder="1" applyProtection="1">
      <protection hidden="1"/>
    </xf>
    <xf numFmtId="10" fontId="96" fillId="0" borderId="39" xfId="16" applyNumberFormat="1" applyFont="1" applyFill="1" applyBorder="1" applyAlignment="1" applyProtection="1">
      <alignment horizontal="right"/>
      <protection hidden="1"/>
    </xf>
    <xf numFmtId="169" fontId="71" fillId="63" borderId="41" xfId="4" applyFont="1" applyFill="1" applyBorder="1" applyAlignment="1" applyProtection="1">
      <protection locked="0"/>
    </xf>
    <xf numFmtId="0" fontId="67" fillId="0" borderId="40" xfId="14" applyFont="1" applyBorder="1" applyProtection="1">
      <protection hidden="1"/>
    </xf>
    <xf numFmtId="0" fontId="95" fillId="0" borderId="42" xfId="14" applyFont="1" applyBorder="1" applyProtection="1">
      <protection hidden="1"/>
    </xf>
    <xf numFmtId="0" fontId="95" fillId="0" borderId="39" xfId="14" applyFont="1" applyBorder="1" applyAlignment="1" applyProtection="1">
      <alignment horizontal="right"/>
      <protection hidden="1"/>
    </xf>
    <xf numFmtId="0" fontId="72" fillId="0" borderId="40" xfId="14" applyFont="1" applyBorder="1" applyProtection="1">
      <protection hidden="1"/>
    </xf>
    <xf numFmtId="0" fontId="100" fillId="0" borderId="42" xfId="14" applyFont="1" applyBorder="1" applyProtection="1">
      <protection hidden="1"/>
    </xf>
    <xf numFmtId="0" fontId="100" fillId="0" borderId="39" xfId="14" applyFont="1" applyBorder="1" applyAlignment="1" applyProtection="1">
      <alignment horizontal="right"/>
      <protection hidden="1"/>
    </xf>
    <xf numFmtId="179" fontId="72" fillId="0" borderId="41" xfId="4" applyNumberFormat="1" applyFont="1" applyFill="1" applyBorder="1" applyAlignment="1" applyProtection="1">
      <protection hidden="1"/>
    </xf>
    <xf numFmtId="0" fontId="96" fillId="0" borderId="42" xfId="14" applyFont="1" applyBorder="1" applyAlignment="1" applyProtection="1">
      <alignment horizontal="right"/>
      <protection hidden="1"/>
    </xf>
    <xf numFmtId="0" fontId="96" fillId="0" borderId="39" xfId="14" applyFont="1" applyBorder="1" applyAlignment="1" applyProtection="1">
      <alignment horizontal="right"/>
      <protection hidden="1"/>
    </xf>
    <xf numFmtId="169" fontId="71" fillId="0" borderId="41" xfId="4" applyFont="1" applyFill="1" applyBorder="1" applyAlignment="1" applyProtection="1">
      <protection hidden="1"/>
    </xf>
    <xf numFmtId="0" fontId="71" fillId="0" borderId="40" xfId="14" applyFont="1" applyBorder="1" applyProtection="1">
      <protection hidden="1"/>
    </xf>
    <xf numFmtId="10" fontId="96" fillId="0" borderId="42" xfId="14" applyNumberFormat="1" applyFont="1" applyBorder="1" applyAlignment="1" applyProtection="1">
      <alignment horizontal="right"/>
      <protection hidden="1"/>
    </xf>
    <xf numFmtId="10" fontId="95" fillId="62" borderId="41" xfId="16" applyNumberFormat="1" applyFont="1" applyFill="1" applyBorder="1" applyAlignment="1" applyProtection="1">
      <alignment horizontal="right"/>
      <protection hidden="1"/>
    </xf>
    <xf numFmtId="169" fontId="71" fillId="0" borderId="41" xfId="4" applyFont="1" applyFill="1" applyBorder="1" applyAlignment="1" applyProtection="1">
      <protection locked="0"/>
    </xf>
    <xf numFmtId="0" fontId="95" fillId="0" borderId="42" xfId="14" applyFont="1" applyBorder="1" applyAlignment="1" applyProtection="1">
      <alignment horizontal="center"/>
      <protection hidden="1"/>
    </xf>
    <xf numFmtId="175" fontId="97" fillId="0" borderId="41" xfId="16" applyNumberFormat="1" applyFont="1" applyFill="1" applyBorder="1" applyAlignment="1" applyProtection="1">
      <alignment horizontal="center"/>
      <protection hidden="1"/>
    </xf>
    <xf numFmtId="0" fontId="69" fillId="0" borderId="40" xfId="14" applyFont="1" applyBorder="1" applyProtection="1">
      <protection hidden="1"/>
    </xf>
    <xf numFmtId="169" fontId="98" fillId="2" borderId="41" xfId="4" applyFont="1" applyFill="1" applyBorder="1" applyAlignment="1" applyProtection="1">
      <alignment horizontal="right"/>
      <protection locked="0"/>
    </xf>
    <xf numFmtId="175" fontId="95" fillId="0" borderId="39" xfId="16" applyNumberFormat="1" applyFont="1" applyFill="1" applyBorder="1" applyAlignment="1" applyProtection="1">
      <alignment horizontal="right"/>
      <protection hidden="1"/>
    </xf>
    <xf numFmtId="0" fontId="105" fillId="0" borderId="42" xfId="14" applyFont="1" applyBorder="1" applyAlignment="1" applyProtection="1">
      <alignment horizontal="center"/>
      <protection hidden="1"/>
    </xf>
    <xf numFmtId="9" fontId="71" fillId="62" borderId="41" xfId="16" applyFont="1" applyFill="1" applyBorder="1" applyAlignment="1" applyProtection="1">
      <alignment horizontal="center"/>
      <protection hidden="1"/>
    </xf>
    <xf numFmtId="169" fontId="95" fillId="0" borderId="42" xfId="14" applyNumberFormat="1" applyFont="1" applyBorder="1" applyAlignment="1" applyProtection="1">
      <alignment horizontal="center"/>
      <protection hidden="1"/>
    </xf>
    <xf numFmtId="165" fontId="95" fillId="0" borderId="42" xfId="14" applyNumberFormat="1" applyFont="1" applyBorder="1" applyAlignment="1" applyProtection="1">
      <alignment horizontal="center"/>
      <protection hidden="1"/>
    </xf>
    <xf numFmtId="0" fontId="67" fillId="62" borderId="40" xfId="14" applyFont="1" applyFill="1" applyBorder="1" applyProtection="1">
      <protection hidden="1"/>
    </xf>
    <xf numFmtId="0" fontId="95" fillId="62" borderId="42" xfId="14" applyFont="1" applyFill="1" applyBorder="1" applyAlignment="1" applyProtection="1">
      <alignment horizontal="center"/>
      <protection hidden="1"/>
    </xf>
    <xf numFmtId="0" fontId="95" fillId="62" borderId="39" xfId="14" applyFont="1" applyFill="1" applyBorder="1" applyAlignment="1" applyProtection="1">
      <alignment horizontal="right"/>
      <protection hidden="1"/>
    </xf>
    <xf numFmtId="9" fontId="72" fillId="0" borderId="41" xfId="0" applyNumberFormat="1" applyFont="1" applyBorder="1" applyAlignment="1">
      <alignment horizontal="center"/>
    </xf>
    <xf numFmtId="9" fontId="72" fillId="61" borderId="41" xfId="65" applyFont="1" applyFill="1" applyBorder="1" applyAlignment="1">
      <alignment horizontal="center"/>
    </xf>
    <xf numFmtId="167" fontId="95" fillId="0" borderId="39" xfId="9" applyFont="1" applyFill="1" applyBorder="1" applyAlignment="1" applyProtection="1">
      <alignment horizontal="right"/>
      <protection hidden="1"/>
    </xf>
    <xf numFmtId="10" fontId="95" fillId="0" borderId="39" xfId="16" applyNumberFormat="1" applyFont="1" applyFill="1" applyBorder="1" applyAlignment="1" applyProtection="1">
      <alignment horizontal="right"/>
      <protection hidden="1"/>
    </xf>
    <xf numFmtId="10" fontId="95" fillId="62" borderId="39" xfId="16" applyNumberFormat="1" applyFont="1" applyFill="1" applyBorder="1" applyAlignment="1" applyProtection="1">
      <alignment horizontal="right"/>
      <protection hidden="1"/>
    </xf>
    <xf numFmtId="169" fontId="100" fillId="0" borderId="42" xfId="14" applyNumberFormat="1" applyFont="1" applyBorder="1" applyProtection="1">
      <protection hidden="1"/>
    </xf>
    <xf numFmtId="169" fontId="95" fillId="0" borderId="39" xfId="14" applyNumberFormat="1" applyFont="1" applyBorder="1" applyAlignment="1" applyProtection="1">
      <alignment horizontal="right"/>
      <protection hidden="1"/>
    </xf>
    <xf numFmtId="0" fontId="100" fillId="0" borderId="44" xfId="0" applyFont="1" applyBorder="1" applyAlignment="1">
      <alignment horizontal="right"/>
    </xf>
    <xf numFmtId="0" fontId="75" fillId="0" borderId="40" xfId="14" applyFont="1" applyBorder="1" applyProtection="1">
      <protection hidden="1"/>
    </xf>
    <xf numFmtId="169" fontId="96" fillId="0" borderId="42" xfId="14" applyNumberFormat="1" applyFont="1" applyBorder="1" applyProtection="1">
      <protection hidden="1"/>
    </xf>
    <xf numFmtId="169" fontId="96" fillId="0" borderId="39" xfId="14" applyNumberFormat="1" applyFont="1" applyBorder="1" applyAlignment="1" applyProtection="1">
      <alignment horizontal="right"/>
      <protection hidden="1"/>
    </xf>
    <xf numFmtId="179" fontId="75" fillId="0" borderId="41" xfId="6" applyNumberFormat="1" applyFont="1" applyFill="1" applyBorder="1" applyAlignment="1" applyProtection="1">
      <protection hidden="1"/>
    </xf>
    <xf numFmtId="2" fontId="67" fillId="0" borderId="40" xfId="14" applyNumberFormat="1" applyFont="1" applyBorder="1" applyAlignment="1" applyProtection="1">
      <alignment vertical="center"/>
      <protection hidden="1"/>
    </xf>
    <xf numFmtId="0" fontId="95" fillId="2" borderId="42" xfId="14" applyFont="1" applyFill="1" applyBorder="1" applyProtection="1">
      <protection hidden="1"/>
    </xf>
    <xf numFmtId="0" fontId="98" fillId="0" borderId="40" xfId="14" applyFont="1" applyBorder="1" applyProtection="1">
      <protection hidden="1"/>
    </xf>
    <xf numFmtId="9" fontId="72" fillId="0" borderId="41" xfId="16" applyFont="1" applyBorder="1" applyAlignment="1">
      <alignment horizontal="center"/>
    </xf>
    <xf numFmtId="9" fontId="72" fillId="2" borderId="41" xfId="65" applyFont="1" applyFill="1" applyBorder="1" applyAlignment="1">
      <alignment horizontal="center"/>
    </xf>
    <xf numFmtId="2" fontId="71" fillId="0" borderId="41" xfId="4" applyNumberFormat="1" applyFont="1" applyFill="1" applyBorder="1" applyAlignment="1" applyProtection="1">
      <alignment horizontal="right"/>
      <protection locked="0"/>
    </xf>
    <xf numFmtId="169" fontId="105" fillId="0" borderId="42" xfId="14" applyNumberFormat="1" applyFont="1" applyBorder="1" applyProtection="1">
      <protection hidden="1"/>
    </xf>
    <xf numFmtId="0" fontId="69" fillId="62" borderId="41" xfId="11" applyFont="1" applyFill="1" applyBorder="1"/>
    <xf numFmtId="0" fontId="80" fillId="61" borderId="40" xfId="10" applyFont="1" applyFill="1" applyBorder="1" applyAlignment="1" applyProtection="1">
      <alignment horizontal="left" vertical="center"/>
      <protection hidden="1"/>
    </xf>
    <xf numFmtId="0" fontId="85" fillId="61" borderId="42" xfId="11" applyFont="1" applyFill="1" applyBorder="1"/>
    <xf numFmtId="0" fontId="104" fillId="61" borderId="42" xfId="11" applyFont="1" applyFill="1" applyBorder="1"/>
    <xf numFmtId="0" fontId="104" fillId="61" borderId="39" xfId="11" applyFont="1" applyFill="1" applyBorder="1"/>
    <xf numFmtId="0" fontId="67" fillId="0" borderId="40" xfId="10" applyFont="1" applyBorder="1" applyAlignment="1" applyProtection="1">
      <alignment horizontal="left"/>
      <protection hidden="1"/>
    </xf>
    <xf numFmtId="0" fontId="67" fillId="0" borderId="39" xfId="10" applyFont="1" applyBorder="1" applyAlignment="1" applyProtection="1">
      <alignment horizontal="left"/>
      <protection hidden="1"/>
    </xf>
    <xf numFmtId="0" fontId="67" fillId="0" borderId="41" xfId="10" applyFont="1" applyBorder="1" applyAlignment="1" applyProtection="1">
      <alignment horizontal="left"/>
      <protection hidden="1"/>
    </xf>
    <xf numFmtId="0" fontId="67" fillId="0" borderId="41" xfId="10" applyFont="1" applyBorder="1" applyAlignment="1" applyProtection="1">
      <alignment horizontal="center"/>
      <protection hidden="1"/>
    </xf>
    <xf numFmtId="0" fontId="67" fillId="0" borderId="41" xfId="0" applyFont="1" applyBorder="1" applyAlignment="1">
      <alignment horizontal="center"/>
    </xf>
    <xf numFmtId="0" fontId="67" fillId="0" borderId="41" xfId="11" applyFont="1" applyBorder="1"/>
    <xf numFmtId="179" fontId="100" fillId="62" borderId="41" xfId="11" applyNumberFormat="1" applyFont="1" applyFill="1" applyBorder="1"/>
    <xf numFmtId="0" fontId="67" fillId="62" borderId="41" xfId="11" applyFont="1" applyFill="1" applyBorder="1"/>
    <xf numFmtId="0" fontId="85" fillId="61" borderId="39" xfId="11" applyFont="1" applyFill="1" applyBorder="1"/>
    <xf numFmtId="0" fontId="67" fillId="0" borderId="40" xfId="10" applyFont="1" applyBorder="1" applyAlignment="1" applyProtection="1">
      <alignment horizontal="left" vertical="top"/>
      <protection hidden="1"/>
    </xf>
    <xf numFmtId="0" fontId="67" fillId="0" borderId="42" xfId="10" applyFont="1" applyBorder="1" applyAlignment="1" applyProtection="1">
      <alignment horizontal="left" vertical="top"/>
      <protection hidden="1"/>
    </xf>
    <xf numFmtId="0" fontId="67" fillId="0" borderId="39" xfId="10" applyFont="1" applyBorder="1" applyAlignment="1" applyProtection="1">
      <alignment horizontal="center" vertical="top"/>
      <protection hidden="1"/>
    </xf>
    <xf numFmtId="0" fontId="67" fillId="0" borderId="41" xfId="10" applyFont="1" applyBorder="1" applyAlignment="1" applyProtection="1">
      <alignment horizontal="left" vertical="center"/>
      <protection hidden="1"/>
    </xf>
    <xf numFmtId="0" fontId="67" fillId="0" borderId="40" xfId="10" applyFont="1" applyBorder="1" applyAlignment="1" applyProtection="1">
      <alignment horizontal="left" vertical="center"/>
      <protection hidden="1"/>
    </xf>
    <xf numFmtId="0" fontId="67" fillId="0" borderId="41" xfId="10" applyFont="1" applyBorder="1" applyAlignment="1" applyProtection="1">
      <alignment horizontal="left" wrapText="1"/>
      <protection hidden="1"/>
    </xf>
    <xf numFmtId="0" fontId="67" fillId="0" borderId="39" xfId="10" applyFont="1" applyBorder="1" applyAlignment="1" applyProtection="1">
      <alignment horizontal="left" wrapText="1"/>
      <protection hidden="1"/>
    </xf>
    <xf numFmtId="0" fontId="67" fillId="0" borderId="41" xfId="10" applyFont="1" applyBorder="1" applyAlignment="1" applyProtection="1">
      <alignment horizontal="right"/>
      <protection hidden="1"/>
    </xf>
    <xf numFmtId="179" fontId="81" fillId="61" borderId="41" xfId="89" applyNumberFormat="1" applyFont="1" applyFill="1" applyBorder="1" applyAlignment="1" applyProtection="1">
      <alignment horizontal="center" vertical="center" wrapText="1"/>
      <protection hidden="1"/>
    </xf>
    <xf numFmtId="2" fontId="81" fillId="61" borderId="41" xfId="89" applyNumberFormat="1" applyFont="1" applyFill="1" applyBorder="1" applyAlignment="1" applyProtection="1">
      <alignment horizontal="center" vertical="center" wrapText="1"/>
      <protection hidden="1"/>
    </xf>
    <xf numFmtId="0" fontId="67" fillId="0" borderId="41" xfId="89" applyFont="1" applyBorder="1" applyAlignment="1" applyProtection="1">
      <alignment horizontal="left" vertical="center"/>
      <protection hidden="1"/>
    </xf>
    <xf numFmtId="3" fontId="71" fillId="62" borderId="41" xfId="62" applyNumberFormat="1" applyFont="1" applyFill="1" applyBorder="1" applyAlignment="1" applyProtection="1">
      <alignment horizontal="center"/>
      <protection hidden="1"/>
    </xf>
    <xf numFmtId="0" fontId="67" fillId="0" borderId="41" xfId="89" applyFont="1" applyBorder="1" applyAlignment="1" applyProtection="1">
      <alignment horizontal="center" vertical="center"/>
      <protection hidden="1"/>
    </xf>
    <xf numFmtId="179" fontId="67" fillId="62" borderId="41" xfId="89" applyNumberFormat="1" applyFont="1" applyFill="1" applyBorder="1" applyAlignment="1" applyProtection="1">
      <alignment vertical="center"/>
      <protection hidden="1"/>
    </xf>
    <xf numFmtId="179" fontId="67" fillId="0" borderId="41" xfId="89" applyNumberFormat="1" applyFont="1" applyBorder="1" applyAlignment="1" applyProtection="1">
      <alignment vertical="center"/>
      <protection hidden="1"/>
    </xf>
    <xf numFmtId="0" fontId="101" fillId="0" borderId="42" xfId="11" applyFont="1" applyBorder="1" applyAlignment="1">
      <alignment horizontal="left"/>
    </xf>
    <xf numFmtId="0" fontId="101" fillId="0" borderId="42" xfId="11" applyFont="1" applyBorder="1" applyAlignment="1">
      <alignment horizontal="right"/>
    </xf>
    <xf numFmtId="179" fontId="101" fillId="0" borderId="41" xfId="11" applyNumberFormat="1" applyFont="1" applyBorder="1" applyAlignment="1">
      <alignment vertical="center"/>
    </xf>
    <xf numFmtId="0" fontId="84" fillId="0" borderId="0" xfId="63" applyFont="1"/>
    <xf numFmtId="0" fontId="67" fillId="0" borderId="0" xfId="0" applyFont="1" applyAlignment="1">
      <alignment horizontal="left" vertical="top" wrapText="1"/>
    </xf>
    <xf numFmtId="0" fontId="70" fillId="0" borderId="0" xfId="14" applyFont="1" applyAlignment="1" applyProtection="1">
      <alignment horizontal="left" vertical="top" wrapText="1"/>
      <protection hidden="1"/>
    </xf>
    <xf numFmtId="49" fontId="80" fillId="61" borderId="33" xfId="63" applyNumberFormat="1" applyFont="1" applyFill="1" applyBorder="1" applyAlignment="1">
      <alignment horizontal="left" vertical="top" wrapText="1"/>
    </xf>
    <xf numFmtId="49" fontId="80" fillId="61" borderId="43" xfId="63" applyNumberFormat="1" applyFont="1" applyFill="1" applyBorder="1" applyAlignment="1">
      <alignment horizontal="left" vertical="top" wrapText="1"/>
    </xf>
    <xf numFmtId="49" fontId="80" fillId="61" borderId="44" xfId="63" applyNumberFormat="1" applyFont="1" applyFill="1" applyBorder="1" applyAlignment="1">
      <alignment horizontal="left" vertical="top" wrapText="1"/>
    </xf>
    <xf numFmtId="49" fontId="80" fillId="61" borderId="45" xfId="63" applyNumberFormat="1" applyFont="1" applyFill="1" applyBorder="1" applyAlignment="1">
      <alignment horizontal="left" vertical="top" wrapText="1"/>
    </xf>
    <xf numFmtId="49" fontId="80" fillId="61" borderId="0" xfId="63" applyNumberFormat="1" applyFont="1" applyFill="1" applyAlignment="1">
      <alignment horizontal="left" vertical="top" wrapText="1"/>
    </xf>
    <xf numFmtId="49" fontId="80" fillId="61" borderId="5" xfId="63" applyNumberFormat="1" applyFont="1" applyFill="1" applyBorder="1" applyAlignment="1">
      <alignment horizontal="left" vertical="top" wrapText="1"/>
    </xf>
    <xf numFmtId="49" fontId="80" fillId="61" borderId="34" xfId="63" applyNumberFormat="1" applyFont="1" applyFill="1" applyBorder="1" applyAlignment="1">
      <alignment horizontal="left" vertical="top" wrapText="1"/>
    </xf>
    <xf numFmtId="49" fontId="80" fillId="61" borderId="2" xfId="63" applyNumberFormat="1" applyFont="1" applyFill="1" applyBorder="1" applyAlignment="1">
      <alignment horizontal="left" vertical="top" wrapText="1"/>
    </xf>
    <xf numFmtId="49" fontId="80" fillId="61" borderId="6" xfId="63" applyNumberFormat="1" applyFont="1" applyFill="1" applyBorder="1" applyAlignment="1">
      <alignment horizontal="left" vertical="top" wrapText="1"/>
    </xf>
    <xf numFmtId="173" fontId="81" fillId="61" borderId="40" xfId="9" applyNumberFormat="1" applyFont="1" applyFill="1" applyBorder="1" applyAlignment="1">
      <alignment horizontal="center"/>
    </xf>
    <xf numFmtId="173" fontId="81" fillId="61" borderId="39" xfId="9" applyNumberFormat="1" applyFont="1" applyFill="1" applyBorder="1" applyAlignment="1">
      <alignment horizontal="center"/>
    </xf>
    <xf numFmtId="2" fontId="81" fillId="61" borderId="40" xfId="0" applyNumberFormat="1" applyFont="1" applyFill="1" applyBorder="1" applyAlignment="1">
      <alignment horizontal="center" vertical="center" wrapText="1"/>
    </xf>
    <xf numFmtId="2" fontId="81" fillId="61" borderId="42" xfId="0" applyNumberFormat="1" applyFont="1" applyFill="1" applyBorder="1" applyAlignment="1">
      <alignment horizontal="center" vertical="center" wrapText="1"/>
    </xf>
    <xf numFmtId="2" fontId="81" fillId="61" borderId="39" xfId="0" applyNumberFormat="1" applyFont="1" applyFill="1" applyBorder="1" applyAlignment="1">
      <alignment horizontal="center" vertical="center" wrapText="1"/>
    </xf>
    <xf numFmtId="49" fontId="81" fillId="61" borderId="40" xfId="63" applyNumberFormat="1" applyFont="1" applyFill="1" applyBorder="1" applyAlignment="1">
      <alignment horizontal="left" vertical="top" wrapText="1"/>
    </xf>
    <xf numFmtId="49" fontId="81" fillId="61" borderId="42" xfId="63" applyNumberFormat="1" applyFont="1" applyFill="1" applyBorder="1" applyAlignment="1">
      <alignment horizontal="left" vertical="top" wrapText="1"/>
    </xf>
    <xf numFmtId="49" fontId="81" fillId="61" borderId="39" xfId="63" applyNumberFormat="1" applyFont="1" applyFill="1" applyBorder="1" applyAlignment="1">
      <alignment horizontal="left" vertical="top" wrapText="1"/>
    </xf>
    <xf numFmtId="0" fontId="67" fillId="0" borderId="40" xfId="0" applyFont="1" applyBorder="1" applyAlignment="1">
      <alignment horizontal="left"/>
    </xf>
    <xf numFmtId="0" fontId="67" fillId="0" borderId="39" xfId="0" applyFont="1" applyBorder="1" applyAlignment="1">
      <alignment horizontal="left"/>
    </xf>
    <xf numFmtId="0" fontId="72" fillId="0" borderId="40" xfId="14" applyFont="1" applyBorder="1" applyAlignment="1" applyProtection="1">
      <alignment horizontal="left" vertical="center"/>
      <protection hidden="1"/>
    </xf>
    <xf numFmtId="0" fontId="72" fillId="0" borderId="39" xfId="14" applyFont="1" applyBorder="1" applyAlignment="1" applyProtection="1">
      <alignment horizontal="left" vertical="center"/>
      <protection hidden="1"/>
    </xf>
    <xf numFmtId="2" fontId="103" fillId="61" borderId="41" xfId="14" applyNumberFormat="1" applyFont="1" applyFill="1" applyBorder="1" applyAlignment="1" applyProtection="1">
      <alignment horizontal="center" vertical="center" wrapText="1"/>
      <protection hidden="1"/>
    </xf>
    <xf numFmtId="2" fontId="103" fillId="61" borderId="40" xfId="4" applyNumberFormat="1" applyFont="1" applyFill="1" applyBorder="1" applyAlignment="1" applyProtection="1">
      <alignment horizontal="center" vertical="center" wrapText="1"/>
      <protection hidden="1"/>
    </xf>
    <xf numFmtId="0" fontId="81" fillId="61" borderId="39" xfId="0" applyFont="1" applyFill="1" applyBorder="1" applyAlignment="1">
      <alignment horizontal="center" vertical="center" wrapText="1"/>
    </xf>
    <xf numFmtId="2" fontId="103" fillId="61" borderId="40" xfId="14" applyNumberFormat="1" applyFont="1" applyFill="1" applyBorder="1" applyAlignment="1" applyProtection="1">
      <alignment horizontal="center" vertical="center" wrapText="1"/>
      <protection hidden="1"/>
    </xf>
    <xf numFmtId="2" fontId="103" fillId="61" borderId="42" xfId="14" applyNumberFormat="1" applyFont="1" applyFill="1" applyBorder="1" applyAlignment="1" applyProtection="1">
      <alignment horizontal="center" vertical="center" wrapText="1"/>
      <protection hidden="1"/>
    </xf>
    <xf numFmtId="2" fontId="103" fillId="61" borderId="39" xfId="14" applyNumberFormat="1" applyFont="1" applyFill="1" applyBorder="1" applyAlignment="1" applyProtection="1">
      <alignment horizontal="center" vertical="center" wrapText="1"/>
      <protection hidden="1"/>
    </xf>
    <xf numFmtId="0" fontId="85" fillId="61" borderId="39" xfId="0" applyFont="1" applyFill="1" applyBorder="1" applyAlignment="1">
      <alignment horizontal="center" vertical="center" wrapText="1"/>
    </xf>
    <xf numFmtId="0" fontId="67" fillId="0" borderId="40" xfId="10" applyFont="1" applyBorder="1" applyAlignment="1" applyProtection="1">
      <alignment horizontal="center"/>
      <protection hidden="1"/>
    </xf>
    <xf numFmtId="0" fontId="67" fillId="0" borderId="42" xfId="10" applyFont="1" applyBorder="1" applyAlignment="1" applyProtection="1">
      <alignment horizontal="center"/>
      <protection hidden="1"/>
    </xf>
    <xf numFmtId="0" fontId="67" fillId="0" borderId="39" xfId="10" applyFont="1" applyBorder="1" applyAlignment="1" applyProtection="1">
      <alignment horizontal="center"/>
      <protection hidden="1"/>
    </xf>
    <xf numFmtId="0" fontId="101" fillId="0" borderId="42" xfId="11" applyFont="1" applyBorder="1" applyAlignment="1">
      <alignment horizontal="right" vertical="center"/>
    </xf>
    <xf numFmtId="0" fontId="101" fillId="0" borderId="39" xfId="11" applyFont="1" applyBorder="1" applyAlignment="1">
      <alignment horizontal="right" vertical="center"/>
    </xf>
    <xf numFmtId="0" fontId="94" fillId="0" borderId="0" xfId="89" applyFont="1" applyAlignment="1">
      <alignment horizontal="left" vertical="center" wrapText="1"/>
    </xf>
    <xf numFmtId="2" fontId="83" fillId="62" borderId="0" xfId="63" applyNumberFormat="1" applyFont="1" applyFill="1" applyAlignment="1"/>
    <xf numFmtId="0" fontId="67" fillId="62" borderId="0" xfId="64" applyFont="1" applyFill="1" applyAlignment="1"/>
  </cellXfs>
  <cellStyles count="52888">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CALCULATIEBLAD.XLS" xfId="3" xr:uid="{00000000-0005-0000-0000-000005CE0000}"/>
    <cellStyle name="Comma_Uurtarieven 2000 LEVERANCIER" xfId="4"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5" xr:uid="{00000000-0005-0000-0000-00000ACE0000}"/>
    <cellStyle name="Currency_ATIR-Calc-Uurtarief 2001" xfId="6" xr:uid="{00000000-0005-0000-0000-00000BCE0000}"/>
    <cellStyle name="Currency_CALCULATIEBLAD.XLS" xfId="7"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8"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9"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mma 7" xfId="52887" xr:uid="{B132DB32-2428-4797-B118-0DC5B0943069}"/>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10" xr:uid="{00000000-0005-0000-0000-000046CE0000}"/>
    <cellStyle name="Normal_ KLM-CTR(STA)-Recap.xls 2" xfId="62" xr:uid="{00000000-0005-0000-0000-000047CE0000}"/>
    <cellStyle name="Normal_AFRPPRIJS.xls" xfId="11" xr:uid="{00000000-0005-0000-0000-000048CE0000}"/>
    <cellStyle name="Normal_ATIR-Calc-Uurtarief 2001" xfId="12" xr:uid="{00000000-0005-0000-0000-000049CE0000}"/>
    <cellStyle name="Normal_CALCULATIEBLAD.XLS" xfId="13" xr:uid="{00000000-0005-0000-0000-00004ACE0000}"/>
    <cellStyle name="Normal_CALCULATIEBLAD.XLS 2" xfId="63" xr:uid="{00000000-0005-0000-0000-00004BCE0000}"/>
    <cellStyle name="Normal_Uurtarieven 2000 LEVERANCIER" xfId="14" xr:uid="{00000000-0005-0000-0000-00004C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15" xfId="52886" xr:uid="{3D1B8E31-D423-4541-8698-C826BD9A39BE}"/>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14">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13</xdr:col>
      <xdr:colOff>581025</xdr:colOff>
      <xdr:row>22</xdr:row>
      <xdr:rowOff>152400</xdr:rowOff>
    </xdr:from>
    <xdr:to>
      <xdr:col>17</xdr:col>
      <xdr:colOff>561975</xdr:colOff>
      <xdr:row>25</xdr:row>
      <xdr:rowOff>9526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9601200" y="10553700"/>
          <a:ext cx="2886075" cy="14763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C\Users\r.toorenburgh\AppData\Local\Microsoft\Windows\Temporary%20Internet%20Files\Content.Outlook\83YS3KGK\Westerveld%20oude%20calculatie"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C\Users\nicole\AppData\Local\Microsoft\Windows\Temporary%20Internet%20Files\Content.Outlook\P4414I6B\Mutatie%20GVB%20Kraaijenest%20Nv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GLV-Calculatiemodel%20DEF"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marleen\AppData\Local\Microsoft\Windows\Temporary%20Internet%20Files\Content.Outlook\BAL0A37R\Calculatiemodel%20voor%20SED%202%20(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fdelingen\Commercie\Offertes\West\2014\GVB%20Perrons\Perceel%206\Prijslijst\Bijlage%201f%20GVB%20Calculatiemodel%20perceel%206%20(leeg).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2" Type="http://schemas.microsoft.com/office/2019/04/relationships/externalLinkLongPath" Target="/AtirLLSProductie/Atir/Projecten%20algemeen/In%20behandeling/GVB/1.%202018/1.%20Stations/1.%20CSU/calculatiemodellen/Calculatiemodel%20perceel%202%20CSU%20per%201%20juli%202019%20def%20aanpas%20windschermen%20CV1.xlsx?BE92EB8D" TargetMode="External"/><Relationship Id="rId1" Type="http://schemas.openxmlformats.org/officeDocument/2006/relationships/externalLinkPath" Target="file:///\\BE92EB8D\Calculatiemodel%20perceel%202%20CSU%20per%201%20juli%202019%20def%20aanpas%20windschermen%20CV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1%20CSU%20per%201%20juli%202019%20def.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Calculatiemodel%20proquere%20definitie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 val="Gates_08-09"/>
      <sheetName val="CB_Totaal"/>
      <sheetName val="CB_SMO_Oostlijn"/>
      <sheetName val="CB_Ballastbed"/>
      <sheetName val="CB_Graffiti"/>
      <sheetName val="CB_Liftbodems"/>
      <sheetName val="CB_Folder"/>
      <sheetName val="CB_IJzijde"/>
      <sheetName val="CB_Glasbewassing"/>
      <sheetName val="CB_Glas_IJzijde"/>
      <sheetName val="CB_Cico's_&amp;_Kaartautomaten"/>
      <sheetName val="CB_Gates_extra"/>
      <sheetName val="CB_Olieopvangbak"/>
      <sheetName val="CB_Geveldelen"/>
      <sheetName val="CB_Binnenzijde_liftschacht"/>
      <sheetName val="CB_Glaslamellen"/>
      <sheetName val="3-Basis_ruimtestaat"/>
      <sheetName val="3-Ballastbed_ruimtestaat"/>
      <sheetName val="3-Glasbewassing_ruimtestaat"/>
      <sheetName val="3-Glas_IJzijde_ruimtestaat"/>
      <sheetName val="Glasbewassing_op_afroep"/>
      <sheetName val="4-Premies_en_opslagen"/>
      <sheetName val="5-Opbouw_uurtarieven"/>
      <sheetName val="01_0012"/>
      <sheetName val="01_0730b"/>
      <sheetName val="01_1095b"/>
      <sheetName val="01_1460b"/>
      <sheetName val="02_0000"/>
      <sheetName val="02_0004"/>
      <sheetName val="02_0026"/>
      <sheetName val="02_0156"/>
      <sheetName val="02_0255"/>
      <sheetName val="02_0365"/>
      <sheetName val="02_0730"/>
      <sheetName val="03_0000"/>
      <sheetName val="03_0004"/>
      <sheetName val="03_0012"/>
      <sheetName val="03_0365"/>
      <sheetName val="04_0012"/>
      <sheetName val="04_0365"/>
      <sheetName val="05_0004"/>
      <sheetName val="05_0730b"/>
      <sheetName val="06_0026"/>
      <sheetName val="06_0730"/>
      <sheetName val="06_1095"/>
      <sheetName val="06_1460"/>
      <sheetName val="07_0000_a"/>
      <sheetName val="07_0000_b"/>
      <sheetName val="07_0004"/>
      <sheetName val="08_0730"/>
      <sheetName val="09_0000_a"/>
      <sheetName val="09_0000_b"/>
      <sheetName val="09_0004"/>
      <sheetName val="09_0012"/>
      <sheetName val="10_0000"/>
      <sheetName val="10_0004"/>
      <sheetName val="10_0012"/>
      <sheetName val="10_0026"/>
      <sheetName val="10_0156"/>
      <sheetName val="10_0255"/>
      <sheetName val="10_0365"/>
      <sheetName val="10_0730"/>
      <sheetName val="11_0004"/>
      <sheetName val="12_0365"/>
      <sheetName val="13_0000"/>
      <sheetName val="14_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sheetName val="Kengetal"/>
    </sheetNames>
    <sheetDataSet>
      <sheetData sheetId="0" refreshError="1"/>
      <sheetData sheetId="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 val="Info_blad"/>
      <sheetName val="1-Contractblad_BUDGET"/>
      <sheetName val="1-Contractblad_totaal"/>
      <sheetName val="3-Basis_ruimtestaat"/>
      <sheetName val="4-Premies_en_opslagen"/>
      <sheetName val="5-Opbouw_uurtarieven"/>
      <sheetName val="6-_toeslagenmatrix"/>
      <sheetName val="8-Afroepprijs_"/>
    </sheetNames>
    <sheetDataSet>
      <sheetData sheetId="0" refreshError="1"/>
      <sheetData sheetId="1" refreshError="1"/>
      <sheetData sheetId="2"/>
      <sheetData sheetId="3" refreshError="1"/>
      <sheetData sheetId="4"/>
      <sheetData sheetId="5" refreshError="1"/>
      <sheetData sheetId="6"/>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 val="Info_blad"/>
      <sheetName val="1-Contractblad_totaal"/>
      <sheetName val="2-Prijzen_per_locatie"/>
      <sheetName val="4-Basis_ruimtestaat"/>
      <sheetName val="7-Sanitaire_voorziening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 val="2-Korting_meerdere_percelen"/>
      <sheetName val="3-_Spoorlengte_per_lijn"/>
      <sheetName val="4A-Ballastbed_-_DAG"/>
      <sheetName val="4b-Ballastbed_-_NACHT"/>
      <sheetName val="5-Tunnelwand_-_NACHT"/>
      <sheetName val="6_-_Extra"/>
      <sheetName val="7-Premies_en_opslagen"/>
      <sheetName val="8_-_Opbouw_uurtariev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 val="atir.xls"/>
      <sheetName val="#REF"/>
      <sheetName val="Omreken"/>
      <sheetName val="atir_xls"/>
      <sheetName val="3-Basis_ruimtestaat"/>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 val="Validaties"/>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 val="atir_xls1"/>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 val="2-Kosten_per_locatie"/>
      <sheetName val="2b-Splitsing_technisch-Comfort"/>
      <sheetName val="3-Ruimtestaat_"/>
      <sheetName val="5-Schrobben_vloeren"/>
      <sheetName val="7-Ballastbed_"/>
      <sheetName val="8-Sanitaire_voorzieningen"/>
      <sheetName val="9-Geveldelen__en_wanden"/>
      <sheetName val="10-Glas_kosten_totaal"/>
      <sheetName val="13a-_Afroepprijs"/>
      <sheetName val="15-Periodieke_beu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 val="2a-Kosten_per_locatie"/>
      <sheetName val="2b-Splitsing_technisch-Comfort"/>
      <sheetName val="5-Schrobben_vloeren"/>
      <sheetName val="7-Ballastbed_"/>
      <sheetName val="8-Sanitaire_voorzieningen"/>
      <sheetName val="9-Geveldelen__en_wanden"/>
      <sheetName val="10-Glas_kosten_totaal"/>
      <sheetName val="13a-_Afroepprijs"/>
      <sheetName val="13b-Afroep_RVS_kraaiennest"/>
      <sheetName val="13c-Afroep_Kap_Bijlmer"/>
      <sheetName val="15-Periodieke_beu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 val="Info_blad"/>
      <sheetName val="1-Contractblad_dag"/>
      <sheetName val="3-Basis_ruimtestaat"/>
      <sheetName val="4-Premies_en_opslagen"/>
      <sheetName val="5-Opbouw_uurtarieven"/>
      <sheetName val="6-_toeslagenmatrix"/>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efreshError="1"/>
      <sheetData sheetId="9"/>
      <sheetData sheetId="10" refreshError="1"/>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4"/>
  <sheetViews>
    <sheetView showGridLines="0" showZeros="0" showOutlineSymbols="0" zoomScaleNormal="100" workbookViewId="0">
      <pane ySplit="5" topLeftCell="A6" activePane="bottomLeft" state="frozen"/>
      <selection pane="bottomLeft" activeCell="F12" sqref="F12"/>
      <selection activeCell="F12" sqref="F12"/>
    </sheetView>
  </sheetViews>
  <sheetFormatPr defaultColWidth="9.28515625" defaultRowHeight="13.15"/>
  <cols>
    <col min="1" max="1" width="36.7109375" style="3" bestFit="1" customWidth="1"/>
    <col min="2" max="4" width="15.7109375" style="3" customWidth="1"/>
    <col min="5" max="5" width="9.7109375" style="3" customWidth="1"/>
    <col min="6" max="6" width="13.85546875" style="3" customWidth="1"/>
    <col min="7" max="7" width="3.140625" style="3" customWidth="1"/>
    <col min="8" max="8" width="7.85546875" style="3" customWidth="1"/>
    <col min="9" max="9" width="27" style="3" bestFit="1" customWidth="1"/>
    <col min="10" max="16384" width="9.28515625" style="3"/>
  </cols>
  <sheetData>
    <row r="1" spans="1:8">
      <c r="A1" s="40" t="s">
        <v>0</v>
      </c>
      <c r="B1" s="2"/>
      <c r="C1" s="2"/>
      <c r="D1" s="2"/>
      <c r="E1" s="2"/>
      <c r="F1" s="2"/>
      <c r="G1" s="2"/>
      <c r="H1" s="2"/>
    </row>
    <row r="2" spans="1:8" ht="26.1" customHeight="1">
      <c r="A2" s="40" t="s">
        <v>1</v>
      </c>
      <c r="B2" s="4"/>
      <c r="C2" s="4"/>
      <c r="D2" s="4"/>
      <c r="E2" s="4"/>
      <c r="F2" s="5"/>
      <c r="G2" s="5"/>
      <c r="H2" s="5"/>
    </row>
    <row r="3" spans="1:8">
      <c r="A3" s="4"/>
      <c r="B3" s="4"/>
      <c r="C3" s="4"/>
      <c r="D3" s="4"/>
      <c r="E3" s="4"/>
      <c r="F3" s="6"/>
      <c r="G3" s="7"/>
      <c r="H3" s="5"/>
    </row>
    <row r="4" spans="1:8" ht="17.25" customHeight="1">
      <c r="A4" s="3" t="s">
        <v>2</v>
      </c>
      <c r="B4" s="8"/>
      <c r="C4" s="8"/>
      <c r="F4" s="297" t="s">
        <v>3</v>
      </c>
      <c r="H4" s="5"/>
    </row>
    <row r="5" spans="1:8" ht="33.75" customHeight="1">
      <c r="A5" s="495" t="s">
        <v>4</v>
      </c>
      <c r="B5" s="495"/>
      <c r="C5" s="495"/>
      <c r="D5" s="495"/>
      <c r="E5" s="495"/>
      <c r="F5" s="495"/>
      <c r="G5" s="7"/>
      <c r="H5" s="5"/>
    </row>
    <row r="6" spans="1:8" ht="18" customHeight="1">
      <c r="A6" s="496"/>
      <c r="B6" s="496"/>
      <c r="C6" s="496"/>
      <c r="D6" s="496"/>
      <c r="E6" s="496"/>
      <c r="F6" s="496"/>
      <c r="G6" s="9"/>
      <c r="H6" s="10"/>
    </row>
    <row r="7" spans="1:8">
      <c r="B7" s="11"/>
      <c r="C7" s="11"/>
      <c r="D7" s="11"/>
      <c r="E7" s="11"/>
      <c r="F7" s="6"/>
      <c r="G7" s="7"/>
      <c r="H7" s="5"/>
    </row>
    <row r="8" spans="1:8">
      <c r="B8" s="11"/>
      <c r="C8" s="11"/>
      <c r="D8" s="11"/>
      <c r="E8" s="11"/>
      <c r="F8" s="6"/>
      <c r="G8" s="7"/>
      <c r="H8" s="5"/>
    </row>
    <row r="9" spans="1:8">
      <c r="B9" s="11"/>
      <c r="C9" s="11"/>
      <c r="D9" s="11"/>
      <c r="E9" s="11"/>
      <c r="F9" s="6"/>
      <c r="G9" s="7"/>
      <c r="H9" s="5"/>
    </row>
    <row r="10" spans="1:8">
      <c r="B10" s="8"/>
      <c r="C10" s="8"/>
      <c r="D10" s="8"/>
      <c r="E10" s="8"/>
      <c r="F10" s="6"/>
      <c r="G10" s="7"/>
      <c r="H10" s="5"/>
    </row>
    <row r="11" spans="1:8">
      <c r="B11" s="8"/>
      <c r="C11" s="8"/>
      <c r="D11" s="8"/>
      <c r="E11" s="8"/>
      <c r="F11" s="6"/>
      <c r="G11" s="7"/>
      <c r="H11" s="5"/>
    </row>
    <row r="12" spans="1:8">
      <c r="B12" s="8"/>
      <c r="C12" s="8"/>
      <c r="D12" s="8"/>
      <c r="E12" s="8"/>
      <c r="F12" s="6"/>
      <c r="G12" s="7"/>
      <c r="H12" s="5"/>
    </row>
    <row r="13" spans="1:8">
      <c r="B13" s="8"/>
      <c r="C13" s="8"/>
      <c r="D13" s="8"/>
      <c r="E13" s="8"/>
      <c r="F13" s="6"/>
      <c r="G13" s="7"/>
      <c r="H13" s="5"/>
    </row>
    <row r="14" spans="1:8">
      <c r="B14" s="11"/>
      <c r="C14" s="11"/>
      <c r="D14" s="11"/>
      <c r="E14" s="11"/>
      <c r="F14" s="6"/>
      <c r="G14" s="7"/>
      <c r="H14" s="5"/>
    </row>
    <row r="15" spans="1:8">
      <c r="B15" s="8"/>
      <c r="C15" s="8"/>
      <c r="D15" s="12"/>
      <c r="E15" s="13"/>
      <c r="F15" s="6"/>
      <c r="G15" s="7"/>
      <c r="H15" s="5"/>
    </row>
    <row r="16" spans="1:8">
      <c r="B16" s="8"/>
      <c r="C16" s="8"/>
      <c r="D16" s="14"/>
      <c r="E16" s="15"/>
      <c r="F16" s="6"/>
      <c r="G16" s="7"/>
      <c r="H16" s="5"/>
    </row>
    <row r="17" spans="1:8">
      <c r="A17" s="5"/>
      <c r="B17" s="5"/>
      <c r="C17" s="5"/>
      <c r="D17" s="5"/>
      <c r="E17" s="5"/>
      <c r="F17" s="5"/>
      <c r="G17" s="5"/>
      <c r="H17" s="5"/>
    </row>
    <row r="18" spans="1:8">
      <c r="B18" s="16"/>
      <c r="C18" s="210"/>
      <c r="D18" s="16"/>
      <c r="E18" s="16"/>
      <c r="F18" s="17"/>
      <c r="G18" s="9"/>
      <c r="H18" s="5"/>
    </row>
    <row r="19" spans="1:8">
      <c r="A19" s="18"/>
      <c r="B19" s="19"/>
      <c r="C19" s="20"/>
      <c r="D19" s="19"/>
      <c r="E19" s="20"/>
      <c r="F19" s="21"/>
      <c r="G19" s="9"/>
      <c r="H19" s="22"/>
    </row>
    <row r="20" spans="1:8">
      <c r="B20" s="19"/>
      <c r="C20" s="20"/>
      <c r="D20" s="19"/>
      <c r="E20" s="20"/>
      <c r="F20" s="21"/>
      <c r="G20" s="9"/>
      <c r="H20" s="22"/>
    </row>
    <row r="21" spans="1:8">
      <c r="A21" s="23"/>
      <c r="B21" s="20"/>
      <c r="C21" s="24"/>
      <c r="D21" s="20"/>
      <c r="E21" s="24"/>
      <c r="F21" s="9"/>
      <c r="G21" s="9"/>
      <c r="H21" s="10"/>
    </row>
    <row r="22" spans="1:8">
      <c r="B22" s="25"/>
      <c r="C22" s="26"/>
      <c r="D22" s="25"/>
      <c r="E22" s="26"/>
      <c r="F22" s="9"/>
      <c r="G22" s="9"/>
      <c r="H22" s="10"/>
    </row>
    <row r="23" spans="1:8">
      <c r="A23" s="5"/>
      <c r="B23" s="27"/>
      <c r="C23" s="25"/>
      <c r="D23" s="27"/>
      <c r="E23" s="25"/>
      <c r="F23" s="9"/>
      <c r="G23" s="9"/>
      <c r="H23" s="10"/>
    </row>
    <row r="24" spans="1:8">
      <c r="B24" s="27"/>
      <c r="C24" s="25"/>
      <c r="D24" s="27"/>
      <c r="E24" s="25"/>
      <c r="F24" s="9"/>
      <c r="G24" s="9"/>
      <c r="H24" s="10"/>
    </row>
    <row r="25" spans="1:8">
      <c r="A25" s="5"/>
      <c r="B25" s="27"/>
      <c r="C25" s="25"/>
      <c r="D25" s="27"/>
      <c r="E25" s="25"/>
      <c r="F25" s="9"/>
      <c r="G25" s="9"/>
      <c r="H25" s="10"/>
    </row>
    <row r="26" spans="1:8">
      <c r="A26" s="5"/>
      <c r="B26" s="27"/>
      <c r="C26" s="25"/>
      <c r="D26" s="27"/>
      <c r="E26" s="25"/>
      <c r="F26" s="28"/>
      <c r="G26" s="29"/>
      <c r="H26" s="30"/>
    </row>
    <row r="27" spans="1:8">
      <c r="A27" s="5"/>
      <c r="B27" s="27"/>
      <c r="C27" s="25"/>
      <c r="D27" s="27"/>
      <c r="E27" s="25"/>
      <c r="F27" s="28"/>
      <c r="G27" s="29"/>
      <c r="H27" s="31"/>
    </row>
    <row r="28" spans="1:8">
      <c r="A28" s="23"/>
      <c r="B28" s="25"/>
      <c r="C28" s="32"/>
      <c r="D28" s="25"/>
      <c r="E28" s="32"/>
      <c r="F28" s="33"/>
      <c r="G28" s="29"/>
      <c r="H28" s="34"/>
    </row>
    <row r="29" spans="1:8">
      <c r="A29" s="35"/>
      <c r="B29" s="25"/>
      <c r="C29" s="35"/>
      <c r="D29" s="25"/>
      <c r="E29" s="35"/>
      <c r="F29" s="36"/>
      <c r="G29" s="29"/>
      <c r="H29" s="34"/>
    </row>
    <row r="30" spans="1:8">
      <c r="A30" s="23"/>
      <c r="B30" s="27"/>
      <c r="C30" s="37"/>
      <c r="D30" s="25"/>
      <c r="E30" s="37"/>
      <c r="F30" s="33"/>
      <c r="G30" s="29"/>
      <c r="H30" s="34"/>
    </row>
    <row r="31" spans="1:8">
      <c r="A31" s="23"/>
      <c r="B31" s="27"/>
      <c r="C31" s="37"/>
      <c r="D31" s="25"/>
      <c r="E31" s="37"/>
      <c r="F31" s="33"/>
      <c r="G31" s="29"/>
      <c r="H31" s="34"/>
    </row>
    <row r="32" spans="1:8">
      <c r="A32" s="38"/>
      <c r="B32" s="38"/>
      <c r="C32" s="38"/>
      <c r="D32" s="38"/>
      <c r="E32" s="38"/>
      <c r="F32" s="38"/>
      <c r="G32" s="2"/>
      <c r="H32" s="2"/>
    </row>
    <row r="33" spans="1:8">
      <c r="A33" s="39"/>
      <c r="B33" s="39"/>
      <c r="C33" s="2"/>
      <c r="D33" s="2"/>
      <c r="E33" s="2"/>
      <c r="F33" s="2"/>
      <c r="G33" s="2"/>
      <c r="H33" s="2"/>
    </row>
    <row r="34" spans="1:8">
      <c r="D34" s="2"/>
      <c r="E34" s="2"/>
      <c r="F34" s="2"/>
      <c r="G34" s="2"/>
      <c r="H34" s="2"/>
    </row>
  </sheetData>
  <dataConsolidate/>
  <mergeCells count="2">
    <mergeCell ref="A5:F5"/>
    <mergeCell ref="A6:F6"/>
  </mergeCells>
  <phoneticPr fontId="10"/>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14999847407452621"/>
    <pageSetUpPr fitToPage="1"/>
  </sheetPr>
  <dimension ref="A1:M20"/>
  <sheetViews>
    <sheetView showGridLines="0" zoomScaleNormal="100" zoomScaleSheetLayoutView="100" zoomScalePageLayoutView="50" workbookViewId="0">
      <pane ySplit="11" topLeftCell="A12" activePane="bottomLeft" state="frozen"/>
      <selection pane="bottomLeft" activeCell="B4" sqref="B4"/>
      <selection activeCell="F12" sqref="F12"/>
    </sheetView>
  </sheetViews>
  <sheetFormatPr defaultColWidth="9.140625" defaultRowHeight="13.15"/>
  <cols>
    <col min="1" max="1" width="32.140625" style="184" customWidth="1"/>
    <col min="2" max="2" width="35" style="184" customWidth="1"/>
    <col min="3" max="4" width="29.7109375" style="184" customWidth="1"/>
    <col min="5" max="5" width="12.85546875" style="184" bestFit="1" customWidth="1"/>
    <col min="6" max="6" width="16.140625" style="184" bestFit="1" customWidth="1"/>
    <col min="7" max="7" width="12.42578125" style="184" bestFit="1" customWidth="1"/>
    <col min="8" max="16384" width="9.140625" style="184"/>
  </cols>
  <sheetData>
    <row r="1" spans="1:13">
      <c r="A1" s="462" t="s">
        <v>5</v>
      </c>
      <c r="B1" s="76"/>
      <c r="C1" s="76"/>
      <c r="D1" s="76"/>
      <c r="E1" s="76"/>
      <c r="F1" s="76"/>
      <c r="G1" s="76"/>
      <c r="H1" s="76"/>
      <c r="I1" s="76"/>
      <c r="J1" s="76"/>
    </row>
    <row r="2" spans="1:13" ht="15.6">
      <c r="A2" s="187"/>
      <c r="B2" s="76"/>
      <c r="C2" s="76"/>
      <c r="D2" s="76"/>
      <c r="E2" s="188"/>
      <c r="F2" s="188"/>
      <c r="G2" s="188"/>
      <c r="H2" s="188"/>
      <c r="I2" s="76"/>
      <c r="J2" s="76"/>
    </row>
    <row r="3" spans="1:13" ht="15.6">
      <c r="A3" s="60" t="str">
        <f>'1-Contractblad totaal'!A3</f>
        <v>Naam opdrachtgever</v>
      </c>
      <c r="B3" s="186" t="str">
        <f>'1-Contractblad totaal'!B3</f>
        <v>Gemeente Oostzaan</v>
      </c>
      <c r="C3" s="188"/>
      <c r="D3" s="76"/>
      <c r="E3" s="76"/>
      <c r="F3" s="76"/>
      <c r="G3" s="188"/>
      <c r="H3" s="188"/>
      <c r="I3" s="173"/>
      <c r="J3" s="76"/>
    </row>
    <row r="4" spans="1:13" ht="15">
      <c r="A4" s="60" t="str">
        <f>'1-Contractblad totaal'!A4</f>
        <v>Calculatie onderdeel</v>
      </c>
      <c r="B4" s="186" t="e">
        <f ca="1">MID(CELL("bestandsnaam",$C$8),SEARCH("]",CELL("bestandsnaam",$C$8),1)+1,256)</f>
        <v>#VALUE!</v>
      </c>
      <c r="C4" s="188"/>
      <c r="D4" s="76"/>
      <c r="E4" s="188"/>
      <c r="F4" s="188"/>
      <c r="G4" s="188"/>
      <c r="H4" s="188"/>
      <c r="I4" s="188"/>
      <c r="J4" s="188"/>
    </row>
    <row r="5" spans="1:13" ht="15">
      <c r="A5" s="60" t="str">
        <f>'1-Contractblad totaal'!A5</f>
        <v>Gebouw/plaats</v>
      </c>
      <c r="B5" s="186" t="str">
        <f>'1-Contractblad totaal'!B5</f>
        <v>Gemeentehuis / Gemeentewerf</v>
      </c>
      <c r="C5" s="188"/>
      <c r="D5" s="76"/>
      <c r="E5" s="76"/>
      <c r="F5" s="76"/>
      <c r="G5" s="188"/>
      <c r="H5" s="188"/>
      <c r="I5" s="188"/>
      <c r="J5" s="188"/>
    </row>
    <row r="6" spans="1:13" ht="15">
      <c r="A6" s="60" t="str">
        <f>'1-Contractblad totaal'!A6</f>
        <v>Referentie nummer</v>
      </c>
      <c r="B6" s="186" t="str">
        <f>'1-Contractblad totaal'!B6</f>
        <v>GO-EA-MW-2021</v>
      </c>
      <c r="C6" s="188"/>
      <c r="D6" s="76"/>
      <c r="E6" s="188"/>
      <c r="F6" s="188"/>
      <c r="G6" s="188"/>
      <c r="H6" s="188"/>
      <c r="I6" s="188"/>
      <c r="J6" s="188"/>
    </row>
    <row r="7" spans="1:13" ht="15">
      <c r="A7" s="60" t="str">
        <f>'1-Contractblad totaal'!A8</f>
        <v>Naam dienstverlener</v>
      </c>
      <c r="B7" s="186">
        <f>'1-Contractblad totaal'!B8</f>
        <v>0</v>
      </c>
      <c r="C7" s="188"/>
      <c r="D7" s="76"/>
      <c r="E7" s="76"/>
      <c r="F7" s="76"/>
      <c r="G7" s="174"/>
      <c r="H7" s="174"/>
      <c r="I7" s="174"/>
      <c r="J7" s="76"/>
    </row>
    <row r="8" spans="1:13" ht="15">
      <c r="A8" s="60" t="str">
        <f>'1-Contractblad totaal'!A9</f>
        <v>Prijspeil</v>
      </c>
      <c r="B8" s="84">
        <f>'1-Contractblad totaal'!B9</f>
        <v>44562</v>
      </c>
      <c r="C8" s="188"/>
      <c r="D8" s="188"/>
      <c r="E8" s="188"/>
      <c r="F8" s="174"/>
      <c r="G8" s="174"/>
      <c r="H8" s="174"/>
      <c r="I8" s="174"/>
      <c r="J8" s="76"/>
    </row>
    <row r="9" spans="1:13" ht="15">
      <c r="A9" s="185"/>
      <c r="B9" s="176"/>
      <c r="C9" s="189"/>
      <c r="D9" s="189"/>
      <c r="E9" s="189"/>
      <c r="F9" s="174"/>
      <c r="G9" s="174"/>
      <c r="H9" s="174"/>
      <c r="I9" s="174"/>
      <c r="J9" s="76"/>
    </row>
    <row r="10" spans="1:13" ht="15">
      <c r="A10" s="185"/>
      <c r="B10" s="176"/>
      <c r="C10" s="189"/>
      <c r="D10" s="189"/>
      <c r="E10" s="189"/>
      <c r="F10" s="174"/>
      <c r="G10" s="174"/>
      <c r="H10" s="174"/>
      <c r="I10" s="174"/>
      <c r="J10" s="76"/>
    </row>
    <row r="11" spans="1:13" ht="25.15">
      <c r="A11" s="196" t="s">
        <v>40</v>
      </c>
      <c r="B11" s="196" t="s">
        <v>452</v>
      </c>
      <c r="C11" s="197" t="s">
        <v>417</v>
      </c>
      <c r="D11" s="197" t="s">
        <v>453</v>
      </c>
      <c r="E11" s="197" t="s">
        <v>454</v>
      </c>
      <c r="F11" s="484" t="s">
        <v>455</v>
      </c>
      <c r="G11" s="485" t="s">
        <v>456</v>
      </c>
      <c r="I11" s="174"/>
      <c r="J11" s="174"/>
      <c r="K11" s="176"/>
      <c r="L11" s="176"/>
      <c r="M11" s="190"/>
    </row>
    <row r="12" spans="1:13" ht="12.75" customHeight="1">
      <c r="A12" s="486"/>
      <c r="B12" s="486"/>
      <c r="C12" s="486"/>
      <c r="D12" s="487"/>
      <c r="E12" s="488"/>
      <c r="F12" s="489"/>
      <c r="G12" s="490"/>
      <c r="I12" s="174"/>
      <c r="J12" s="174"/>
      <c r="K12" s="176"/>
      <c r="L12" s="176"/>
      <c r="M12" s="190"/>
    </row>
    <row r="13" spans="1:13" ht="12.75" customHeight="1">
      <c r="A13" s="486" t="s">
        <v>53</v>
      </c>
      <c r="B13" s="486" t="s">
        <v>457</v>
      </c>
      <c r="C13" s="486" t="s">
        <v>458</v>
      </c>
      <c r="D13" s="487"/>
      <c r="E13" s="488">
        <v>18</v>
      </c>
      <c r="F13" s="489"/>
      <c r="G13" s="490">
        <f t="shared" ref="G13" si="0">E13*F13*12</f>
        <v>0</v>
      </c>
      <c r="I13" s="174"/>
      <c r="J13" s="174"/>
      <c r="K13" s="76"/>
    </row>
    <row r="14" spans="1:13" ht="12" customHeight="1">
      <c r="A14" s="486"/>
      <c r="B14" s="486"/>
      <c r="C14" s="486"/>
      <c r="D14" s="487"/>
      <c r="E14" s="488"/>
      <c r="F14" s="489"/>
      <c r="G14" s="490"/>
      <c r="I14" s="174"/>
      <c r="J14" s="174"/>
      <c r="K14" s="76"/>
    </row>
    <row r="15" spans="1:13" ht="12" customHeight="1">
      <c r="I15" s="174"/>
      <c r="J15" s="174"/>
      <c r="K15" s="76"/>
    </row>
    <row r="16" spans="1:13" s="191" customFormat="1" ht="15" customHeight="1">
      <c r="A16" s="491" t="s">
        <v>94</v>
      </c>
      <c r="B16" s="492"/>
      <c r="C16" s="492"/>
      <c r="D16" s="528"/>
      <c r="E16" s="528"/>
      <c r="F16" s="529"/>
      <c r="G16" s="493">
        <f>SUM(G12:G14)</f>
        <v>0</v>
      </c>
      <c r="I16" s="192"/>
      <c r="J16" s="174"/>
      <c r="K16" s="192"/>
    </row>
    <row r="17" spans="1:9" ht="15">
      <c r="I17" s="174"/>
    </row>
    <row r="18" spans="1:9" ht="13.5" customHeight="1">
      <c r="A18" s="198" t="s">
        <v>459</v>
      </c>
      <c r="B18" s="187"/>
      <c r="C18" s="171"/>
      <c r="D18" s="193"/>
      <c r="E18" s="76"/>
      <c r="F18" s="174"/>
      <c r="G18" s="174"/>
      <c r="I18" s="174"/>
    </row>
    <row r="19" spans="1:9" ht="12.75" customHeight="1">
      <c r="A19" s="194"/>
      <c r="B19" s="187"/>
      <c r="C19" s="171"/>
      <c r="D19" s="193"/>
      <c r="E19" s="76"/>
      <c r="F19" s="174"/>
      <c r="G19" s="174"/>
    </row>
    <row r="20" spans="1:9" ht="27.75" customHeight="1">
      <c r="A20" s="530" t="s">
        <v>460</v>
      </c>
      <c r="B20" s="530"/>
      <c r="C20" s="530"/>
      <c r="D20" s="530"/>
      <c r="E20" s="530"/>
      <c r="F20" s="530"/>
      <c r="G20" s="195"/>
    </row>
  </sheetData>
  <mergeCells count="2">
    <mergeCell ref="D16:F16"/>
    <mergeCell ref="A20:F20"/>
  </mergeCells>
  <pageMargins left="0.59055118110236227" right="0.59055118110236227" top="0.59055118110236227" bottom="0.78740157480314965" header="0.39370078740157483" footer="0.19685039370078741"/>
  <pageSetup paperSize="9" fitToHeight="0" orientation="landscape" r:id="rId1"/>
  <headerFooter alignWithMargins="0">
    <oddFooter>&amp;L&amp;"Verdana,Standaard"&amp;F-&amp;A
Atir b.v. ©&amp;R&amp;"Verdana,Standaard"printversie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9"/>
  <sheetViews>
    <sheetView showGridLines="0" tabSelected="1" zoomScale="86" zoomScaleNormal="86" workbookViewId="0">
      <pane ySplit="10" topLeftCell="A20" activePane="bottomLeft" state="frozen"/>
      <selection pane="bottomLeft" activeCell="J36" sqref="J36"/>
      <selection activeCell="F12" sqref="F12"/>
    </sheetView>
  </sheetViews>
  <sheetFormatPr defaultColWidth="9.28515625" defaultRowHeight="13.15"/>
  <cols>
    <col min="1" max="1" width="35.5703125" style="42" customWidth="1"/>
    <col min="2" max="2" width="22.85546875" style="42" bestFit="1" customWidth="1"/>
    <col min="3" max="3" width="16.140625" style="42" customWidth="1"/>
    <col min="4" max="4" width="3.7109375" style="42" customWidth="1"/>
    <col min="5" max="7" width="12.7109375" style="42" customWidth="1"/>
    <col min="8" max="8" width="17.7109375" style="42" customWidth="1"/>
    <col min="9" max="9" width="2.42578125" style="42" customWidth="1"/>
    <col min="10" max="10" width="17.7109375" style="42" customWidth="1"/>
    <col min="11" max="11" width="26.7109375" style="42" customWidth="1"/>
    <col min="12" max="12" width="15.28515625" style="42" customWidth="1"/>
    <col min="13" max="15" width="9.28515625" style="42"/>
    <col min="16" max="16" width="10.28515625" style="42" bestFit="1" customWidth="1"/>
    <col min="17" max="16384" width="9.28515625" style="42"/>
  </cols>
  <sheetData>
    <row r="1" spans="1:18">
      <c r="A1" s="298" t="s">
        <v>5</v>
      </c>
      <c r="B1" s="41"/>
      <c r="C1" s="41"/>
    </row>
    <row r="2" spans="1:18">
      <c r="A2" s="43"/>
      <c r="B2" s="41"/>
      <c r="C2" s="41"/>
    </row>
    <row r="3" spans="1:18" s="45" customFormat="1" ht="15">
      <c r="A3" s="60" t="s">
        <v>6</v>
      </c>
      <c r="B3" s="61" t="s">
        <v>7</v>
      </c>
      <c r="C3" s="61"/>
      <c r="D3" s="61"/>
      <c r="E3" s="44"/>
      <c r="F3" s="44"/>
      <c r="G3" s="42"/>
      <c r="H3" s="42"/>
      <c r="I3" s="42"/>
      <c r="J3" s="42"/>
      <c r="K3" s="42"/>
      <c r="L3" s="42"/>
      <c r="M3" s="42"/>
      <c r="N3" s="42"/>
    </row>
    <row r="4" spans="1:18" s="45" customFormat="1" ht="15">
      <c r="A4" s="60" t="s">
        <v>8</v>
      </c>
      <c r="B4" s="61" t="e">
        <f ca="1">MID(CELL("bestandsnaam",$D$10),SEARCH("]",CELL("bestandsnaam",$D$10),1)+1,256)</f>
        <v>#VALUE!</v>
      </c>
      <c r="C4" s="61"/>
      <c r="D4" s="61"/>
      <c r="E4" s="44"/>
      <c r="F4" s="44"/>
      <c r="G4" s="42"/>
      <c r="H4" s="42"/>
      <c r="I4" s="42"/>
      <c r="J4" s="42"/>
      <c r="K4" s="42"/>
      <c r="L4" s="42"/>
      <c r="M4" s="42"/>
      <c r="N4" s="42"/>
    </row>
    <row r="5" spans="1:18" s="45" customFormat="1" ht="15">
      <c r="A5" s="60" t="s">
        <v>9</v>
      </c>
      <c r="B5" s="61" t="s">
        <v>10</v>
      </c>
      <c r="C5" s="61"/>
      <c r="D5" s="61"/>
      <c r="E5" s="44"/>
      <c r="F5" s="44"/>
      <c r="G5" s="46"/>
      <c r="H5" s="46"/>
      <c r="K5" s="42"/>
      <c r="L5" s="42"/>
      <c r="M5" s="42"/>
      <c r="N5" s="42"/>
    </row>
    <row r="6" spans="1:18" s="45" customFormat="1" ht="15">
      <c r="A6" s="60" t="s">
        <v>11</v>
      </c>
      <c r="B6" s="61" t="s">
        <v>12</v>
      </c>
      <c r="C6" s="61"/>
      <c r="D6" s="61"/>
      <c r="E6" s="44"/>
      <c r="F6" s="44"/>
      <c r="G6" s="46"/>
      <c r="H6" s="46"/>
      <c r="K6" s="42"/>
      <c r="L6" s="42"/>
      <c r="M6" s="42"/>
      <c r="N6" s="42"/>
    </row>
    <row r="7" spans="1:18" s="45" customFormat="1" ht="15">
      <c r="A7" s="60" t="s">
        <v>13</v>
      </c>
      <c r="B7" s="215" t="s">
        <v>14</v>
      </c>
      <c r="C7" s="61"/>
      <c r="D7" s="61"/>
      <c r="E7" s="44"/>
      <c r="F7" s="44"/>
      <c r="G7" s="46"/>
      <c r="H7" s="46"/>
      <c r="K7" s="42"/>
      <c r="L7" s="42"/>
      <c r="M7" s="42"/>
      <c r="N7" s="42"/>
    </row>
    <row r="8" spans="1:18" s="45" customFormat="1" ht="15">
      <c r="A8" s="60" t="s">
        <v>15</v>
      </c>
      <c r="B8" s="531"/>
      <c r="C8" s="531"/>
      <c r="D8" s="532"/>
      <c r="E8" s="44"/>
      <c r="F8" s="44"/>
      <c r="G8" s="46"/>
      <c r="H8" s="46"/>
      <c r="K8" s="42"/>
      <c r="L8" s="42"/>
      <c r="M8" s="42"/>
      <c r="N8" s="42"/>
    </row>
    <row r="9" spans="1:18" s="45" customFormat="1" ht="15">
      <c r="A9" s="60" t="s">
        <v>16</v>
      </c>
      <c r="B9" s="84">
        <v>44562</v>
      </c>
      <c r="C9" s="62"/>
      <c r="D9" s="61"/>
      <c r="E9" s="44"/>
      <c r="F9" s="44"/>
      <c r="G9" s="46"/>
      <c r="H9" s="46"/>
      <c r="I9" s="46"/>
      <c r="J9" s="46"/>
      <c r="K9" s="42"/>
      <c r="L9" s="42"/>
      <c r="M9" s="42"/>
      <c r="N9" s="42"/>
      <c r="O9" s="46"/>
      <c r="P9" s="46"/>
      <c r="Q9" s="46"/>
      <c r="R9" s="46"/>
    </row>
    <row r="10" spans="1:18" s="45" customFormat="1" ht="15">
      <c r="A10" s="47"/>
      <c r="G10" s="48"/>
      <c r="H10" s="48"/>
    </row>
    <row r="11" spans="1:18" s="45" customFormat="1" ht="15">
      <c r="A11" s="299" t="s">
        <v>17</v>
      </c>
      <c r="B11" s="300"/>
      <c r="C11" s="300"/>
      <c r="D11" s="300"/>
      <c r="E11" s="300"/>
      <c r="F11" s="300"/>
      <c r="G11" s="301"/>
      <c r="H11" s="302"/>
    </row>
    <row r="12" spans="1:18" ht="15">
      <c r="J12" s="45"/>
      <c r="K12" s="45"/>
      <c r="L12" s="45"/>
      <c r="M12" s="45"/>
      <c r="N12" s="45"/>
      <c r="O12" s="45"/>
      <c r="P12" s="45"/>
    </row>
    <row r="13" spans="1:18" ht="26.45">
      <c r="A13" s="63" t="s">
        <v>18</v>
      </c>
      <c r="D13" s="64"/>
      <c r="F13" s="64" t="s">
        <v>19</v>
      </c>
      <c r="G13" s="64" t="s">
        <v>20</v>
      </c>
      <c r="H13" s="65" t="s">
        <v>21</v>
      </c>
      <c r="I13" s="49"/>
      <c r="J13" s="66"/>
      <c r="K13" s="45"/>
      <c r="L13" s="45"/>
      <c r="M13" s="45"/>
      <c r="N13" s="45"/>
      <c r="O13" s="45"/>
      <c r="P13" s="45"/>
    </row>
    <row r="14" spans="1:18" ht="15">
      <c r="A14" s="67" t="s">
        <v>22</v>
      </c>
      <c r="B14" s="67" t="s">
        <v>23</v>
      </c>
      <c r="C14" s="67" t="s">
        <v>24</v>
      </c>
      <c r="D14" s="68"/>
      <c r="F14" s="50" t="e">
        <f>SUM('4-Basis ruimtestaat'!L:L)</f>
        <v>#DIV/0!</v>
      </c>
      <c r="G14" s="303" t="e">
        <f>'6-Opbouw uurtarief productie'!$E$47</f>
        <v>#DIV/0!</v>
      </c>
      <c r="H14" s="51" t="e">
        <f>G14*F14</f>
        <v>#DIV/0!</v>
      </c>
      <c r="I14" s="49"/>
      <c r="J14" s="225"/>
      <c r="K14" s="45"/>
      <c r="L14" s="45"/>
      <c r="M14" s="45"/>
      <c r="N14" s="45"/>
      <c r="O14" s="45"/>
      <c r="P14" s="45"/>
    </row>
    <row r="15" spans="1:18" ht="15">
      <c r="A15" s="67" t="s">
        <v>25</v>
      </c>
      <c r="B15" s="67" t="s">
        <v>23</v>
      </c>
      <c r="C15" s="67" t="s">
        <v>24</v>
      </c>
      <c r="D15" s="67"/>
      <c r="F15" s="50">
        <f>'2-Kosten per locatie'!F14</f>
        <v>0</v>
      </c>
      <c r="G15" s="303" t="e">
        <f>'6-Opbouw uurtarief productie'!$E$47</f>
        <v>#DIV/0!</v>
      </c>
      <c r="H15" s="51" t="e">
        <f>G15*F15</f>
        <v>#DIV/0!</v>
      </c>
      <c r="I15" s="49"/>
      <c r="J15" s="66"/>
      <c r="L15" s="45"/>
      <c r="M15" s="45"/>
      <c r="N15" s="45"/>
      <c r="O15" s="45"/>
      <c r="P15" s="45"/>
    </row>
    <row r="16" spans="1:18" ht="15">
      <c r="A16" s="67"/>
      <c r="B16" s="69"/>
      <c r="C16" s="69"/>
      <c r="D16" s="69"/>
      <c r="E16" s="69"/>
      <c r="F16" s="70"/>
      <c r="G16" s="69"/>
      <c r="H16" s="69"/>
      <c r="I16" s="69"/>
      <c r="J16" s="66"/>
      <c r="K16" s="45"/>
      <c r="L16" s="45"/>
      <c r="M16" s="45"/>
      <c r="N16" s="45"/>
      <c r="O16" s="45"/>
      <c r="P16" s="45"/>
    </row>
    <row r="17" spans="1:16" ht="15">
      <c r="A17" s="67" t="s">
        <v>26</v>
      </c>
      <c r="B17" s="67" t="s">
        <v>23</v>
      </c>
      <c r="C17" s="67" t="s">
        <v>24</v>
      </c>
      <c r="D17" s="69"/>
      <c r="E17" s="259" t="e">
        <f>'2-Kosten per locatie'!I14/'2-Kosten per locatie'!E14</f>
        <v>#DIV/0!</v>
      </c>
      <c r="F17" s="57" t="e">
        <f>SUM(F14:F14)*E17</f>
        <v>#DIV/0!</v>
      </c>
      <c r="G17" s="303" t="e">
        <f>'7-Opbouw uurtarief toezicht'!$E$47</f>
        <v>#DIV/0!</v>
      </c>
      <c r="H17" s="51" t="e">
        <f>G17*F17</f>
        <v>#DIV/0!</v>
      </c>
      <c r="J17" s="66"/>
      <c r="K17" s="45"/>
      <c r="L17" s="45"/>
      <c r="M17" s="45"/>
      <c r="N17" s="45"/>
      <c r="O17" s="45"/>
      <c r="P17" s="45"/>
    </row>
    <row r="18" spans="1:16" ht="15">
      <c r="A18" s="67"/>
      <c r="B18" s="67"/>
      <c r="C18" s="67"/>
      <c r="D18" s="67"/>
      <c r="E18" s="67"/>
      <c r="F18" s="71"/>
      <c r="G18" s="67"/>
      <c r="H18" s="67"/>
      <c r="I18" s="67"/>
      <c r="J18" s="66"/>
      <c r="K18" s="45"/>
      <c r="L18" s="45"/>
      <c r="M18" s="45"/>
      <c r="N18" s="45"/>
      <c r="O18" s="45"/>
      <c r="P18" s="45"/>
    </row>
    <row r="19" spans="1:16" ht="15">
      <c r="A19" s="67"/>
      <c r="B19" s="67"/>
      <c r="C19" s="72"/>
      <c r="D19" s="67"/>
      <c r="E19" s="73"/>
      <c r="F19" s="71"/>
      <c r="G19" s="67"/>
      <c r="H19" s="67"/>
      <c r="I19" s="67"/>
      <c r="J19" s="66"/>
      <c r="K19" s="45"/>
      <c r="L19" s="45"/>
      <c r="M19" s="45"/>
      <c r="N19" s="45"/>
      <c r="O19" s="45"/>
      <c r="P19" s="45"/>
    </row>
    <row r="20" spans="1:16" ht="15">
      <c r="A20" s="304" t="s">
        <v>27</v>
      </c>
      <c r="B20" s="305" t="s">
        <v>23</v>
      </c>
      <c r="C20" s="305" t="s">
        <v>24</v>
      </c>
      <c r="D20" s="305"/>
      <c r="E20" s="306"/>
      <c r="F20" s="307"/>
      <c r="G20" s="308" t="e">
        <f>(H17+H14)/F14</f>
        <v>#DIV/0!</v>
      </c>
      <c r="H20" s="67"/>
      <c r="I20" s="67"/>
      <c r="J20" s="66"/>
      <c r="K20" s="45"/>
      <c r="L20" s="45"/>
      <c r="M20" s="45"/>
      <c r="N20" s="45"/>
      <c r="O20" s="45"/>
      <c r="P20" s="45"/>
    </row>
    <row r="21" spans="1:16" ht="15">
      <c r="A21" s="67"/>
      <c r="B21" s="67"/>
      <c r="C21" s="67"/>
      <c r="D21" s="67"/>
      <c r="E21" s="67"/>
      <c r="F21" s="67"/>
      <c r="G21" s="67"/>
      <c r="H21" s="67"/>
      <c r="J21" s="66"/>
      <c r="K21" s="45"/>
      <c r="L21" s="45"/>
      <c r="M21" s="45"/>
      <c r="N21" s="45"/>
      <c r="O21" s="45"/>
      <c r="P21" s="45"/>
    </row>
    <row r="22" spans="1:16" ht="15">
      <c r="A22" s="74" t="s">
        <v>28</v>
      </c>
      <c r="H22" s="75" t="e">
        <f>SUM(H14:H21)</f>
        <v>#DIV/0!</v>
      </c>
      <c r="I22" s="52"/>
      <c r="J22" s="66"/>
      <c r="K22" s="45"/>
      <c r="L22" s="45"/>
      <c r="M22" s="45"/>
      <c r="N22" s="45"/>
      <c r="O22" s="45"/>
      <c r="P22" s="45"/>
    </row>
    <row r="23" spans="1:16" ht="15">
      <c r="A23" s="54" t="s">
        <v>29</v>
      </c>
      <c r="G23" s="55">
        <v>0.21</v>
      </c>
      <c r="H23" s="56" t="e">
        <f>G23*H22</f>
        <v>#DIV/0!</v>
      </c>
      <c r="I23" s="52"/>
      <c r="J23" s="66"/>
      <c r="K23" s="45"/>
      <c r="L23" s="45"/>
      <c r="M23" s="45"/>
      <c r="N23" s="45"/>
      <c r="O23" s="45"/>
      <c r="P23" s="45"/>
    </row>
    <row r="24" spans="1:16" ht="15">
      <c r="A24" s="54" t="s">
        <v>30</v>
      </c>
      <c r="G24" s="49" t="s">
        <v>31</v>
      </c>
      <c r="H24" s="51" t="e">
        <f>H23+H22</f>
        <v>#DIV/0!</v>
      </c>
      <c r="I24" s="52"/>
      <c r="J24" s="66"/>
      <c r="K24" s="45"/>
      <c r="L24" s="45"/>
      <c r="M24" s="45"/>
      <c r="N24" s="45"/>
      <c r="O24" s="45"/>
      <c r="P24" s="45"/>
    </row>
    <row r="25" spans="1:16" ht="15">
      <c r="A25" s="54"/>
      <c r="G25" s="49"/>
      <c r="H25" s="51"/>
      <c r="I25" s="53"/>
      <c r="J25" s="45"/>
      <c r="K25" s="45"/>
      <c r="L25" s="45"/>
      <c r="M25" s="45"/>
      <c r="N25" s="45"/>
      <c r="O25" s="45"/>
      <c r="P25" s="45"/>
    </row>
    <row r="26" spans="1:16" s="45" customFormat="1" ht="15">
      <c r="A26" s="299" t="s">
        <v>32</v>
      </c>
      <c r="B26" s="300"/>
      <c r="C26" s="300"/>
      <c r="D26" s="300"/>
      <c r="E26" s="300"/>
      <c r="F26" s="300"/>
      <c r="G26" s="301"/>
      <c r="H26" s="302"/>
    </row>
    <row r="27" spans="1:16" ht="15">
      <c r="J27" s="45"/>
      <c r="K27" s="45"/>
      <c r="L27" s="45"/>
      <c r="M27" s="45"/>
      <c r="N27" s="45"/>
      <c r="O27" s="45"/>
      <c r="P27" s="45"/>
    </row>
    <row r="28" spans="1:16">
      <c r="A28" s="57"/>
      <c r="B28" s="57"/>
      <c r="C28" s="57"/>
      <c r="D28" s="57"/>
      <c r="E28" s="57"/>
      <c r="F28" s="57"/>
      <c r="G28" s="57"/>
      <c r="H28" s="57"/>
    </row>
    <row r="29" spans="1:16">
      <c r="A29" s="67" t="e">
        <f ca="1">'9-Sanitaire voorzieningen'!B4</f>
        <v>#VALUE!</v>
      </c>
      <c r="B29" s="57"/>
      <c r="C29" s="57"/>
      <c r="D29" s="57"/>
      <c r="E29" s="57"/>
      <c r="F29" s="57"/>
      <c r="G29" s="57"/>
      <c r="H29" s="58">
        <f>'9-Sanitaire voorzieningen'!G16</f>
        <v>0</v>
      </c>
    </row>
    <row r="30" spans="1:16" s="57" customFormat="1"/>
    <row r="31" spans="1:16" s="57" customFormat="1"/>
    <row r="32" spans="1:16">
      <c r="A32" s="74" t="s">
        <v>33</v>
      </c>
      <c r="H32" s="59">
        <f>SUM(H27:H31)</f>
        <v>0</v>
      </c>
    </row>
    <row r="33" spans="1:10">
      <c r="A33" s="54" t="s">
        <v>29</v>
      </c>
      <c r="G33" s="55">
        <v>0.21</v>
      </c>
      <c r="H33" s="56">
        <f>G33*H32</f>
        <v>0</v>
      </c>
    </row>
    <row r="34" spans="1:10">
      <c r="A34" s="54" t="s">
        <v>30</v>
      </c>
      <c r="H34" s="59">
        <f>H32+H33</f>
        <v>0</v>
      </c>
    </row>
    <row r="36" spans="1:10" ht="15">
      <c r="A36" s="309" t="s">
        <v>34</v>
      </c>
      <c r="B36" s="306"/>
      <c r="C36" s="306"/>
      <c r="D36" s="306"/>
      <c r="E36" s="310"/>
      <c r="F36" s="310"/>
      <c r="G36" s="310"/>
      <c r="H36" s="311" t="e">
        <f>H32+H22</f>
        <v>#DIV/0!</v>
      </c>
      <c r="J36" s="494"/>
    </row>
    <row r="37" spans="1:10">
      <c r="A37" s="54" t="s">
        <v>29</v>
      </c>
      <c r="G37" s="55">
        <v>0.21</v>
      </c>
      <c r="H37" s="56" t="e">
        <f>G37*H36</f>
        <v>#DIV/0!</v>
      </c>
    </row>
    <row r="38" spans="1:10">
      <c r="A38" s="54" t="s">
        <v>30</v>
      </c>
      <c r="H38" s="59" t="e">
        <f>H36+H37</f>
        <v>#DIV/0!</v>
      </c>
    </row>
    <row r="40" spans="1:10" ht="15">
      <c r="A40" s="312" t="s">
        <v>35</v>
      </c>
      <c r="B40" s="313"/>
      <c r="C40" s="313"/>
      <c r="D40" s="313"/>
      <c r="E40" s="314"/>
      <c r="F40" s="313"/>
      <c r="G40" s="313"/>
      <c r="H40" s="315">
        <v>67000</v>
      </c>
      <c r="J40" s="215"/>
    </row>
    <row r="43" spans="1:10" ht="13.15" customHeight="1">
      <c r="A43" s="497" t="s">
        <v>36</v>
      </c>
      <c r="B43" s="498"/>
      <c r="C43" s="498"/>
      <c r="D43" s="498"/>
      <c r="E43" s="498"/>
      <c r="F43" s="498"/>
      <c r="G43" s="498"/>
      <c r="H43" s="499"/>
    </row>
    <row r="44" spans="1:10">
      <c r="A44" s="500"/>
      <c r="B44" s="501"/>
      <c r="C44" s="501"/>
      <c r="D44" s="501"/>
      <c r="E44" s="501"/>
      <c r="F44" s="501"/>
      <c r="G44" s="501"/>
      <c r="H44" s="502"/>
    </row>
    <row r="45" spans="1:10" ht="36.6" customHeight="1">
      <c r="A45" s="503"/>
      <c r="B45" s="504"/>
      <c r="C45" s="504"/>
      <c r="D45" s="504"/>
      <c r="E45" s="504"/>
      <c r="F45" s="504"/>
      <c r="G45" s="504"/>
      <c r="H45" s="505"/>
    </row>
    <row r="47" spans="1:10">
      <c r="A47" s="497" t="s">
        <v>37</v>
      </c>
      <c r="B47" s="498"/>
      <c r="C47" s="498"/>
      <c r="D47" s="498"/>
      <c r="E47" s="498"/>
      <c r="F47" s="498"/>
      <c r="G47" s="498"/>
      <c r="H47" s="499"/>
    </row>
    <row r="48" spans="1:10">
      <c r="A48" s="500"/>
      <c r="B48" s="501"/>
      <c r="C48" s="501"/>
      <c r="D48" s="501"/>
      <c r="E48" s="501"/>
      <c r="F48" s="501"/>
      <c r="G48" s="501"/>
      <c r="H48" s="502"/>
    </row>
    <row r="49" spans="1:8">
      <c r="A49" s="503"/>
      <c r="B49" s="504"/>
      <c r="C49" s="504"/>
      <c r="D49" s="504"/>
      <c r="E49" s="504"/>
      <c r="F49" s="504"/>
      <c r="G49" s="504"/>
      <c r="H49" s="505"/>
    </row>
  </sheetData>
  <mergeCells count="3">
    <mergeCell ref="B8:D8"/>
    <mergeCell ref="A43:H45"/>
    <mergeCell ref="A47:H49"/>
  </mergeCells>
  <pageMargins left="0.7" right="0.7" top="0.75" bottom="0.75" header="0.3" footer="0.3"/>
  <pageSetup paperSize="9" scale="66" orientation="portrait" r:id="rId1"/>
  <headerFooter>
    <oddFooter>&amp;L&amp;F-&amp;A
Atir b.v. ©&amp;Rprintversie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B15"/>
  <sheetViews>
    <sheetView showGridLines="0" showZeros="0" zoomScale="85" zoomScaleNormal="85" workbookViewId="0">
      <pane ySplit="10" topLeftCell="A11" activePane="bottomLeft" state="frozen"/>
      <selection pane="bottomLeft" activeCell="H11" sqref="H11:H12"/>
      <selection activeCell="F12" sqref="F12"/>
    </sheetView>
  </sheetViews>
  <sheetFormatPr defaultColWidth="8.7109375" defaultRowHeight="14.1" customHeight="1"/>
  <cols>
    <col min="1" max="1" width="34.7109375" style="76" customWidth="1"/>
    <col min="2" max="2" width="25.5703125" style="76" customWidth="1"/>
    <col min="3" max="4" width="16" style="76" customWidth="1"/>
    <col min="5" max="5" width="16.42578125" style="81" customWidth="1"/>
    <col min="6" max="6" width="17.28515625" style="81" customWidth="1"/>
    <col min="7" max="7" width="14.7109375" style="81" customWidth="1"/>
    <col min="8" max="8" width="12" style="270" bestFit="1" customWidth="1"/>
    <col min="9" max="9" width="15.42578125" style="81" customWidth="1"/>
    <col min="10" max="10" width="5.28515625" style="81" customWidth="1"/>
    <col min="11" max="11" width="12.7109375" style="270" customWidth="1"/>
    <col min="12" max="12" width="13.7109375" style="81" customWidth="1"/>
    <col min="13" max="13" width="3.7109375" style="81" customWidth="1"/>
    <col min="14" max="14" width="13.7109375" style="81" customWidth="1"/>
    <col min="15" max="15" width="3.7109375" style="81" customWidth="1"/>
    <col min="16" max="16" width="14.28515625" style="81" bestFit="1" customWidth="1"/>
    <col min="17" max="18" width="13.7109375" style="81" customWidth="1"/>
    <col min="19" max="27" width="13.28515625" style="81" customWidth="1"/>
    <col min="28" max="16384" width="8.7109375" style="76"/>
  </cols>
  <sheetData>
    <row r="1" spans="1:28" ht="14.1" customHeight="1">
      <c r="A1" s="298" t="s">
        <v>5</v>
      </c>
      <c r="M1" s="267"/>
    </row>
    <row r="2" spans="1:28" ht="14.1" customHeight="1">
      <c r="M2" s="267"/>
    </row>
    <row r="3" spans="1:28" ht="14.1" customHeight="1">
      <c r="A3" s="83" t="str">
        <f>'1-Contractblad totaal'!A3</f>
        <v>Naam opdrachtgever</v>
      </c>
      <c r="B3" s="96" t="str">
        <f>'1-Contractblad totaal'!B3</f>
        <v>Gemeente Oostzaan</v>
      </c>
      <c r="M3" s="267"/>
      <c r="N3" s="77"/>
      <c r="P3" s="77"/>
      <c r="Q3" s="77"/>
      <c r="R3" s="77"/>
      <c r="S3" s="77"/>
      <c r="T3" s="77"/>
      <c r="U3" s="77"/>
      <c r="V3" s="77"/>
      <c r="W3" s="77"/>
      <c r="X3" s="77"/>
      <c r="Y3" s="77"/>
      <c r="Z3" s="77"/>
      <c r="AA3" s="77"/>
    </row>
    <row r="4" spans="1:28" ht="14.1" customHeight="1">
      <c r="A4" s="83" t="str">
        <f>'1-Contractblad totaal'!A4</f>
        <v>Calculatie onderdeel</v>
      </c>
      <c r="B4" s="96" t="e">
        <f ca="1">MID(CELL("bestandsnaam",$D$9),SEARCH("]",CELL("bestandsnaam",$D$9),1)+1,256)</f>
        <v>#VALUE!</v>
      </c>
      <c r="M4" s="267"/>
      <c r="N4" s="77"/>
      <c r="P4" s="77"/>
      <c r="Q4" s="77"/>
      <c r="R4" s="77"/>
      <c r="S4" s="77"/>
      <c r="T4" s="77"/>
      <c r="U4" s="77"/>
      <c r="V4" s="77"/>
      <c r="W4" s="77"/>
      <c r="X4" s="77"/>
      <c r="Y4" s="77"/>
      <c r="Z4" s="77"/>
      <c r="AA4" s="77"/>
    </row>
    <row r="5" spans="1:28" ht="14.1" customHeight="1">
      <c r="A5" s="83" t="str">
        <f>'1-Contractblad totaal'!A5</f>
        <v>Gebouw/plaats</v>
      </c>
      <c r="B5" s="96" t="str">
        <f>'1-Contractblad totaal'!B5</f>
        <v>Gemeentehuis / Gemeentewerf</v>
      </c>
      <c r="M5" s="267"/>
      <c r="N5" s="77"/>
      <c r="O5" s="77"/>
      <c r="P5" s="77"/>
      <c r="Q5" s="77"/>
      <c r="R5" s="77"/>
      <c r="S5" s="77"/>
      <c r="T5" s="77"/>
      <c r="U5" s="77"/>
      <c r="V5" s="77"/>
      <c r="W5" s="77"/>
      <c r="X5" s="77"/>
      <c r="Y5" s="77"/>
      <c r="Z5" s="77"/>
      <c r="AA5" s="77"/>
    </row>
    <row r="6" spans="1:28" ht="14.1" customHeight="1">
      <c r="A6" s="83" t="str">
        <f>'1-Contractblad totaal'!A6</f>
        <v>Referentie nummer</v>
      </c>
      <c r="B6" s="96" t="str">
        <f>'1-Contractblad totaal'!B6</f>
        <v>GO-EA-MW-2021</v>
      </c>
      <c r="M6" s="77"/>
      <c r="N6" s="77"/>
      <c r="O6" s="77"/>
      <c r="P6" s="77"/>
      <c r="Q6" s="77"/>
      <c r="R6" s="77"/>
      <c r="S6" s="77"/>
      <c r="T6" s="77"/>
      <c r="U6" s="77"/>
      <c r="V6" s="77"/>
      <c r="W6" s="77"/>
      <c r="X6" s="77"/>
      <c r="Y6" s="77"/>
      <c r="Z6" s="77"/>
      <c r="AA6" s="77"/>
    </row>
    <row r="7" spans="1:28" ht="14.1" customHeight="1">
      <c r="A7" s="83" t="str">
        <f>'1-Contractblad totaal'!A8</f>
        <v>Naam dienstverlener</v>
      </c>
      <c r="B7" s="83">
        <f>'1-Contractblad totaal'!B8</f>
        <v>0</v>
      </c>
      <c r="L7" s="77"/>
      <c r="M7" s="77"/>
      <c r="N7" s="77"/>
      <c r="O7" s="77"/>
      <c r="P7" s="77"/>
      <c r="Q7" s="77"/>
      <c r="R7" s="77"/>
      <c r="S7" s="77"/>
      <c r="T7" s="77"/>
      <c r="U7" s="77"/>
      <c r="V7" s="77"/>
      <c r="W7" s="77"/>
      <c r="X7" s="77"/>
      <c r="Y7" s="77"/>
      <c r="Z7" s="77"/>
      <c r="AA7" s="77"/>
    </row>
    <row r="8" spans="1:28" ht="14.1" customHeight="1">
      <c r="A8" s="83" t="str">
        <f>'1-Contractblad totaal'!A9</f>
        <v>Prijspeil</v>
      </c>
      <c r="B8" s="84">
        <f>'1-Contractblad totaal'!B9</f>
        <v>44562</v>
      </c>
      <c r="L8" s="270"/>
      <c r="M8" s="270"/>
      <c r="N8" s="270"/>
      <c r="O8" s="270"/>
      <c r="P8" s="270"/>
      <c r="Q8" s="270"/>
      <c r="R8" s="270"/>
      <c r="S8" s="270"/>
      <c r="T8" s="270"/>
      <c r="U8" s="271"/>
      <c r="V8" s="271"/>
      <c r="W8" s="271"/>
      <c r="X8" s="271"/>
      <c r="Y8" s="271"/>
      <c r="Z8" s="271"/>
      <c r="AA8" s="271"/>
    </row>
    <row r="9" spans="1:28" ht="14.1" customHeight="1">
      <c r="A9" s="79"/>
      <c r="B9" s="79"/>
      <c r="C9" s="79"/>
      <c r="D9" s="79"/>
      <c r="E9" s="294" t="s">
        <v>38</v>
      </c>
      <c r="F9" s="295"/>
      <c r="G9" s="275"/>
      <c r="H9" s="506" t="s">
        <v>39</v>
      </c>
      <c r="I9" s="507"/>
      <c r="J9" s="275"/>
      <c r="K9" s="506"/>
      <c r="L9" s="507"/>
      <c r="M9" s="275"/>
      <c r="N9" s="296"/>
      <c r="O9" s="275"/>
      <c r="P9" s="506"/>
      <c r="Q9" s="507"/>
      <c r="R9" s="275"/>
      <c r="S9" s="271"/>
      <c r="T9" s="271"/>
      <c r="U9" s="271"/>
      <c r="V9" s="271"/>
      <c r="W9" s="271"/>
      <c r="X9" s="271"/>
      <c r="Y9" s="271"/>
      <c r="Z9" s="271"/>
      <c r="AA9" s="76"/>
    </row>
    <row r="10" spans="1:28" ht="64.5" customHeight="1">
      <c r="A10" s="261" t="s">
        <v>40</v>
      </c>
      <c r="B10" s="261" t="s">
        <v>41</v>
      </c>
      <c r="C10" s="245" t="s">
        <v>42</v>
      </c>
      <c r="D10" s="245" t="s">
        <v>43</v>
      </c>
      <c r="E10" s="268" t="s">
        <v>44</v>
      </c>
      <c r="F10" s="268" t="s">
        <v>45</v>
      </c>
      <c r="G10" s="272"/>
      <c r="H10" s="268" t="s">
        <v>46</v>
      </c>
      <c r="I10" s="268" t="s">
        <v>47</v>
      </c>
      <c r="J10" s="272"/>
      <c r="K10" s="82" t="s">
        <v>48</v>
      </c>
      <c r="L10" s="268" t="s">
        <v>49</v>
      </c>
      <c r="M10" s="272"/>
      <c r="N10" s="268" t="s">
        <v>50</v>
      </c>
      <c r="O10" s="272"/>
      <c r="P10" s="268" t="s">
        <v>51</v>
      </c>
      <c r="Q10" s="268" t="s">
        <v>52</v>
      </c>
      <c r="R10" s="272"/>
      <c r="S10" s="270"/>
      <c r="T10" s="270"/>
      <c r="U10" s="272"/>
      <c r="V10" s="272"/>
      <c r="W10" s="272"/>
      <c r="X10" s="272"/>
      <c r="Y10" s="272"/>
      <c r="Z10" s="272"/>
      <c r="AA10" s="76"/>
      <c r="AB10" s="271"/>
    </row>
    <row r="11" spans="1:28" s="80" customFormat="1" ht="15" customHeight="1">
      <c r="A11" s="247" t="s">
        <v>53</v>
      </c>
      <c r="B11" s="247"/>
      <c r="C11" s="316">
        <v>255</v>
      </c>
      <c r="D11" s="316">
        <f>SUMIF('4-Basis ruimtestaat'!B:B,'2-Kosten per locatie'!A11,'4-Basis ruimtestaat'!I:I)</f>
        <v>3341.6999999999985</v>
      </c>
      <c r="E11" s="317" t="e">
        <f>SUMIF('4-Basis ruimtestaat'!B:B,'2-Kosten per locatie'!A11,uren_mavr)</f>
        <v>#DIV/0!</v>
      </c>
      <c r="F11" s="269"/>
      <c r="G11" s="273"/>
      <c r="H11" s="318"/>
      <c r="I11" s="317" t="e">
        <f>H11*E11</f>
        <v>#DIV/0!</v>
      </c>
      <c r="J11" s="273"/>
      <c r="K11" s="319" t="e">
        <f>(E11+F11)*'6-Opbouw uurtarief productie'!$E$47</f>
        <v>#DIV/0!</v>
      </c>
      <c r="L11" s="319" t="e">
        <f>I11*'7-Opbouw uurtarief toezicht'!$E$47</f>
        <v>#DIV/0!</v>
      </c>
      <c r="M11" s="273"/>
      <c r="N11" s="317">
        <f>'9-Sanitaire voorzieningen'!G13</f>
        <v>0</v>
      </c>
      <c r="O11" s="273"/>
      <c r="P11" s="288" t="e">
        <f>SUM(K11:N11)</f>
        <v>#DIV/0!</v>
      </c>
      <c r="Q11" s="288" t="e">
        <f>P11/12</f>
        <v>#DIV/0!</v>
      </c>
      <c r="R11" s="273"/>
      <c r="U11" s="276"/>
      <c r="V11" s="273"/>
      <c r="W11" s="276"/>
      <c r="X11" s="273"/>
      <c r="Y11" s="276"/>
      <c r="Z11" s="273"/>
      <c r="AA11" s="76"/>
      <c r="AB11" s="271"/>
    </row>
    <row r="12" spans="1:28" ht="15" customHeight="1">
      <c r="A12" s="280" t="s">
        <v>54</v>
      </c>
      <c r="B12" s="281"/>
      <c r="C12" s="282">
        <v>255</v>
      </c>
      <c r="D12" s="282">
        <f>SUMIF('4-Basis ruimtestaat'!B:B,'2-Kosten per locatie'!A12,'4-Basis ruimtestaat'!I:I)</f>
        <v>231.78999999999996</v>
      </c>
      <c r="E12" s="283" t="e">
        <f>SUMIF('4-Basis ruimtestaat'!B:B,'2-Kosten per locatie'!A12,uren_mavr)</f>
        <v>#DIV/0!</v>
      </c>
      <c r="F12" s="284"/>
      <c r="G12" s="273"/>
      <c r="H12" s="285"/>
      <c r="I12" s="283" t="e">
        <f>H12*E12</f>
        <v>#DIV/0!</v>
      </c>
      <c r="J12" s="273"/>
      <c r="K12" s="286" t="e">
        <f>(E12+F12)*'6-Opbouw uurtarief productie'!$E$47</f>
        <v>#DIV/0!</v>
      </c>
      <c r="L12" s="286" t="e">
        <f>I12*'7-Opbouw uurtarief toezicht'!$E$47</f>
        <v>#DIV/0!</v>
      </c>
      <c r="M12" s="273"/>
      <c r="N12" s="283"/>
      <c r="O12" s="273"/>
      <c r="P12" s="320" t="e">
        <f>SUM(K12:N12)</f>
        <v>#DIV/0!</v>
      </c>
      <c r="Q12" s="287" t="e">
        <f t="shared" ref="Q12" si="0">P12/12</f>
        <v>#DIV/0!</v>
      </c>
      <c r="R12" s="273"/>
      <c r="S12" s="270"/>
      <c r="T12" s="270"/>
      <c r="U12" s="276"/>
      <c r="V12" s="273"/>
      <c r="W12" s="276"/>
      <c r="X12" s="273"/>
      <c r="Y12" s="276"/>
      <c r="Z12" s="273"/>
      <c r="AA12" s="76"/>
      <c r="AB12" s="271"/>
    </row>
    <row r="13" spans="1:28" ht="15" customHeight="1">
      <c r="A13" s="247"/>
      <c r="B13" s="247"/>
      <c r="C13" s="257"/>
      <c r="D13" s="257"/>
      <c r="E13" s="258"/>
      <c r="F13" s="258"/>
      <c r="G13" s="273"/>
      <c r="H13" s="259"/>
      <c r="I13" s="258"/>
      <c r="J13" s="273"/>
      <c r="K13" s="258"/>
      <c r="L13" s="263"/>
      <c r="M13" s="273"/>
      <c r="N13" s="258"/>
      <c r="O13" s="273"/>
      <c r="P13" s="260"/>
      <c r="Q13" s="260"/>
      <c r="R13" s="273"/>
      <c r="S13" s="270"/>
      <c r="T13" s="270"/>
      <c r="U13" s="276"/>
      <c r="V13" s="273"/>
      <c r="W13" s="276"/>
      <c r="X13" s="273"/>
      <c r="Y13" s="276"/>
      <c r="Z13" s="273"/>
      <c r="AA13" s="76"/>
      <c r="AB13" s="271"/>
    </row>
    <row r="14" spans="1:28" ht="15" customHeight="1">
      <c r="A14" s="262" t="s">
        <v>55</v>
      </c>
      <c r="B14" s="262"/>
      <c r="C14" s="246"/>
      <c r="D14" s="246">
        <f>SUM(D11:D12)</f>
        <v>3573.4899999999984</v>
      </c>
      <c r="E14" s="246" t="e">
        <f>SUM(E11:E12)</f>
        <v>#DIV/0!</v>
      </c>
      <c r="F14" s="246">
        <f>SUM(F11:F12)</f>
        <v>0</v>
      </c>
      <c r="G14" s="274"/>
      <c r="H14" s="246"/>
      <c r="I14" s="246" t="e">
        <f>SUM(I11:I12)</f>
        <v>#DIV/0!</v>
      </c>
      <c r="J14" s="274"/>
      <c r="K14" s="321" t="e">
        <f>SUM(K11:K12)</f>
        <v>#DIV/0!</v>
      </c>
      <c r="L14" s="321" t="e">
        <f>SUM(L11:L12)</f>
        <v>#DIV/0!</v>
      </c>
      <c r="M14" s="274"/>
      <c r="N14" s="322">
        <f>SUM(N11:N12)</f>
        <v>0</v>
      </c>
      <c r="O14" s="274"/>
      <c r="P14" s="322" t="e">
        <f>SUM(P11:P12)</f>
        <v>#DIV/0!</v>
      </c>
      <c r="Q14" s="322" t="e">
        <f>SUM(Q11:Q12)</f>
        <v>#DIV/0!</v>
      </c>
      <c r="R14" s="273"/>
      <c r="S14" s="270"/>
      <c r="T14" s="270"/>
      <c r="U14" s="276"/>
      <c r="V14" s="273"/>
      <c r="W14" s="276"/>
      <c r="X14" s="273"/>
      <c r="Y14" s="276"/>
      <c r="Z14" s="273"/>
      <c r="AA14" s="76"/>
      <c r="AB14" s="271"/>
    </row>
    <row r="15" spans="1:28" ht="15" customHeight="1">
      <c r="A15" s="277"/>
      <c r="B15" s="112"/>
      <c r="C15" s="278"/>
      <c r="D15" s="278"/>
      <c r="E15" s="273"/>
      <c r="F15" s="273"/>
      <c r="G15" s="273"/>
      <c r="H15" s="276"/>
      <c r="I15" s="273"/>
      <c r="J15" s="273"/>
      <c r="K15" s="279"/>
      <c r="L15" s="279"/>
      <c r="M15" s="273"/>
      <c r="N15" s="273"/>
      <c r="O15" s="273"/>
      <c r="P15" s="289"/>
      <c r="Q15" s="289"/>
      <c r="R15" s="273"/>
      <c r="S15" s="270"/>
      <c r="T15" s="270"/>
      <c r="U15" s="276"/>
      <c r="V15" s="273"/>
      <c r="W15" s="276"/>
      <c r="X15" s="273"/>
      <c r="Y15" s="276"/>
      <c r="Z15" s="273"/>
      <c r="AA15" s="76"/>
      <c r="AB15" s="271"/>
    </row>
  </sheetData>
  <mergeCells count="3">
    <mergeCell ref="P9:Q9"/>
    <mergeCell ref="H9:I9"/>
    <mergeCell ref="K9:L9"/>
  </mergeCells>
  <printOptions horizontalCentered="1" gridLinesSet="0"/>
  <pageMargins left="0.19685039370078741" right="0.19685039370078741" top="0.59055118110236227" bottom="0.78740157480314965" header="0.39370078740157483" footer="0.19685039370078741"/>
  <pageSetup paperSize="9" scale="47" fitToHeight="0" orientation="landscape" r:id="rId1"/>
  <headerFooter alignWithMargins="0">
    <oddFooter>&amp;L&amp;"Verdana,Standaard"&amp;F-&amp;A
Atir b.v. ©&amp;R&amp;"Verdana,Standaard"printversie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S32"/>
  <sheetViews>
    <sheetView showGridLines="0" zoomScale="85" zoomScaleNormal="85" workbookViewId="0">
      <pane ySplit="9" topLeftCell="A10" activePane="bottomLeft" state="frozen"/>
      <selection pane="bottomLeft" activeCell="B10" sqref="B10:I27"/>
      <selection activeCell="F12" sqref="F12"/>
    </sheetView>
  </sheetViews>
  <sheetFormatPr defaultColWidth="9.140625" defaultRowHeight="13.15"/>
  <cols>
    <col min="1" max="1" width="29.7109375" style="3" customWidth="1"/>
    <col min="2" max="2" width="9.140625" style="3" customWidth="1"/>
    <col min="3" max="9" width="9.140625" style="3"/>
    <col min="10" max="10" width="2.140625" style="3" customWidth="1"/>
    <col min="11" max="11" width="9.140625" style="85"/>
    <col min="12" max="12" width="2.28515625" style="3" customWidth="1"/>
    <col min="13" max="13" width="9.140625" style="85"/>
    <col min="14" max="15" width="9.140625" style="3"/>
    <col min="16" max="16" width="16.140625" style="3" customWidth="1"/>
    <col min="17" max="18" width="9.140625" style="3"/>
    <col min="19" max="19" width="30.42578125" style="3" customWidth="1"/>
    <col min="20" max="16384" width="9.140625" style="3"/>
  </cols>
  <sheetData>
    <row r="1" spans="1:19">
      <c r="A1" s="323" t="s">
        <v>5</v>
      </c>
    </row>
    <row r="3" spans="1:19" ht="15">
      <c r="A3" s="95" t="str">
        <f>'1-Contractblad totaal'!A3</f>
        <v>Naam opdrachtgever</v>
      </c>
      <c r="B3" s="96" t="str">
        <f>'1-Contractblad totaal'!B3</f>
        <v>Gemeente Oostzaan</v>
      </c>
      <c r="C3" s="209"/>
    </row>
    <row r="4" spans="1:19" ht="15">
      <c r="A4" s="243" t="s">
        <v>8</v>
      </c>
      <c r="B4" s="96" t="e">
        <f ca="1">MID(CELL("bestandsnaam",$B$7),SEARCH("]",CELL("bestandsnaam",$B$7),1)+1,256)</f>
        <v>#VALUE!</v>
      </c>
      <c r="C4" s="96"/>
    </row>
    <row r="5" spans="1:19" ht="15">
      <c r="A5" s="95" t="str">
        <f>'1-Contractblad totaal'!A5</f>
        <v>Gebouw/plaats</v>
      </c>
      <c r="B5" s="96" t="str">
        <f>'1-Contractblad totaal'!B5</f>
        <v>Gemeentehuis / Gemeentewerf</v>
      </c>
      <c r="C5" s="96"/>
    </row>
    <row r="6" spans="1:19" ht="15">
      <c r="A6" s="95" t="str">
        <f>'1-Contractblad totaal'!A8</f>
        <v>Naam dienstverlener</v>
      </c>
      <c r="B6" s="96" t="str">
        <f>'1-Contractblad totaal'!B6</f>
        <v>GO-EA-MW-2021</v>
      </c>
      <c r="C6" s="96"/>
      <c r="F6" s="324" t="s">
        <v>56</v>
      </c>
      <c r="G6" s="325"/>
      <c r="H6" s="326" t="e">
        <f>SUM('4-Basis ruimtestaat'!R:R)/SUM('4-Basis ruimtestaat'!L:L)</f>
        <v>#DIV/0!</v>
      </c>
      <c r="I6" s="327" t="s">
        <v>57</v>
      </c>
    </row>
    <row r="7" spans="1:19">
      <c r="A7" s="86"/>
      <c r="B7" s="87"/>
      <c r="C7" s="87"/>
      <c r="D7" s="88"/>
      <c r="E7" s="89"/>
      <c r="F7" s="89"/>
      <c r="G7" s="90"/>
      <c r="H7" s="90"/>
      <c r="I7" s="91"/>
      <c r="J7" s="92"/>
      <c r="K7" s="93"/>
      <c r="L7" s="92"/>
      <c r="M7" s="93"/>
      <c r="N7" s="92"/>
      <c r="O7" s="92"/>
      <c r="P7" s="92"/>
      <c r="Q7" s="92"/>
    </row>
    <row r="8" spans="1:19" ht="27.75" customHeight="1">
      <c r="A8" s="328" t="s">
        <v>58</v>
      </c>
      <c r="B8" s="249">
        <v>10</v>
      </c>
      <c r="C8" s="249">
        <v>12</v>
      </c>
      <c r="D8" s="249">
        <v>40</v>
      </c>
      <c r="E8" s="249">
        <v>52</v>
      </c>
      <c r="F8" s="249">
        <v>104</v>
      </c>
      <c r="G8" s="249">
        <v>12</v>
      </c>
      <c r="H8" s="249">
        <v>230</v>
      </c>
      <c r="I8" s="249">
        <v>255</v>
      </c>
      <c r="J8" s="92"/>
      <c r="K8" s="93"/>
      <c r="L8" s="92"/>
      <c r="M8" s="93"/>
      <c r="N8" s="92"/>
      <c r="O8" s="94"/>
      <c r="P8" s="94"/>
      <c r="Q8" s="94"/>
    </row>
    <row r="9" spans="1:19" ht="30" customHeight="1">
      <c r="A9" s="329" t="s">
        <v>59</v>
      </c>
      <c r="B9" s="508" t="s">
        <v>60</v>
      </c>
      <c r="C9" s="509"/>
      <c r="D9" s="509"/>
      <c r="E9" s="509"/>
      <c r="F9" s="509"/>
      <c r="G9" s="509"/>
      <c r="H9" s="509"/>
      <c r="I9" s="510"/>
      <c r="J9" s="92"/>
      <c r="K9" s="330" t="s">
        <v>61</v>
      </c>
      <c r="L9" s="86"/>
      <c r="M9" s="330" t="s">
        <v>62</v>
      </c>
      <c r="N9" s="92"/>
      <c r="O9" s="94"/>
    </row>
    <row r="10" spans="1:19">
      <c r="A10" s="331" t="s">
        <v>63</v>
      </c>
      <c r="B10" s="251"/>
      <c r="C10" s="251"/>
      <c r="D10" s="251"/>
      <c r="E10" s="250"/>
      <c r="F10" s="251"/>
      <c r="G10" s="250"/>
      <c r="H10" s="250"/>
      <c r="I10" s="250"/>
      <c r="J10" s="92"/>
      <c r="K10" s="254" t="s">
        <v>64</v>
      </c>
      <c r="L10" s="92"/>
      <c r="M10" s="332">
        <f>SUMIF('4-Basis ruimtestaat'!G:G,'3-Productie normen'!A10,'4-Basis ruimtestaat'!I:I)</f>
        <v>1080.1600000000001</v>
      </c>
      <c r="N10" s="92"/>
      <c r="O10" s="92"/>
      <c r="P10" s="92"/>
      <c r="Q10" s="92"/>
    </row>
    <row r="11" spans="1:19" ht="13.9" thickBot="1">
      <c r="A11" s="266" t="s">
        <v>65</v>
      </c>
      <c r="B11" s="251"/>
      <c r="C11" s="251"/>
      <c r="D11" s="251"/>
      <c r="E11" s="251"/>
      <c r="F11" s="251"/>
      <c r="G11" s="250"/>
      <c r="H11" s="250"/>
      <c r="I11" s="250"/>
      <c r="J11" s="92"/>
      <c r="K11" s="254" t="s">
        <v>66</v>
      </c>
      <c r="L11" s="92"/>
      <c r="M11" s="332">
        <f>SUMIF('4-Basis ruimtestaat'!G:G,'3-Productie normen'!A11,'4-Basis ruimtestaat'!I:I)</f>
        <v>59.190000000000012</v>
      </c>
      <c r="N11" s="92"/>
      <c r="O11" s="203"/>
      <c r="P11" s="203"/>
      <c r="Q11" s="203"/>
      <c r="R11" s="204"/>
    </row>
    <row r="12" spans="1:19" ht="13.9" thickTop="1">
      <c r="A12" s="266" t="s">
        <v>67</v>
      </c>
      <c r="B12" s="251"/>
      <c r="C12" s="251"/>
      <c r="D12" s="251"/>
      <c r="E12" s="251"/>
      <c r="F12" s="251"/>
      <c r="G12" s="251"/>
      <c r="H12" s="251"/>
      <c r="I12" s="250"/>
      <c r="J12" s="92"/>
      <c r="K12" s="254" t="s">
        <v>66</v>
      </c>
      <c r="L12" s="92"/>
      <c r="M12" s="332">
        <f>SUMIF('4-Basis ruimtestaat'!G:G,'3-Productie normen'!A12,'4-Basis ruimtestaat'!I:I)</f>
        <v>18.3</v>
      </c>
      <c r="N12" s="206"/>
      <c r="O12" s="92"/>
      <c r="P12" s="92"/>
      <c r="Q12" s="92"/>
      <c r="R12" s="205"/>
      <c r="S12" s="231"/>
    </row>
    <row r="13" spans="1:19">
      <c r="A13" s="266" t="s">
        <v>68</v>
      </c>
      <c r="B13" s="251"/>
      <c r="C13" s="251"/>
      <c r="D13" s="251"/>
      <c r="E13" s="250"/>
      <c r="F13" s="250"/>
      <c r="G13" s="250"/>
      <c r="H13" s="250"/>
      <c r="I13" s="250"/>
      <c r="J13" s="92"/>
      <c r="K13" s="254" t="s">
        <v>69</v>
      </c>
      <c r="L13" s="92"/>
      <c r="M13" s="332">
        <f>SUMIF('4-Basis ruimtestaat'!G:G,'3-Productie normen'!A13,'4-Basis ruimtestaat'!I:I)</f>
        <v>74.150000000000006</v>
      </c>
      <c r="N13" s="206"/>
      <c r="P13" s="333" t="s">
        <v>70</v>
      </c>
      <c r="Q13" s="334" t="s">
        <v>71</v>
      </c>
      <c r="R13" s="206"/>
      <c r="S13" s="232" t="s">
        <v>72</v>
      </c>
    </row>
    <row r="14" spans="1:19">
      <c r="A14" s="335" t="s">
        <v>73</v>
      </c>
      <c r="B14" s="251"/>
      <c r="C14" s="251"/>
      <c r="D14" s="251"/>
      <c r="E14" s="251"/>
      <c r="F14" s="251"/>
      <c r="G14" s="251"/>
      <c r="H14" s="251"/>
      <c r="I14" s="250"/>
      <c r="J14" s="92"/>
      <c r="K14" s="254" t="s">
        <v>69</v>
      </c>
      <c r="L14" s="92"/>
      <c r="M14" s="332">
        <f>SUMIF('4-Basis ruimtestaat'!G:G,'3-Productie normen'!A14,'4-Basis ruimtestaat'!I:I)</f>
        <v>0</v>
      </c>
      <c r="N14" s="206"/>
      <c r="P14" s="336">
        <v>10</v>
      </c>
      <c r="Q14" s="256">
        <v>2</v>
      </c>
      <c r="R14" s="206"/>
      <c r="S14" s="233" t="s">
        <v>74</v>
      </c>
    </row>
    <row r="15" spans="1:19">
      <c r="A15" s="266" t="s">
        <v>75</v>
      </c>
      <c r="B15" s="250"/>
      <c r="C15" s="250"/>
      <c r="D15" s="250"/>
      <c r="E15" s="250"/>
      <c r="F15" s="251"/>
      <c r="G15" s="250"/>
      <c r="H15" s="251"/>
      <c r="I15" s="250"/>
      <c r="J15" s="92"/>
      <c r="K15" s="254" t="s">
        <v>66</v>
      </c>
      <c r="L15" s="92"/>
      <c r="M15" s="332">
        <f>SUMIF('4-Basis ruimtestaat'!G:G,'3-Productie normen'!A15,'4-Basis ruimtestaat'!I:I)</f>
        <v>122.29999999999998</v>
      </c>
      <c r="N15" s="206"/>
      <c r="P15" s="336">
        <v>12</v>
      </c>
      <c r="Q15" s="256">
        <v>3</v>
      </c>
      <c r="R15" s="206"/>
      <c r="S15" s="233" t="s">
        <v>76</v>
      </c>
    </row>
    <row r="16" spans="1:19">
      <c r="A16" s="266" t="s">
        <v>77</v>
      </c>
      <c r="B16" s="251"/>
      <c r="C16" s="251"/>
      <c r="D16" s="251"/>
      <c r="E16" s="250"/>
      <c r="F16" s="251"/>
      <c r="G16" s="251"/>
      <c r="H16" s="251"/>
      <c r="I16" s="250"/>
      <c r="J16" s="92"/>
      <c r="K16" s="254" t="s">
        <v>66</v>
      </c>
      <c r="L16" s="92"/>
      <c r="M16" s="332">
        <f>SUMIF('4-Basis ruimtestaat'!G:G,'3-Productie normen'!A16,'4-Basis ruimtestaat'!I:I)</f>
        <v>7.5</v>
      </c>
      <c r="N16" s="206"/>
      <c r="P16" s="336">
        <v>40</v>
      </c>
      <c r="Q16" s="256">
        <v>4</v>
      </c>
      <c r="R16" s="206"/>
      <c r="S16" s="233" t="s">
        <v>78</v>
      </c>
    </row>
    <row r="17" spans="1:19">
      <c r="A17" s="266" t="s">
        <v>79</v>
      </c>
      <c r="B17" s="251"/>
      <c r="C17" s="251"/>
      <c r="D17" s="251"/>
      <c r="E17" s="250"/>
      <c r="F17" s="251"/>
      <c r="G17" s="251"/>
      <c r="H17" s="251"/>
      <c r="I17" s="250"/>
      <c r="J17" s="92"/>
      <c r="K17" s="254"/>
      <c r="L17" s="92"/>
      <c r="M17" s="332">
        <f>SUMIF('4-Basis ruimtestaat'!G:G,'3-Productie normen'!A17,'4-Basis ruimtestaat'!I:I)</f>
        <v>156.4</v>
      </c>
      <c r="N17" s="206"/>
      <c r="P17" s="336">
        <v>52</v>
      </c>
      <c r="Q17" s="256">
        <v>5</v>
      </c>
      <c r="R17" s="206"/>
      <c r="S17" s="233" t="s">
        <v>80</v>
      </c>
    </row>
    <row r="18" spans="1:19">
      <c r="A18" s="335" t="s">
        <v>81</v>
      </c>
      <c r="B18" s="251"/>
      <c r="C18" s="251"/>
      <c r="D18" s="251"/>
      <c r="E18" s="251"/>
      <c r="F18" s="251"/>
      <c r="G18" s="251"/>
      <c r="H18" s="251"/>
      <c r="I18" s="250"/>
      <c r="J18" s="92"/>
      <c r="K18" s="254" t="s">
        <v>66</v>
      </c>
      <c r="L18" s="92"/>
      <c r="M18" s="332">
        <f>SUMIF('4-Basis ruimtestaat'!G:G,'3-Productie normen'!A18,'4-Basis ruimtestaat'!I:I)</f>
        <v>14.4</v>
      </c>
      <c r="N18" s="206"/>
      <c r="P18" s="336">
        <v>104</v>
      </c>
      <c r="Q18" s="256">
        <v>6</v>
      </c>
      <c r="R18" s="206"/>
      <c r="S18" s="233" t="s">
        <v>82</v>
      </c>
    </row>
    <row r="19" spans="1:19">
      <c r="A19" s="266" t="s">
        <v>83</v>
      </c>
      <c r="B19" s="251"/>
      <c r="C19" s="251"/>
      <c r="D19" s="251"/>
      <c r="E19" s="250"/>
      <c r="F19" s="250"/>
      <c r="G19" s="251"/>
      <c r="H19" s="251"/>
      <c r="I19" s="250"/>
      <c r="J19" s="92"/>
      <c r="K19" s="254" t="s">
        <v>66</v>
      </c>
      <c r="L19" s="92"/>
      <c r="M19" s="332">
        <f>SUMIF('4-Basis ruimtestaat'!G:G,'3-Productie normen'!A19,'4-Basis ruimtestaat'!I:I)</f>
        <v>35.75</v>
      </c>
      <c r="N19" s="206"/>
      <c r="P19" s="255">
        <v>160</v>
      </c>
      <c r="Q19" s="256">
        <v>7</v>
      </c>
      <c r="R19" s="206"/>
      <c r="S19" s="233" t="s">
        <v>84</v>
      </c>
    </row>
    <row r="20" spans="1:19">
      <c r="A20" s="331" t="s">
        <v>85</v>
      </c>
      <c r="B20" s="251"/>
      <c r="C20" s="251"/>
      <c r="D20" s="251"/>
      <c r="E20" s="251"/>
      <c r="F20" s="250"/>
      <c r="G20" s="250"/>
      <c r="H20" s="250"/>
      <c r="I20" s="250"/>
      <c r="J20" s="92"/>
      <c r="K20" s="254" t="s">
        <v>69</v>
      </c>
      <c r="L20" s="92"/>
      <c r="M20" s="332">
        <f>SUMIF('4-Basis ruimtestaat'!G:G,'3-Productie normen'!A20,'4-Basis ruimtestaat'!I:I)</f>
        <v>122.26999999999998</v>
      </c>
      <c r="N20" s="206"/>
      <c r="P20" s="255">
        <v>230</v>
      </c>
      <c r="Q20" s="256">
        <v>8</v>
      </c>
      <c r="R20" s="206"/>
      <c r="S20" s="233" t="s">
        <v>86</v>
      </c>
    </row>
    <row r="21" spans="1:19">
      <c r="A21" s="331" t="s">
        <v>87</v>
      </c>
      <c r="B21" s="251"/>
      <c r="C21" s="251"/>
      <c r="D21" s="251"/>
      <c r="E21" s="251"/>
      <c r="F21" s="251"/>
      <c r="G21" s="250"/>
      <c r="H21" s="250"/>
      <c r="I21" s="250"/>
      <c r="J21" s="92"/>
      <c r="K21" s="254" t="s">
        <v>66</v>
      </c>
      <c r="L21" s="92"/>
      <c r="M21" s="332">
        <f>SUMIF('4-Basis ruimtestaat'!G:G,'3-Productie normen'!A21,'4-Basis ruimtestaat'!I:I)</f>
        <v>0</v>
      </c>
      <c r="N21" s="206"/>
      <c r="P21" s="255">
        <v>255</v>
      </c>
      <c r="Q21" s="256">
        <v>9</v>
      </c>
      <c r="R21" s="206"/>
      <c r="S21" s="233" t="s">
        <v>88</v>
      </c>
    </row>
    <row r="22" spans="1:19" ht="13.9" thickBot="1">
      <c r="A22" s="266" t="s">
        <v>89</v>
      </c>
      <c r="B22" s="251"/>
      <c r="C22" s="251"/>
      <c r="D22" s="251"/>
      <c r="E22" s="250"/>
      <c r="F22" s="251"/>
      <c r="G22" s="251"/>
      <c r="H22" s="251"/>
      <c r="I22" s="250"/>
      <c r="J22" s="92"/>
      <c r="K22" s="254" t="s">
        <v>66</v>
      </c>
      <c r="L22" s="92"/>
      <c r="M22" s="332">
        <f>SUMIF('4-Basis ruimtestaat'!G:G,'3-Productie normen'!A22,'4-Basis ruimtestaat'!I:I)</f>
        <v>376.1</v>
      </c>
      <c r="N22" s="206"/>
      <c r="O22" s="204"/>
      <c r="P22" s="204"/>
      <c r="Q22" s="204"/>
      <c r="R22" s="207"/>
      <c r="S22" s="234"/>
    </row>
    <row r="23" spans="1:19">
      <c r="A23" s="247" t="s">
        <v>90</v>
      </c>
      <c r="B23" s="251"/>
      <c r="C23" s="251"/>
      <c r="D23" s="251"/>
      <c r="E23" s="250"/>
      <c r="F23" s="251"/>
      <c r="G23" s="251"/>
      <c r="H23" s="250"/>
      <c r="I23" s="250"/>
      <c r="J23" s="92"/>
      <c r="K23" s="254" t="s">
        <v>66</v>
      </c>
      <c r="L23" s="92"/>
      <c r="M23" s="332">
        <f>SUMIF('4-Basis ruimtestaat'!G:G,'3-Productie normen'!A23,'4-Basis ruimtestaat'!I:I)</f>
        <v>130.88999999999999</v>
      </c>
      <c r="N23" s="235"/>
    </row>
    <row r="24" spans="1:19">
      <c r="A24" s="331" t="s">
        <v>91</v>
      </c>
      <c r="B24" s="250"/>
      <c r="C24" s="251"/>
      <c r="D24" s="251"/>
      <c r="E24" s="250"/>
      <c r="F24" s="251"/>
      <c r="G24" s="251"/>
      <c r="H24" s="250"/>
      <c r="I24" s="250"/>
      <c r="J24" s="92"/>
      <c r="K24" s="254" t="s">
        <v>64</v>
      </c>
      <c r="L24" s="92"/>
      <c r="M24" s="332">
        <f>SUMIF('4-Basis ruimtestaat'!G:G,'3-Productie normen'!A24,'4-Basis ruimtestaat'!I:I)</f>
        <v>641.9</v>
      </c>
      <c r="N24" s="235"/>
    </row>
    <row r="25" spans="1:19">
      <c r="A25" s="335" t="s">
        <v>92</v>
      </c>
      <c r="B25" s="250"/>
      <c r="C25" s="250"/>
      <c r="D25" s="250"/>
      <c r="E25" s="251"/>
      <c r="F25" s="251"/>
      <c r="G25" s="250"/>
      <c r="H25" s="250"/>
      <c r="I25" s="250"/>
      <c r="J25" s="92"/>
      <c r="K25" s="254" t="s">
        <v>64</v>
      </c>
      <c r="L25" s="92"/>
      <c r="M25" s="332">
        <f>SUMIF('4-Basis ruimtestaat'!G:G,'3-Productie normen'!A25,'4-Basis ruimtestaat'!I:I)</f>
        <v>730.98</v>
      </c>
      <c r="N25" s="235"/>
    </row>
    <row r="26" spans="1:19">
      <c r="A26" s="335" t="s">
        <v>93</v>
      </c>
      <c r="B26" s="251"/>
      <c r="C26" s="251"/>
      <c r="D26" s="251"/>
      <c r="E26" s="251"/>
      <c r="F26" s="251"/>
      <c r="G26" s="251"/>
      <c r="H26" s="251"/>
      <c r="I26" s="337"/>
      <c r="J26" s="92"/>
      <c r="K26" s="254"/>
      <c r="L26" s="92"/>
      <c r="M26" s="332">
        <f>SUMIF('4-Basis ruimtestaat'!G:G,'3-Productie normen'!A26,'4-Basis ruimtestaat'!I:I)</f>
        <v>3.2</v>
      </c>
      <c r="N26" s="92"/>
      <c r="O26" s="94"/>
      <c r="P26" s="92"/>
      <c r="Q26" s="92"/>
    </row>
    <row r="27" spans="1:19">
      <c r="A27" s="266"/>
      <c r="B27" s="252"/>
      <c r="C27" s="252"/>
      <c r="D27" s="252"/>
      <c r="E27" s="252"/>
      <c r="F27" s="252"/>
      <c r="G27" s="252"/>
      <c r="H27" s="252"/>
      <c r="I27" s="338"/>
      <c r="J27" s="92"/>
      <c r="K27" s="254"/>
      <c r="L27" s="92"/>
      <c r="M27" s="332"/>
    </row>
    <row r="28" spans="1:19">
      <c r="A28" s="339" t="s">
        <v>94</v>
      </c>
      <c r="B28" s="222"/>
      <c r="C28" s="222"/>
      <c r="D28" s="222"/>
      <c r="E28" s="222"/>
      <c r="F28" s="222"/>
      <c r="G28" s="222"/>
      <c r="H28" s="222"/>
      <c r="I28" s="340"/>
      <c r="J28" s="208"/>
      <c r="K28" s="341"/>
      <c r="L28" s="208"/>
      <c r="M28" s="342">
        <f>SUM(M10:M27)</f>
        <v>3573.4900000000002</v>
      </c>
    </row>
    <row r="29" spans="1:19">
      <c r="K29" s="3"/>
      <c r="M29" s="3"/>
    </row>
    <row r="30" spans="1:19">
      <c r="K30" s="3"/>
      <c r="M30" s="3"/>
    </row>
    <row r="31" spans="1:19">
      <c r="A31" s="343" t="s">
        <v>95</v>
      </c>
      <c r="B31" s="253">
        <v>2</v>
      </c>
      <c r="C31" s="253">
        <v>3</v>
      </c>
      <c r="D31" s="253">
        <v>4</v>
      </c>
      <c r="E31" s="253">
        <v>5</v>
      </c>
      <c r="F31" s="253">
        <v>6</v>
      </c>
      <c r="G31" s="253">
        <v>7</v>
      </c>
      <c r="H31" s="253">
        <v>8</v>
      </c>
      <c r="I31" s="253">
        <v>9</v>
      </c>
      <c r="J31" s="92"/>
      <c r="L31" s="92"/>
    </row>
    <row r="32" spans="1:19">
      <c r="J32" s="92"/>
      <c r="L32" s="92"/>
    </row>
  </sheetData>
  <sortState xmlns:xlrd2="http://schemas.microsoft.com/office/spreadsheetml/2017/richdata2" ref="A10:A24">
    <sortCondition ref="A10:A24"/>
  </sortState>
  <mergeCells count="1">
    <mergeCell ref="B9:I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S420"/>
  <sheetViews>
    <sheetView showGridLines="0" showZeros="0" zoomScale="80" zoomScaleNormal="80" zoomScalePageLayoutView="75" workbookViewId="0">
      <pane xSplit="1" ySplit="9" topLeftCell="B108" activePane="bottomRight" state="frozen"/>
      <selection pane="bottomRight" activeCell="A2" sqref="A2:A143"/>
      <selection pane="bottomLeft" activeCell="F12" sqref="F12"/>
      <selection pane="topRight" activeCell="F12" sqref="F12"/>
    </sheetView>
  </sheetViews>
  <sheetFormatPr defaultColWidth="8.7109375" defaultRowHeight="14.1" customHeight="1"/>
  <cols>
    <col min="1" max="1" width="5" style="3" bestFit="1" customWidth="1"/>
    <col min="2" max="2" width="34.5703125" style="3" bestFit="1" customWidth="1"/>
    <col min="3" max="3" width="11" style="3" customWidth="1"/>
    <col min="4" max="4" width="14.85546875" style="3" bestFit="1" customWidth="1"/>
    <col min="5" max="5" width="10.140625" style="3" customWidth="1"/>
    <col min="6" max="6" width="23.42578125" style="3" customWidth="1"/>
    <col min="7" max="7" width="19.5703125" style="3" customWidth="1"/>
    <col min="8" max="8" width="12.140625" style="3" customWidth="1"/>
    <col min="9" max="9" width="8" style="248" bestFit="1" customWidth="1"/>
    <col min="10" max="10" width="10.28515625" style="212" customWidth="1"/>
    <col min="11" max="11" width="9.140625" style="120" customWidth="1"/>
    <col min="12" max="12" width="19.7109375" style="3" customWidth="1"/>
    <col min="13" max="13" width="9.85546875" style="3" customWidth="1"/>
    <col min="14" max="14" width="12" style="3" bestFit="1" customWidth="1"/>
    <col min="15" max="15" width="9.28515625" style="3" customWidth="1"/>
    <col min="16" max="16" width="35.140625" style="3" customWidth="1"/>
    <col min="17" max="17" width="3" style="3" customWidth="1"/>
    <col min="18" max="18" width="11.140625" style="3" customWidth="1"/>
    <col min="19" max="19" width="15.5703125" style="3" bestFit="1" customWidth="1"/>
    <col min="20" max="16384" width="8.7109375" style="3"/>
  </cols>
  <sheetData>
    <row r="1" spans="1:18" ht="13.15">
      <c r="B1" s="323" t="s">
        <v>5</v>
      </c>
      <c r="J1" s="85"/>
      <c r="K1" s="3"/>
    </row>
    <row r="2" spans="1:18" ht="14.1" customHeight="1">
      <c r="A2" s="98">
        <v>2</v>
      </c>
      <c r="B2" s="99"/>
      <c r="C2" s="99"/>
      <c r="D2" s="100"/>
      <c r="E2" s="101"/>
      <c r="F2" s="102"/>
      <c r="G2" s="265"/>
      <c r="H2" s="103"/>
      <c r="L2" s="103"/>
      <c r="M2" s="105"/>
      <c r="N2" s="105"/>
      <c r="O2" s="102"/>
      <c r="P2" s="102"/>
    </row>
    <row r="3" spans="1:18" ht="14.1" customHeight="1">
      <c r="A3" s="98">
        <v>3</v>
      </c>
      <c r="B3" s="83" t="str">
        <f>'1-Contractblad totaal'!A3</f>
        <v>Naam opdrachtgever</v>
      </c>
      <c r="C3" s="96" t="str">
        <f>'1-Contractblad totaal'!B3</f>
        <v>Gemeente Oostzaan</v>
      </c>
      <c r="E3" s="106"/>
      <c r="H3" s="103"/>
      <c r="I3" s="264"/>
      <c r="J3" s="121"/>
      <c r="K3" s="104"/>
      <c r="L3" s="103"/>
      <c r="M3" s="105"/>
      <c r="N3" s="105"/>
      <c r="O3" s="102"/>
      <c r="P3" s="102"/>
    </row>
    <row r="4" spans="1:18" ht="14.1" customHeight="1">
      <c r="A4" s="98">
        <v>4</v>
      </c>
      <c r="B4" s="83" t="str">
        <f>'1-Contractblad totaal'!A4</f>
        <v>Calculatie onderdeel</v>
      </c>
      <c r="C4" s="96" t="e">
        <f ca="1">MID(CELL("bestandsnaam",$D$9),SEARCH("]",CELL("bestandsnaam",$D$9),1)+1,256)</f>
        <v>#VALUE!</v>
      </c>
      <c r="E4" s="107"/>
      <c r="I4" s="264"/>
      <c r="J4" s="121"/>
      <c r="K4" s="104"/>
      <c r="L4" s="103"/>
      <c r="M4" s="105"/>
      <c r="N4" s="105"/>
      <c r="O4" s="102"/>
      <c r="P4" s="102"/>
    </row>
    <row r="5" spans="1:18" ht="14.1" customHeight="1">
      <c r="A5" s="98">
        <v>5</v>
      </c>
      <c r="B5" s="83" t="str">
        <f>'1-Contractblad totaal'!A5</f>
        <v>Gebouw/plaats</v>
      </c>
      <c r="C5" s="96" t="str">
        <f>'1-Contractblad totaal'!B5</f>
        <v>Gemeentehuis / Gemeentewerf</v>
      </c>
      <c r="E5" s="106"/>
      <c r="I5" s="264"/>
      <c r="J5" s="121"/>
      <c r="K5" s="104"/>
      <c r="L5" s="103"/>
      <c r="M5" s="105"/>
      <c r="N5" s="105"/>
      <c r="O5" s="102"/>
      <c r="P5" s="102"/>
    </row>
    <row r="6" spans="1:18" ht="14.1" customHeight="1">
      <c r="A6" s="98">
        <v>6</v>
      </c>
      <c r="B6" s="83" t="str">
        <f>'1-Contractblad totaal'!A6</f>
        <v>Referentie nummer</v>
      </c>
      <c r="C6" s="96" t="str">
        <f>'1-Contractblad totaal'!B6</f>
        <v>GO-EA-MW-2021</v>
      </c>
      <c r="E6" s="101"/>
      <c r="I6" s="264"/>
      <c r="J6" s="121"/>
      <c r="K6" s="104"/>
      <c r="L6" s="103"/>
      <c r="M6" s="105"/>
      <c r="N6" s="105"/>
      <c r="O6" s="102"/>
      <c r="P6" s="102"/>
    </row>
    <row r="7" spans="1:18" ht="12.75" customHeight="1">
      <c r="A7" s="98">
        <v>7</v>
      </c>
      <c r="B7" s="83" t="str">
        <f>'1-Contractblad totaal'!A8</f>
        <v>Naam dienstverlener</v>
      </c>
      <c r="C7" s="96">
        <f>'1-Contractblad totaal'!B8</f>
        <v>0</v>
      </c>
      <c r="E7" s="106"/>
      <c r="I7" s="264"/>
      <c r="J7" s="121"/>
      <c r="K7" s="104"/>
      <c r="L7" s="103"/>
      <c r="M7" s="105"/>
      <c r="N7" s="105"/>
      <c r="O7" s="102"/>
      <c r="P7" s="102"/>
    </row>
    <row r="8" spans="1:18" ht="14.1" customHeight="1">
      <c r="A8" s="98">
        <v>8</v>
      </c>
      <c r="B8" s="102"/>
      <c r="C8" s="102"/>
      <c r="D8" s="100"/>
      <c r="E8" s="101"/>
      <c r="F8" s="102"/>
      <c r="G8" s="102"/>
      <c r="H8" s="103"/>
      <c r="I8" s="264"/>
      <c r="J8" s="121"/>
      <c r="K8" s="104"/>
      <c r="L8" s="103"/>
      <c r="M8" s="103"/>
      <c r="N8" s="103"/>
      <c r="O8" s="102"/>
      <c r="P8" s="102"/>
    </row>
    <row r="9" spans="1:18" ht="44.1" customHeight="1">
      <c r="A9" s="98">
        <v>9</v>
      </c>
      <c r="B9" s="344" t="s">
        <v>96</v>
      </c>
      <c r="C9" s="344" t="s">
        <v>41</v>
      </c>
      <c r="D9" s="344" t="s">
        <v>97</v>
      </c>
      <c r="E9" s="345" t="s">
        <v>98</v>
      </c>
      <c r="F9" s="344" t="s">
        <v>99</v>
      </c>
      <c r="G9" s="344" t="s">
        <v>100</v>
      </c>
      <c r="H9" s="346" t="s">
        <v>101</v>
      </c>
      <c r="I9" s="347" t="s">
        <v>102</v>
      </c>
      <c r="J9" s="82" t="s">
        <v>103</v>
      </c>
      <c r="K9" s="82" t="s">
        <v>104</v>
      </c>
      <c r="L9" s="236" t="s">
        <v>105</v>
      </c>
      <c r="M9" s="236"/>
      <c r="N9" s="236" t="s">
        <v>106</v>
      </c>
      <c r="O9" s="224" t="s">
        <v>107</v>
      </c>
      <c r="P9" s="224" t="s">
        <v>108</v>
      </c>
      <c r="Q9" s="97"/>
      <c r="R9" s="224" t="s">
        <v>109</v>
      </c>
    </row>
    <row r="10" spans="1:18" s="108" customFormat="1" ht="14.1" customHeight="1">
      <c r="A10" s="98">
        <v>10</v>
      </c>
      <c r="B10" s="247" t="s">
        <v>53</v>
      </c>
      <c r="C10" s="247"/>
      <c r="D10" s="348" t="s">
        <v>110</v>
      </c>
      <c r="E10" s="349"/>
      <c r="F10" s="247" t="s">
        <v>111</v>
      </c>
      <c r="G10" s="247" t="s">
        <v>90</v>
      </c>
      <c r="H10" s="335" t="s">
        <v>112</v>
      </c>
      <c r="I10" s="350">
        <v>19</v>
      </c>
      <c r="J10" s="351">
        <v>1</v>
      </c>
      <c r="K10" s="352">
        <v>255</v>
      </c>
      <c r="L10" s="237" t="e">
        <f t="shared" ref="L10:L73" si="0">IF(K10="nio",0,IF(K10&gt;0,K10*I10/N10,0))*J10</f>
        <v>#DIV/0!</v>
      </c>
      <c r="M10" s="237"/>
      <c r="N10" s="353">
        <f>IF(K10="nio",0,IF(K10&gt;0,VLOOKUP(G10,'3-Productie normen'!A:M,VLOOKUP(K10,'3-Productie normen'!P:Q,2,FALSE),FALSE)))</f>
        <v>0</v>
      </c>
      <c r="O10" s="354" t="str">
        <f>VLOOKUP(G10,'3-Productie normen'!A:M,11,FALSE)</f>
        <v>V</v>
      </c>
      <c r="P10" s="354"/>
      <c r="Q10" s="3"/>
      <c r="R10" s="355">
        <f t="shared" ref="R10:R73" si="1">SUM(K10:K10)*I10</f>
        <v>4845</v>
      </c>
    </row>
    <row r="11" spans="1:18" ht="14.1" customHeight="1">
      <c r="A11" s="98">
        <v>11</v>
      </c>
      <c r="B11" s="247" t="s">
        <v>53</v>
      </c>
      <c r="C11" s="247"/>
      <c r="D11" s="348" t="s">
        <v>110</v>
      </c>
      <c r="E11" s="349" t="s">
        <v>113</v>
      </c>
      <c r="F11" s="247" t="s">
        <v>114</v>
      </c>
      <c r="G11" s="247" t="s">
        <v>92</v>
      </c>
      <c r="H11" s="335" t="s">
        <v>112</v>
      </c>
      <c r="I11" s="350">
        <v>3.8</v>
      </c>
      <c r="J11" s="351">
        <v>1</v>
      </c>
      <c r="K11" s="352">
        <v>255</v>
      </c>
      <c r="L11" s="237" t="e">
        <f t="shared" si="0"/>
        <v>#DIV/0!</v>
      </c>
      <c r="M11" s="237"/>
      <c r="N11" s="353">
        <f>IF(K11="nio",0,IF(K11&gt;0,VLOOKUP(G11,'3-Productie normen'!A:M,VLOOKUP(K11,'3-Productie normen'!P:Q,2,FALSE),FALSE)))</f>
        <v>0</v>
      </c>
      <c r="O11" s="354" t="str">
        <f>VLOOKUP(G11,'3-Productie normen'!A:M,11,FALSE)</f>
        <v>B</v>
      </c>
      <c r="P11" s="354"/>
      <c r="R11" s="355">
        <f t="shared" si="1"/>
        <v>969</v>
      </c>
    </row>
    <row r="12" spans="1:18" ht="14.1" customHeight="1">
      <c r="A12" s="98">
        <v>12</v>
      </c>
      <c r="B12" s="247" t="s">
        <v>53</v>
      </c>
      <c r="C12" s="247"/>
      <c r="D12" s="348" t="s">
        <v>110</v>
      </c>
      <c r="E12" s="349" t="s">
        <v>115</v>
      </c>
      <c r="F12" s="247" t="s">
        <v>116</v>
      </c>
      <c r="G12" s="247" t="s">
        <v>92</v>
      </c>
      <c r="H12" s="335" t="s">
        <v>112</v>
      </c>
      <c r="I12" s="350">
        <v>11.3</v>
      </c>
      <c r="J12" s="351">
        <v>1</v>
      </c>
      <c r="K12" s="352">
        <v>12</v>
      </c>
      <c r="L12" s="237" t="e">
        <f t="shared" si="0"/>
        <v>#DIV/0!</v>
      </c>
      <c r="M12" s="237"/>
      <c r="N12" s="353">
        <f>IF(K12="nio",0,IF(K12&gt;0,VLOOKUP(G12,'3-Productie normen'!A:M,VLOOKUP(K12,'3-Productie normen'!P:Q,2,FALSE),FALSE)))</f>
        <v>0</v>
      </c>
      <c r="O12" s="354" t="str">
        <f>VLOOKUP(G12,'3-Productie normen'!A:M,11,FALSE)</f>
        <v>B</v>
      </c>
      <c r="P12" s="354"/>
      <c r="R12" s="355">
        <f t="shared" si="1"/>
        <v>135.60000000000002</v>
      </c>
    </row>
    <row r="13" spans="1:18" ht="14.1" customHeight="1">
      <c r="A13" s="98">
        <v>13</v>
      </c>
      <c r="B13" s="247" t="s">
        <v>53</v>
      </c>
      <c r="C13" s="247"/>
      <c r="D13" s="348" t="s">
        <v>110</v>
      </c>
      <c r="E13" s="349" t="s">
        <v>117</v>
      </c>
      <c r="F13" s="335" t="s">
        <v>118</v>
      </c>
      <c r="G13" s="266" t="s">
        <v>75</v>
      </c>
      <c r="H13" s="335" t="s">
        <v>112</v>
      </c>
      <c r="I13" s="356"/>
      <c r="J13" s="351">
        <v>1</v>
      </c>
      <c r="K13" s="352">
        <v>52</v>
      </c>
      <c r="L13" s="237" t="e">
        <f t="shared" si="0"/>
        <v>#DIV/0!</v>
      </c>
      <c r="M13" s="237"/>
      <c r="N13" s="353">
        <f>IF(K13="nio",0,IF(K13&gt;0,VLOOKUP(G13,'3-Productie normen'!A:M,VLOOKUP(K13,'3-Productie normen'!P:Q,2,FALSE),FALSE)))</f>
        <v>0</v>
      </c>
      <c r="O13" s="354" t="str">
        <f>VLOOKUP(G13,'3-Productie normen'!A:M,11,FALSE)</f>
        <v>V</v>
      </c>
      <c r="P13" s="354"/>
      <c r="R13" s="355">
        <f t="shared" si="1"/>
        <v>0</v>
      </c>
    </row>
    <row r="14" spans="1:18" ht="14.1" customHeight="1">
      <c r="A14" s="98">
        <v>14</v>
      </c>
      <c r="B14" s="247" t="s">
        <v>53</v>
      </c>
      <c r="C14" s="247"/>
      <c r="D14" s="348" t="s">
        <v>110</v>
      </c>
      <c r="E14" s="109" t="s">
        <v>119</v>
      </c>
      <c r="F14" s="110" t="s">
        <v>120</v>
      </c>
      <c r="G14" s="266" t="s">
        <v>63</v>
      </c>
      <c r="H14" s="335" t="s">
        <v>112</v>
      </c>
      <c r="I14" s="350">
        <v>28</v>
      </c>
      <c r="J14" s="351">
        <v>1</v>
      </c>
      <c r="K14" s="352">
        <v>255</v>
      </c>
      <c r="L14" s="237" t="e">
        <f t="shared" si="0"/>
        <v>#DIV/0!</v>
      </c>
      <c r="M14" s="237"/>
      <c r="N14" s="353">
        <f>IF(K14="nio",0,IF(K14&gt;0,VLOOKUP(G14,'3-Productie normen'!A:M,VLOOKUP(K14,'3-Productie normen'!P:Q,2,FALSE),FALSE)))</f>
        <v>0</v>
      </c>
      <c r="O14" s="354" t="str">
        <f>VLOOKUP(G14,'3-Productie normen'!A:M,11,FALSE)</f>
        <v>B</v>
      </c>
      <c r="P14" s="354"/>
      <c r="R14" s="355">
        <f t="shared" si="1"/>
        <v>7140</v>
      </c>
    </row>
    <row r="15" spans="1:18" ht="14.1" customHeight="1">
      <c r="A15" s="98">
        <v>15</v>
      </c>
      <c r="B15" s="247" t="s">
        <v>53</v>
      </c>
      <c r="C15" s="247"/>
      <c r="D15" s="348" t="s">
        <v>110</v>
      </c>
      <c r="E15" s="349" t="s">
        <v>121</v>
      </c>
      <c r="F15" s="335" t="s">
        <v>122</v>
      </c>
      <c r="G15" s="335" t="s">
        <v>63</v>
      </c>
      <c r="H15" s="335" t="s">
        <v>112</v>
      </c>
      <c r="I15" s="350">
        <v>45</v>
      </c>
      <c r="J15" s="351">
        <v>1</v>
      </c>
      <c r="K15" s="352">
        <v>255</v>
      </c>
      <c r="L15" s="237" t="e">
        <f t="shared" si="0"/>
        <v>#DIV/0!</v>
      </c>
      <c r="M15" s="237"/>
      <c r="N15" s="353">
        <f>IF(K15="nio",0,IF(K15&gt;0,VLOOKUP(G15,'3-Productie normen'!A:M,VLOOKUP(K15,'3-Productie normen'!P:Q,2,FALSE),FALSE)))</f>
        <v>0</v>
      </c>
      <c r="O15" s="354" t="str">
        <f>VLOOKUP(G15,'3-Productie normen'!A:M,11,FALSE)</f>
        <v>B</v>
      </c>
      <c r="P15" s="354"/>
      <c r="R15" s="355">
        <f t="shared" si="1"/>
        <v>11475</v>
      </c>
    </row>
    <row r="16" spans="1:18" ht="14.1" customHeight="1">
      <c r="A16" s="98">
        <v>16</v>
      </c>
      <c r="B16" s="247" t="s">
        <v>53</v>
      </c>
      <c r="C16" s="247"/>
      <c r="D16" s="348" t="s">
        <v>110</v>
      </c>
      <c r="E16" s="349" t="s">
        <v>123</v>
      </c>
      <c r="F16" s="335" t="s">
        <v>124</v>
      </c>
      <c r="G16" s="335" t="s">
        <v>63</v>
      </c>
      <c r="H16" s="335" t="s">
        <v>112</v>
      </c>
      <c r="I16" s="350">
        <v>40</v>
      </c>
      <c r="J16" s="351">
        <v>1</v>
      </c>
      <c r="K16" s="352">
        <v>255</v>
      </c>
      <c r="L16" s="237" t="e">
        <f t="shared" si="0"/>
        <v>#DIV/0!</v>
      </c>
      <c r="M16" s="237"/>
      <c r="N16" s="353">
        <f>IF(K16="nio",0,IF(K16&gt;0,VLOOKUP(G16,'3-Productie normen'!A:M,VLOOKUP(K16,'3-Productie normen'!P:Q,2,FALSE),FALSE)))</f>
        <v>0</v>
      </c>
      <c r="O16" s="354" t="str">
        <f>VLOOKUP(G16,'3-Productie normen'!A:M,11,FALSE)</f>
        <v>B</v>
      </c>
      <c r="P16" s="354"/>
      <c r="R16" s="355">
        <f t="shared" si="1"/>
        <v>10200</v>
      </c>
    </row>
    <row r="17" spans="1:18" ht="14.1" customHeight="1">
      <c r="A17" s="98">
        <v>17</v>
      </c>
      <c r="B17" s="247" t="s">
        <v>53</v>
      </c>
      <c r="C17" s="247"/>
      <c r="D17" s="348" t="s">
        <v>110</v>
      </c>
      <c r="E17" s="349" t="s">
        <v>125</v>
      </c>
      <c r="F17" s="335" t="s">
        <v>126</v>
      </c>
      <c r="G17" s="335" t="s">
        <v>85</v>
      </c>
      <c r="H17" s="335" t="s">
        <v>112</v>
      </c>
      <c r="I17" s="350">
        <v>2</v>
      </c>
      <c r="J17" s="351">
        <v>1</v>
      </c>
      <c r="K17" s="352">
        <v>255</v>
      </c>
      <c r="L17" s="237" t="e">
        <f t="shared" si="0"/>
        <v>#DIV/0!</v>
      </c>
      <c r="M17" s="237"/>
      <c r="N17" s="353">
        <f>IF(K17="nio",0,IF(K17&gt;0,VLOOKUP(G17,'3-Productie normen'!A:M,VLOOKUP(K17,'3-Productie normen'!P:Q,2,FALSE),FALSE)))</f>
        <v>0</v>
      </c>
      <c r="O17" s="354" t="str">
        <f>VLOOKUP(G17,'3-Productie normen'!A:M,11,FALSE)</f>
        <v>S</v>
      </c>
      <c r="P17" s="354"/>
      <c r="R17" s="355">
        <f t="shared" si="1"/>
        <v>510</v>
      </c>
    </row>
    <row r="18" spans="1:18" ht="14.1" customHeight="1">
      <c r="A18" s="98">
        <v>18</v>
      </c>
      <c r="B18" s="247" t="s">
        <v>53</v>
      </c>
      <c r="C18" s="247"/>
      <c r="D18" s="348" t="s">
        <v>110</v>
      </c>
      <c r="E18" s="349" t="s">
        <v>127</v>
      </c>
      <c r="F18" s="335" t="s">
        <v>128</v>
      </c>
      <c r="G18" s="335" t="s">
        <v>92</v>
      </c>
      <c r="H18" s="335" t="s">
        <v>112</v>
      </c>
      <c r="I18" s="350">
        <v>5.5</v>
      </c>
      <c r="J18" s="351">
        <v>1</v>
      </c>
      <c r="K18" s="352">
        <v>255</v>
      </c>
      <c r="L18" s="237" t="e">
        <f t="shared" si="0"/>
        <v>#DIV/0!</v>
      </c>
      <c r="M18" s="237"/>
      <c r="N18" s="353">
        <f>IF(K18="nio",0,IF(K18&gt;0,VLOOKUP(G18,'3-Productie normen'!A:M,VLOOKUP(K18,'3-Productie normen'!P:Q,2,FALSE),FALSE)))</f>
        <v>0</v>
      </c>
      <c r="O18" s="354" t="str">
        <f>VLOOKUP(G18,'3-Productie normen'!A:M,11,FALSE)</f>
        <v>B</v>
      </c>
      <c r="P18" s="354"/>
      <c r="R18" s="355">
        <f t="shared" si="1"/>
        <v>1402.5</v>
      </c>
    </row>
    <row r="19" spans="1:18" ht="14.1" customHeight="1">
      <c r="A19" s="98">
        <v>19</v>
      </c>
      <c r="B19" s="247" t="s">
        <v>53</v>
      </c>
      <c r="C19" s="247"/>
      <c r="D19" s="348" t="s">
        <v>110</v>
      </c>
      <c r="E19" s="349" t="s">
        <v>129</v>
      </c>
      <c r="F19" s="335" t="s">
        <v>130</v>
      </c>
      <c r="G19" s="335" t="s">
        <v>63</v>
      </c>
      <c r="H19" s="335" t="s">
        <v>112</v>
      </c>
      <c r="I19" s="350">
        <v>20</v>
      </c>
      <c r="J19" s="351">
        <v>1</v>
      </c>
      <c r="K19" s="352">
        <v>255</v>
      </c>
      <c r="L19" s="237" t="e">
        <f t="shared" si="0"/>
        <v>#DIV/0!</v>
      </c>
      <c r="M19" s="237"/>
      <c r="N19" s="353">
        <f>IF(K19="nio",0,IF(K19&gt;0,VLOOKUP(G19,'3-Productie normen'!A:M,VLOOKUP(K19,'3-Productie normen'!P:Q,2,FALSE),FALSE)))</f>
        <v>0</v>
      </c>
      <c r="O19" s="354" t="str">
        <f>VLOOKUP(G19,'3-Productie normen'!A:M,11,FALSE)</f>
        <v>B</v>
      </c>
      <c r="P19" s="354"/>
      <c r="R19" s="355">
        <f t="shared" si="1"/>
        <v>5100</v>
      </c>
    </row>
    <row r="20" spans="1:18" ht="14.1" customHeight="1">
      <c r="A20" s="98">
        <v>20</v>
      </c>
      <c r="B20" s="247" t="s">
        <v>53</v>
      </c>
      <c r="C20" s="247"/>
      <c r="D20" s="348" t="s">
        <v>110</v>
      </c>
      <c r="E20" s="349" t="s">
        <v>131</v>
      </c>
      <c r="F20" s="335" t="s">
        <v>130</v>
      </c>
      <c r="G20" s="335" t="s">
        <v>63</v>
      </c>
      <c r="H20" s="335" t="s">
        <v>112</v>
      </c>
      <c r="I20" s="350">
        <v>10</v>
      </c>
      <c r="J20" s="351">
        <v>1</v>
      </c>
      <c r="K20" s="352">
        <v>255</v>
      </c>
      <c r="L20" s="237" t="e">
        <f t="shared" si="0"/>
        <v>#DIV/0!</v>
      </c>
      <c r="M20" s="237"/>
      <c r="N20" s="353">
        <f>IF(K20="nio",0,IF(K20&gt;0,VLOOKUP(G20,'3-Productie normen'!A:M,VLOOKUP(K20,'3-Productie normen'!P:Q,2,FALSE),FALSE)))</f>
        <v>0</v>
      </c>
      <c r="O20" s="354" t="str">
        <f>VLOOKUP(G20,'3-Productie normen'!A:M,11,FALSE)</f>
        <v>B</v>
      </c>
      <c r="P20" s="354"/>
      <c r="R20" s="355">
        <f t="shared" si="1"/>
        <v>2550</v>
      </c>
    </row>
    <row r="21" spans="1:18" ht="14.1" customHeight="1">
      <c r="A21" s="98">
        <v>21</v>
      </c>
      <c r="B21" s="247" t="s">
        <v>53</v>
      </c>
      <c r="C21" s="247"/>
      <c r="D21" s="348" t="s">
        <v>110</v>
      </c>
      <c r="E21" s="349" t="s">
        <v>132</v>
      </c>
      <c r="F21" s="335" t="s">
        <v>130</v>
      </c>
      <c r="G21" s="335" t="s">
        <v>63</v>
      </c>
      <c r="H21" s="335" t="s">
        <v>112</v>
      </c>
      <c r="I21" s="350">
        <v>10</v>
      </c>
      <c r="J21" s="351">
        <v>1</v>
      </c>
      <c r="K21" s="352">
        <v>255</v>
      </c>
      <c r="L21" s="237" t="e">
        <f t="shared" si="0"/>
        <v>#DIV/0!</v>
      </c>
      <c r="M21" s="237"/>
      <c r="N21" s="353">
        <f>IF(K21="nio",0,IF(K21&gt;0,VLOOKUP(G21,'3-Productie normen'!A:M,VLOOKUP(K21,'3-Productie normen'!P:Q,2,FALSE),FALSE)))</f>
        <v>0</v>
      </c>
      <c r="O21" s="354" t="str">
        <f>VLOOKUP(G21,'3-Productie normen'!A:M,11,FALSE)</f>
        <v>B</v>
      </c>
      <c r="P21" s="354"/>
      <c r="R21" s="355">
        <f t="shared" si="1"/>
        <v>2550</v>
      </c>
    </row>
    <row r="22" spans="1:18" ht="14.1" customHeight="1">
      <c r="A22" s="98">
        <v>22</v>
      </c>
      <c r="B22" s="247" t="s">
        <v>53</v>
      </c>
      <c r="C22" s="247"/>
      <c r="D22" s="348" t="s">
        <v>110</v>
      </c>
      <c r="E22" s="349" t="s">
        <v>133</v>
      </c>
      <c r="F22" s="335" t="s">
        <v>130</v>
      </c>
      <c r="G22" s="335" t="s">
        <v>63</v>
      </c>
      <c r="H22" s="335" t="s">
        <v>112</v>
      </c>
      <c r="I22" s="350">
        <v>12</v>
      </c>
      <c r="J22" s="351">
        <v>1</v>
      </c>
      <c r="K22" s="352">
        <v>255</v>
      </c>
      <c r="L22" s="237" t="e">
        <f t="shared" si="0"/>
        <v>#DIV/0!</v>
      </c>
      <c r="M22" s="237"/>
      <c r="N22" s="353">
        <f>IF(K22="nio",0,IF(K22&gt;0,VLOOKUP(G22,'3-Productie normen'!A:M,VLOOKUP(K22,'3-Productie normen'!P:Q,2,FALSE),FALSE)))</f>
        <v>0</v>
      </c>
      <c r="O22" s="354" t="str">
        <f>VLOOKUP(G22,'3-Productie normen'!A:M,11,FALSE)</f>
        <v>B</v>
      </c>
      <c r="P22" s="354"/>
      <c r="R22" s="355">
        <f t="shared" si="1"/>
        <v>3060</v>
      </c>
    </row>
    <row r="23" spans="1:18" ht="14.1" customHeight="1">
      <c r="A23" s="98">
        <v>23</v>
      </c>
      <c r="B23" s="247" t="s">
        <v>53</v>
      </c>
      <c r="C23" s="247"/>
      <c r="D23" s="348" t="s">
        <v>110</v>
      </c>
      <c r="E23" s="349" t="s">
        <v>134</v>
      </c>
      <c r="F23" s="335" t="s">
        <v>135</v>
      </c>
      <c r="G23" s="335" t="s">
        <v>63</v>
      </c>
      <c r="H23" s="335" t="s">
        <v>112</v>
      </c>
      <c r="I23" s="350">
        <v>8</v>
      </c>
      <c r="J23" s="351">
        <v>1</v>
      </c>
      <c r="K23" s="352">
        <v>255</v>
      </c>
      <c r="L23" s="237" t="e">
        <f t="shared" si="0"/>
        <v>#DIV/0!</v>
      </c>
      <c r="M23" s="237"/>
      <c r="N23" s="353">
        <f>IF(K23="nio",0,IF(K23&gt;0,VLOOKUP(G23,'3-Productie normen'!A:M,VLOOKUP(K23,'3-Productie normen'!P:Q,2,FALSE),FALSE)))</f>
        <v>0</v>
      </c>
      <c r="O23" s="354" t="str">
        <f>VLOOKUP(G23,'3-Productie normen'!A:M,11,FALSE)</f>
        <v>B</v>
      </c>
      <c r="P23" s="354"/>
      <c r="R23" s="355">
        <f t="shared" si="1"/>
        <v>2040</v>
      </c>
    </row>
    <row r="24" spans="1:18" ht="14.1" customHeight="1">
      <c r="A24" s="98">
        <v>24</v>
      </c>
      <c r="B24" s="247" t="s">
        <v>53</v>
      </c>
      <c r="C24" s="247"/>
      <c r="D24" s="348" t="s">
        <v>110</v>
      </c>
      <c r="E24" s="349" t="s">
        <v>136</v>
      </c>
      <c r="F24" s="335" t="s">
        <v>91</v>
      </c>
      <c r="G24" s="335" t="s">
        <v>91</v>
      </c>
      <c r="H24" s="335" t="s">
        <v>112</v>
      </c>
      <c r="I24" s="350">
        <v>4</v>
      </c>
      <c r="J24" s="351">
        <v>1</v>
      </c>
      <c r="K24" s="352">
        <v>255</v>
      </c>
      <c r="L24" s="237" t="e">
        <f t="shared" si="0"/>
        <v>#DIV/0!</v>
      </c>
      <c r="M24" s="237"/>
      <c r="N24" s="353">
        <f>IF(K24="nio",0,IF(K24&gt;0,VLOOKUP(G24,'3-Productie normen'!A:M,VLOOKUP(K24,'3-Productie normen'!P:Q,2,FALSE),FALSE)))</f>
        <v>0</v>
      </c>
      <c r="O24" s="354" t="str">
        <f>VLOOKUP(G24,'3-Productie normen'!A:M,11,FALSE)</f>
        <v>B</v>
      </c>
      <c r="P24" s="354"/>
      <c r="R24" s="355">
        <f t="shared" si="1"/>
        <v>1020</v>
      </c>
    </row>
    <row r="25" spans="1:18" ht="14.1" customHeight="1">
      <c r="A25" s="98">
        <v>25</v>
      </c>
      <c r="B25" s="247" t="s">
        <v>53</v>
      </c>
      <c r="C25" s="247"/>
      <c r="D25" s="348" t="s">
        <v>110</v>
      </c>
      <c r="E25" s="349" t="s">
        <v>137</v>
      </c>
      <c r="F25" s="335" t="s">
        <v>130</v>
      </c>
      <c r="G25" s="335" t="s">
        <v>63</v>
      </c>
      <c r="H25" s="335" t="s">
        <v>112</v>
      </c>
      <c r="I25" s="350">
        <v>4.5</v>
      </c>
      <c r="J25" s="351">
        <v>1</v>
      </c>
      <c r="K25" s="352">
        <v>255</v>
      </c>
      <c r="L25" s="237" t="e">
        <f t="shared" si="0"/>
        <v>#DIV/0!</v>
      </c>
      <c r="M25" s="237"/>
      <c r="N25" s="353">
        <f>IF(K25="nio",0,IF(K25&gt;0,VLOOKUP(G25,'3-Productie normen'!A:M,VLOOKUP(K25,'3-Productie normen'!P:Q,2,FALSE),FALSE)))</f>
        <v>0</v>
      </c>
      <c r="O25" s="354" t="str">
        <f>VLOOKUP(G25,'3-Productie normen'!A:M,11,FALSE)</f>
        <v>B</v>
      </c>
      <c r="P25" s="354"/>
      <c r="R25" s="355">
        <f t="shared" si="1"/>
        <v>1147.5</v>
      </c>
    </row>
    <row r="26" spans="1:18" ht="14.1" customHeight="1">
      <c r="A26" s="98">
        <v>26</v>
      </c>
      <c r="B26" s="247" t="s">
        <v>53</v>
      </c>
      <c r="C26" s="247"/>
      <c r="D26" s="348" t="s">
        <v>110</v>
      </c>
      <c r="E26" s="349" t="s">
        <v>138</v>
      </c>
      <c r="F26" s="335" t="s">
        <v>139</v>
      </c>
      <c r="G26" s="335" t="s">
        <v>63</v>
      </c>
      <c r="H26" s="335" t="s">
        <v>112</v>
      </c>
      <c r="I26" s="356"/>
      <c r="J26" s="351">
        <v>1</v>
      </c>
      <c r="K26" s="352">
        <v>255</v>
      </c>
      <c r="L26" s="237" t="e">
        <f t="shared" si="0"/>
        <v>#DIV/0!</v>
      </c>
      <c r="M26" s="237"/>
      <c r="N26" s="353">
        <f>IF(K26="nio",0,IF(K26&gt;0,VLOOKUP(G26,'3-Productie normen'!A:M,VLOOKUP(K26,'3-Productie normen'!P:Q,2,FALSE),FALSE)))</f>
        <v>0</v>
      </c>
      <c r="O26" s="354" t="str">
        <f>VLOOKUP(G26,'3-Productie normen'!A:M,11,FALSE)</f>
        <v>B</v>
      </c>
      <c r="P26" s="354"/>
      <c r="R26" s="355">
        <f t="shared" si="1"/>
        <v>0</v>
      </c>
    </row>
    <row r="27" spans="1:18" ht="14.1" customHeight="1">
      <c r="A27" s="98">
        <v>27</v>
      </c>
      <c r="B27" s="247" t="s">
        <v>53</v>
      </c>
      <c r="C27" s="247"/>
      <c r="D27" s="348" t="s">
        <v>110</v>
      </c>
      <c r="E27" s="349" t="s">
        <v>140</v>
      </c>
      <c r="F27" s="335" t="s">
        <v>139</v>
      </c>
      <c r="G27" s="335" t="s">
        <v>63</v>
      </c>
      <c r="H27" s="335" t="s">
        <v>112</v>
      </c>
      <c r="I27" s="356"/>
      <c r="J27" s="351">
        <v>1</v>
      </c>
      <c r="K27" s="352">
        <v>255</v>
      </c>
      <c r="L27" s="237" t="e">
        <f t="shared" si="0"/>
        <v>#DIV/0!</v>
      </c>
      <c r="M27" s="237"/>
      <c r="N27" s="353">
        <f>IF(K27="nio",0,IF(K27&gt;0,VLOOKUP(G27,'3-Productie normen'!A:M,VLOOKUP(K27,'3-Productie normen'!P:Q,2,FALSE),FALSE)))</f>
        <v>0</v>
      </c>
      <c r="O27" s="354" t="str">
        <f>VLOOKUP(G27,'3-Productie normen'!A:M,11,FALSE)</f>
        <v>B</v>
      </c>
      <c r="P27" s="354"/>
      <c r="R27" s="355">
        <f t="shared" si="1"/>
        <v>0</v>
      </c>
    </row>
    <row r="28" spans="1:18" ht="14.1" customHeight="1">
      <c r="A28" s="98">
        <v>28</v>
      </c>
      <c r="B28" s="247" t="s">
        <v>53</v>
      </c>
      <c r="C28" s="247"/>
      <c r="D28" s="348" t="s">
        <v>110</v>
      </c>
      <c r="E28" s="349" t="s">
        <v>141</v>
      </c>
      <c r="F28" s="335" t="s">
        <v>67</v>
      </c>
      <c r="G28" s="335" t="s">
        <v>67</v>
      </c>
      <c r="H28" s="335" t="s">
        <v>142</v>
      </c>
      <c r="I28" s="350">
        <v>18.3</v>
      </c>
      <c r="J28" s="351">
        <v>1</v>
      </c>
      <c r="K28" s="352">
        <v>255</v>
      </c>
      <c r="L28" s="237" t="e">
        <f t="shared" si="0"/>
        <v>#DIV/0!</v>
      </c>
      <c r="M28" s="237"/>
      <c r="N28" s="353">
        <f>IF(K28="nio",0,IF(K28&gt;0,VLOOKUP(G28,'3-Productie normen'!A:M,VLOOKUP(K28,'3-Productie normen'!P:Q,2,FALSE),FALSE)))</f>
        <v>0</v>
      </c>
      <c r="O28" s="354" t="str">
        <f>VLOOKUP(G28,'3-Productie normen'!A:M,11,FALSE)</f>
        <v>V</v>
      </c>
      <c r="P28" s="354"/>
      <c r="R28" s="355">
        <f t="shared" si="1"/>
        <v>4666.5</v>
      </c>
    </row>
    <row r="29" spans="1:18" ht="14.1" customHeight="1">
      <c r="A29" s="98">
        <v>29</v>
      </c>
      <c r="B29" s="247" t="s">
        <v>53</v>
      </c>
      <c r="C29" s="247"/>
      <c r="D29" s="348" t="s">
        <v>110</v>
      </c>
      <c r="E29" s="349" t="s">
        <v>143</v>
      </c>
      <c r="F29" s="335" t="s">
        <v>144</v>
      </c>
      <c r="G29" s="335" t="s">
        <v>91</v>
      </c>
      <c r="H29" s="335" t="s">
        <v>112</v>
      </c>
      <c r="I29" s="350">
        <v>385</v>
      </c>
      <c r="J29" s="351">
        <v>1</v>
      </c>
      <c r="K29" s="352">
        <v>255</v>
      </c>
      <c r="L29" s="237" t="e">
        <f t="shared" si="0"/>
        <v>#DIV/0!</v>
      </c>
      <c r="M29" s="237"/>
      <c r="N29" s="353">
        <f>IF(K29="nio",0,IF(K29&gt;0,VLOOKUP(G29,'3-Productie normen'!A:M,VLOOKUP(K29,'3-Productie normen'!P:Q,2,FALSE),FALSE)))</f>
        <v>0</v>
      </c>
      <c r="O29" s="354" t="str">
        <f>VLOOKUP(G29,'3-Productie normen'!A:M,11,FALSE)</f>
        <v>B</v>
      </c>
      <c r="P29" s="354"/>
      <c r="R29" s="355">
        <f t="shared" si="1"/>
        <v>98175</v>
      </c>
    </row>
    <row r="30" spans="1:18" ht="14.1" customHeight="1">
      <c r="A30" s="98">
        <v>30</v>
      </c>
      <c r="B30" s="247" t="s">
        <v>53</v>
      </c>
      <c r="C30" s="247"/>
      <c r="D30" s="348" t="s">
        <v>110</v>
      </c>
      <c r="E30" s="349" t="s">
        <v>145</v>
      </c>
      <c r="F30" s="335" t="s">
        <v>146</v>
      </c>
      <c r="G30" s="266" t="s">
        <v>75</v>
      </c>
      <c r="H30" s="335" t="s">
        <v>112</v>
      </c>
      <c r="I30" s="350">
        <v>45.8</v>
      </c>
      <c r="J30" s="351">
        <v>1</v>
      </c>
      <c r="K30" s="352">
        <v>52</v>
      </c>
      <c r="L30" s="237" t="e">
        <f t="shared" si="0"/>
        <v>#DIV/0!</v>
      </c>
      <c r="M30" s="237"/>
      <c r="N30" s="353">
        <f>IF(K30="nio",0,IF(K30&gt;0,VLOOKUP(G30,'3-Productie normen'!A:M,VLOOKUP(K30,'3-Productie normen'!P:Q,2,FALSE),FALSE)))</f>
        <v>0</v>
      </c>
      <c r="O30" s="354" t="str">
        <f>VLOOKUP(G30,'3-Productie normen'!A:M,11,FALSE)</f>
        <v>V</v>
      </c>
      <c r="P30" s="354"/>
      <c r="R30" s="355">
        <f t="shared" si="1"/>
        <v>2381.6</v>
      </c>
    </row>
    <row r="31" spans="1:18" ht="14.1" customHeight="1">
      <c r="A31" s="98">
        <v>31</v>
      </c>
      <c r="B31" s="247" t="s">
        <v>53</v>
      </c>
      <c r="C31" s="247"/>
      <c r="D31" s="348" t="s">
        <v>110</v>
      </c>
      <c r="E31" s="349" t="s">
        <v>147</v>
      </c>
      <c r="F31" s="335" t="s">
        <v>148</v>
      </c>
      <c r="G31" s="335" t="s">
        <v>63</v>
      </c>
      <c r="H31" s="335" t="s">
        <v>112</v>
      </c>
      <c r="I31" s="350">
        <v>10.8</v>
      </c>
      <c r="J31" s="351">
        <v>1</v>
      </c>
      <c r="K31" s="352">
        <v>255</v>
      </c>
      <c r="L31" s="237" t="e">
        <f t="shared" si="0"/>
        <v>#DIV/0!</v>
      </c>
      <c r="M31" s="237"/>
      <c r="N31" s="353">
        <f>IF(K31="nio",0,IF(K31&gt;0,VLOOKUP(G31,'3-Productie normen'!A:M,VLOOKUP(K31,'3-Productie normen'!P:Q,2,FALSE),FALSE)))</f>
        <v>0</v>
      </c>
      <c r="O31" s="354" t="str">
        <f>VLOOKUP(G31,'3-Productie normen'!A:M,11,FALSE)</f>
        <v>B</v>
      </c>
      <c r="P31" s="354"/>
      <c r="R31" s="355">
        <f t="shared" si="1"/>
        <v>2754</v>
      </c>
    </row>
    <row r="32" spans="1:18" ht="14.1" customHeight="1">
      <c r="A32" s="98">
        <v>32</v>
      </c>
      <c r="B32" s="247" t="s">
        <v>53</v>
      </c>
      <c r="C32" s="247"/>
      <c r="D32" s="348" t="s">
        <v>110</v>
      </c>
      <c r="E32" s="349" t="s">
        <v>149</v>
      </c>
      <c r="F32" s="335" t="s">
        <v>150</v>
      </c>
      <c r="G32" s="335" t="s">
        <v>63</v>
      </c>
      <c r="H32" s="335" t="s">
        <v>112</v>
      </c>
      <c r="I32" s="350">
        <v>26</v>
      </c>
      <c r="J32" s="351">
        <v>1</v>
      </c>
      <c r="K32" s="352">
        <v>255</v>
      </c>
      <c r="L32" s="237" t="e">
        <f t="shared" si="0"/>
        <v>#DIV/0!</v>
      </c>
      <c r="M32" s="237"/>
      <c r="N32" s="353">
        <f>IF(K32="nio",0,IF(K32&gt;0,VLOOKUP(G32,'3-Productie normen'!A:M,VLOOKUP(K32,'3-Productie normen'!P:Q,2,FALSE),FALSE)))</f>
        <v>0</v>
      </c>
      <c r="O32" s="354" t="str">
        <f>VLOOKUP(G32,'3-Productie normen'!A:M,11,FALSE)</f>
        <v>B</v>
      </c>
      <c r="P32" s="354"/>
      <c r="R32" s="355">
        <f t="shared" si="1"/>
        <v>6630</v>
      </c>
    </row>
    <row r="33" spans="1:18" ht="14.1" customHeight="1">
      <c r="A33" s="98">
        <v>33</v>
      </c>
      <c r="B33" s="247" t="s">
        <v>53</v>
      </c>
      <c r="C33" s="247"/>
      <c r="D33" s="348" t="s">
        <v>110</v>
      </c>
      <c r="E33" s="349" t="s">
        <v>151</v>
      </c>
      <c r="F33" s="335" t="s">
        <v>152</v>
      </c>
      <c r="G33" s="335" t="s">
        <v>75</v>
      </c>
      <c r="H33" s="335" t="s">
        <v>112</v>
      </c>
      <c r="I33" s="350">
        <v>12</v>
      </c>
      <c r="J33" s="351">
        <v>1</v>
      </c>
      <c r="K33" s="352">
        <v>12</v>
      </c>
      <c r="L33" s="237" t="e">
        <f t="shared" si="0"/>
        <v>#DIV/0!</v>
      </c>
      <c r="M33" s="237"/>
      <c r="N33" s="353">
        <f>IF(K33="nio",0,IF(K33&gt;0,VLOOKUP(G33,'3-Productie normen'!A:M,VLOOKUP(K33,'3-Productie normen'!P:Q,2,FALSE),FALSE)))</f>
        <v>0</v>
      </c>
      <c r="O33" s="354" t="str">
        <f>VLOOKUP(G33,'3-Productie normen'!A:M,11,FALSE)</f>
        <v>V</v>
      </c>
      <c r="P33" s="354"/>
      <c r="R33" s="355">
        <f t="shared" si="1"/>
        <v>144</v>
      </c>
    </row>
    <row r="34" spans="1:18" ht="14.1" customHeight="1">
      <c r="A34" s="98">
        <v>34</v>
      </c>
      <c r="B34" s="247" t="s">
        <v>53</v>
      </c>
      <c r="C34" s="247"/>
      <c r="D34" s="348" t="s">
        <v>110</v>
      </c>
      <c r="E34" s="349" t="s">
        <v>153</v>
      </c>
      <c r="F34" s="247" t="s">
        <v>65</v>
      </c>
      <c r="G34" s="247" t="s">
        <v>65</v>
      </c>
      <c r="H34" s="335" t="s">
        <v>154</v>
      </c>
      <c r="I34" s="350">
        <v>40</v>
      </c>
      <c r="J34" s="351">
        <v>1</v>
      </c>
      <c r="K34" s="352">
        <v>255</v>
      </c>
      <c r="L34" s="237" t="e">
        <f t="shared" si="0"/>
        <v>#DIV/0!</v>
      </c>
      <c r="M34" s="237"/>
      <c r="N34" s="353">
        <f>IF(K34="nio",0,IF(K34&gt;0,VLOOKUP(G34,'3-Productie normen'!A:M,VLOOKUP(K34,'3-Productie normen'!P:Q,2,FALSE),FALSE)))</f>
        <v>0</v>
      </c>
      <c r="O34" s="354" t="str">
        <f>VLOOKUP(G34,'3-Productie normen'!A:M,11,FALSE)</f>
        <v>V</v>
      </c>
      <c r="P34" s="354"/>
      <c r="R34" s="355">
        <f t="shared" si="1"/>
        <v>10200</v>
      </c>
    </row>
    <row r="35" spans="1:18" ht="14.1" customHeight="1">
      <c r="A35" s="98">
        <v>35</v>
      </c>
      <c r="B35" s="247" t="s">
        <v>53</v>
      </c>
      <c r="C35" s="247"/>
      <c r="D35" s="348" t="s">
        <v>110</v>
      </c>
      <c r="E35" s="349" t="s">
        <v>155</v>
      </c>
      <c r="F35" s="335" t="s">
        <v>156</v>
      </c>
      <c r="G35" s="247" t="s">
        <v>65</v>
      </c>
      <c r="H35" s="335" t="s">
        <v>154</v>
      </c>
      <c r="I35" s="350">
        <v>3.7</v>
      </c>
      <c r="J35" s="351">
        <v>1</v>
      </c>
      <c r="K35" s="352">
        <v>255</v>
      </c>
      <c r="L35" s="237" t="e">
        <f t="shared" si="0"/>
        <v>#DIV/0!</v>
      </c>
      <c r="M35" s="237"/>
      <c r="N35" s="353">
        <f>IF(K35="nio",0,IF(K35&gt;0,VLOOKUP(G35,'3-Productie normen'!A:M,VLOOKUP(K35,'3-Productie normen'!P:Q,2,FALSE),FALSE)))</f>
        <v>0</v>
      </c>
      <c r="O35" s="354" t="str">
        <f>VLOOKUP(G35,'3-Productie normen'!A:M,11,FALSE)</f>
        <v>V</v>
      </c>
      <c r="P35" s="354"/>
      <c r="R35" s="355">
        <f t="shared" si="1"/>
        <v>943.5</v>
      </c>
    </row>
    <row r="36" spans="1:18" ht="14.1" customHeight="1">
      <c r="A36" s="98">
        <v>36</v>
      </c>
      <c r="B36" s="247" t="s">
        <v>53</v>
      </c>
      <c r="C36" s="247"/>
      <c r="D36" s="348" t="s">
        <v>110</v>
      </c>
      <c r="E36" s="349" t="s">
        <v>157</v>
      </c>
      <c r="F36" s="335" t="s">
        <v>158</v>
      </c>
      <c r="G36" s="247" t="s">
        <v>92</v>
      </c>
      <c r="H36" s="335" t="s">
        <v>142</v>
      </c>
      <c r="I36" s="350">
        <v>265</v>
      </c>
      <c r="J36" s="351">
        <v>1</v>
      </c>
      <c r="K36" s="352">
        <v>255</v>
      </c>
      <c r="L36" s="237" t="e">
        <f t="shared" si="0"/>
        <v>#DIV/0!</v>
      </c>
      <c r="M36" s="237"/>
      <c r="N36" s="353">
        <f>IF(K36="nio",0,IF(K36&gt;0,VLOOKUP(G36,'3-Productie normen'!A:M,VLOOKUP(K36,'3-Productie normen'!P:Q,2,FALSE),FALSE)))</f>
        <v>0</v>
      </c>
      <c r="O36" s="354" t="str">
        <f>VLOOKUP(G36,'3-Productie normen'!A:M,11,FALSE)</f>
        <v>B</v>
      </c>
      <c r="P36" s="354"/>
      <c r="R36" s="355">
        <f t="shared" si="1"/>
        <v>67575</v>
      </c>
    </row>
    <row r="37" spans="1:18" ht="14.1" customHeight="1">
      <c r="A37" s="98">
        <v>37</v>
      </c>
      <c r="B37" s="247" t="s">
        <v>53</v>
      </c>
      <c r="C37" s="247"/>
      <c r="D37" s="348" t="s">
        <v>110</v>
      </c>
      <c r="E37" s="349" t="s">
        <v>159</v>
      </c>
      <c r="F37" s="335" t="s">
        <v>92</v>
      </c>
      <c r="G37" s="335" t="s">
        <v>92</v>
      </c>
      <c r="H37" s="335" t="s">
        <v>142</v>
      </c>
      <c r="I37" s="350">
        <v>30</v>
      </c>
      <c r="J37" s="351">
        <v>1</v>
      </c>
      <c r="K37" s="352">
        <v>255</v>
      </c>
      <c r="L37" s="237" t="e">
        <f t="shared" si="0"/>
        <v>#DIV/0!</v>
      </c>
      <c r="M37" s="237"/>
      <c r="N37" s="353">
        <f>IF(K37="nio",0,IF(K37&gt;0,VLOOKUP(G37,'3-Productie normen'!A:M,VLOOKUP(K37,'3-Productie normen'!P:Q,2,FALSE),FALSE)))</f>
        <v>0</v>
      </c>
      <c r="O37" s="354" t="str">
        <f>VLOOKUP(G37,'3-Productie normen'!A:M,11,FALSE)</f>
        <v>B</v>
      </c>
      <c r="P37" s="354"/>
      <c r="R37" s="355">
        <f t="shared" si="1"/>
        <v>7650</v>
      </c>
    </row>
    <row r="38" spans="1:18" ht="14.1" customHeight="1">
      <c r="A38" s="98">
        <v>38</v>
      </c>
      <c r="B38" s="247" t="s">
        <v>53</v>
      </c>
      <c r="C38" s="247"/>
      <c r="D38" s="348" t="s">
        <v>110</v>
      </c>
      <c r="E38" s="349" t="s">
        <v>160</v>
      </c>
      <c r="F38" s="335" t="s">
        <v>161</v>
      </c>
      <c r="G38" s="335" t="s">
        <v>85</v>
      </c>
      <c r="H38" s="335" t="s">
        <v>142</v>
      </c>
      <c r="I38" s="350">
        <v>6</v>
      </c>
      <c r="J38" s="351">
        <v>1</v>
      </c>
      <c r="K38" s="352">
        <v>255</v>
      </c>
      <c r="L38" s="237" t="e">
        <f t="shared" si="0"/>
        <v>#DIV/0!</v>
      </c>
      <c r="M38" s="237"/>
      <c r="N38" s="353">
        <f>IF(K38="nio",0,IF(K38&gt;0,VLOOKUP(G38,'3-Productie normen'!A:M,VLOOKUP(K38,'3-Productie normen'!P:Q,2,FALSE),FALSE)))</f>
        <v>0</v>
      </c>
      <c r="O38" s="354" t="str">
        <f>VLOOKUP(G38,'3-Productie normen'!A:M,11,FALSE)</f>
        <v>S</v>
      </c>
      <c r="P38" s="354"/>
      <c r="R38" s="355">
        <f t="shared" si="1"/>
        <v>1530</v>
      </c>
    </row>
    <row r="39" spans="1:18" ht="14.1" customHeight="1">
      <c r="A39" s="98">
        <v>39</v>
      </c>
      <c r="B39" s="247" t="s">
        <v>53</v>
      </c>
      <c r="C39" s="247"/>
      <c r="D39" s="348" t="s">
        <v>110</v>
      </c>
      <c r="E39" s="349" t="s">
        <v>162</v>
      </c>
      <c r="F39" s="335" t="s">
        <v>161</v>
      </c>
      <c r="G39" s="335" t="s">
        <v>85</v>
      </c>
      <c r="H39" s="335" t="s">
        <v>142</v>
      </c>
      <c r="I39" s="350">
        <v>6.5</v>
      </c>
      <c r="J39" s="351">
        <v>1</v>
      </c>
      <c r="K39" s="352">
        <v>255</v>
      </c>
      <c r="L39" s="237" t="e">
        <f t="shared" si="0"/>
        <v>#DIV/0!</v>
      </c>
      <c r="M39" s="237"/>
      <c r="N39" s="353">
        <f>IF(K39="nio",0,IF(K39&gt;0,VLOOKUP(G39,'3-Productie normen'!A:M,VLOOKUP(K39,'3-Productie normen'!P:Q,2,FALSE),FALSE)))</f>
        <v>0</v>
      </c>
      <c r="O39" s="354" t="str">
        <f>VLOOKUP(G39,'3-Productie normen'!A:M,11,FALSE)</f>
        <v>S</v>
      </c>
      <c r="P39" s="354"/>
      <c r="R39" s="355">
        <f t="shared" si="1"/>
        <v>1657.5</v>
      </c>
    </row>
    <row r="40" spans="1:18" ht="14.1" customHeight="1">
      <c r="A40" s="98">
        <v>40</v>
      </c>
      <c r="B40" s="247" t="s">
        <v>53</v>
      </c>
      <c r="C40" s="247"/>
      <c r="D40" s="348" t="s">
        <v>110</v>
      </c>
      <c r="E40" s="349" t="s">
        <v>163</v>
      </c>
      <c r="F40" s="335" t="s">
        <v>156</v>
      </c>
      <c r="G40" s="247" t="s">
        <v>65</v>
      </c>
      <c r="H40" s="357" t="s">
        <v>154</v>
      </c>
      <c r="I40" s="350">
        <v>3.7</v>
      </c>
      <c r="J40" s="351">
        <v>1</v>
      </c>
      <c r="K40" s="352">
        <v>255</v>
      </c>
      <c r="L40" s="237" t="e">
        <f t="shared" si="0"/>
        <v>#DIV/0!</v>
      </c>
      <c r="M40" s="237"/>
      <c r="N40" s="353">
        <f>IF(K40="nio",0,IF(K40&gt;0,VLOOKUP(G40,'3-Productie normen'!A:M,VLOOKUP(K40,'3-Productie normen'!P:Q,2,FALSE),FALSE)))</f>
        <v>0</v>
      </c>
      <c r="O40" s="354" t="str">
        <f>VLOOKUP(G40,'3-Productie normen'!A:M,11,FALSE)</f>
        <v>V</v>
      </c>
      <c r="P40" s="354"/>
      <c r="R40" s="355">
        <f t="shared" si="1"/>
        <v>943.5</v>
      </c>
    </row>
    <row r="41" spans="1:18" ht="14.1" customHeight="1">
      <c r="A41" s="98">
        <v>41</v>
      </c>
      <c r="B41" s="247" t="s">
        <v>53</v>
      </c>
      <c r="C41" s="247"/>
      <c r="D41" s="111" t="s">
        <v>110</v>
      </c>
      <c r="E41" s="109" t="s">
        <v>164</v>
      </c>
      <c r="F41" s="335" t="s">
        <v>161</v>
      </c>
      <c r="G41" s="335" t="s">
        <v>85</v>
      </c>
      <c r="H41" s="335" t="s">
        <v>142</v>
      </c>
      <c r="I41" s="350">
        <v>9.6999999999999993</v>
      </c>
      <c r="J41" s="351">
        <v>1</v>
      </c>
      <c r="K41" s="352">
        <v>255</v>
      </c>
      <c r="L41" s="237" t="e">
        <f t="shared" si="0"/>
        <v>#DIV/0!</v>
      </c>
      <c r="M41" s="237"/>
      <c r="N41" s="353">
        <f>IF(K41="nio",0,IF(K41&gt;0,VLOOKUP(G41,'3-Productie normen'!A:M,VLOOKUP(K41,'3-Productie normen'!P:Q,2,FALSE),FALSE)))</f>
        <v>0</v>
      </c>
      <c r="O41" s="354" t="str">
        <f>VLOOKUP(G41,'3-Productie normen'!A:M,11,FALSE)</f>
        <v>S</v>
      </c>
      <c r="P41" s="354"/>
      <c r="R41" s="355">
        <f t="shared" si="1"/>
        <v>2473.5</v>
      </c>
    </row>
    <row r="42" spans="1:18" ht="14.1" customHeight="1">
      <c r="A42" s="98">
        <v>42</v>
      </c>
      <c r="B42" s="247" t="s">
        <v>53</v>
      </c>
      <c r="C42" s="247"/>
      <c r="D42" s="348" t="s">
        <v>110</v>
      </c>
      <c r="E42" s="349" t="s">
        <v>165</v>
      </c>
      <c r="F42" s="335" t="s">
        <v>161</v>
      </c>
      <c r="G42" s="335" t="s">
        <v>85</v>
      </c>
      <c r="H42" s="335" t="s">
        <v>142</v>
      </c>
      <c r="I42" s="350">
        <v>10.7</v>
      </c>
      <c r="J42" s="351">
        <v>1</v>
      </c>
      <c r="K42" s="352">
        <v>255</v>
      </c>
      <c r="L42" s="237" t="e">
        <f t="shared" si="0"/>
        <v>#DIV/0!</v>
      </c>
      <c r="M42" s="237"/>
      <c r="N42" s="353">
        <f>IF(K42="nio",0,IF(K42&gt;0,VLOOKUP(G42,'3-Productie normen'!A:M,VLOOKUP(K42,'3-Productie normen'!P:Q,2,FALSE),FALSE)))</f>
        <v>0</v>
      </c>
      <c r="O42" s="354" t="str">
        <f>VLOOKUP(G42,'3-Productie normen'!A:M,11,FALSE)</f>
        <v>S</v>
      </c>
      <c r="P42" s="354"/>
      <c r="R42" s="355">
        <f t="shared" si="1"/>
        <v>2728.5</v>
      </c>
    </row>
    <row r="43" spans="1:18" ht="14.1" customHeight="1">
      <c r="A43" s="98">
        <v>43</v>
      </c>
      <c r="B43" s="247" t="s">
        <v>53</v>
      </c>
      <c r="C43" s="247"/>
      <c r="D43" s="348" t="s">
        <v>110</v>
      </c>
      <c r="E43" s="349" t="s">
        <v>166</v>
      </c>
      <c r="F43" s="335" t="s">
        <v>167</v>
      </c>
      <c r="G43" s="335" t="s">
        <v>85</v>
      </c>
      <c r="H43" s="335" t="s">
        <v>142</v>
      </c>
      <c r="I43" s="350">
        <v>4.7</v>
      </c>
      <c r="J43" s="351">
        <v>1</v>
      </c>
      <c r="K43" s="352">
        <v>255</v>
      </c>
      <c r="L43" s="237" t="e">
        <f t="shared" si="0"/>
        <v>#DIV/0!</v>
      </c>
      <c r="M43" s="237"/>
      <c r="N43" s="353">
        <f>IF(K43="nio",0,IF(K43&gt;0,VLOOKUP(G43,'3-Productie normen'!A:M,VLOOKUP(K43,'3-Productie normen'!P:Q,2,FALSE),FALSE)))</f>
        <v>0</v>
      </c>
      <c r="O43" s="354" t="str">
        <f>VLOOKUP(G43,'3-Productie normen'!A:M,11,FALSE)</f>
        <v>S</v>
      </c>
      <c r="P43" s="354"/>
      <c r="R43" s="355">
        <f t="shared" si="1"/>
        <v>1198.5</v>
      </c>
    </row>
    <row r="44" spans="1:18" ht="14.1" customHeight="1">
      <c r="A44" s="98">
        <v>44</v>
      </c>
      <c r="B44" s="247" t="s">
        <v>53</v>
      </c>
      <c r="C44" s="247"/>
      <c r="D44" s="348" t="s">
        <v>110</v>
      </c>
      <c r="E44" s="349" t="s">
        <v>168</v>
      </c>
      <c r="F44" s="335" t="s">
        <v>169</v>
      </c>
      <c r="G44" s="266" t="s">
        <v>91</v>
      </c>
      <c r="H44" s="335" t="s">
        <v>170</v>
      </c>
      <c r="I44" s="350">
        <v>23.4</v>
      </c>
      <c r="J44" s="351">
        <v>1</v>
      </c>
      <c r="K44" s="352">
        <v>255</v>
      </c>
      <c r="L44" s="237" t="e">
        <f t="shared" si="0"/>
        <v>#DIV/0!</v>
      </c>
      <c r="M44" s="237"/>
      <c r="N44" s="353">
        <f>IF(K44="nio",0,IF(K44&gt;0,VLOOKUP(G44,'3-Productie normen'!A:M,VLOOKUP(K44,'3-Productie normen'!P:Q,2,FALSE),FALSE)))</f>
        <v>0</v>
      </c>
      <c r="O44" s="354" t="str">
        <f>VLOOKUP(G44,'3-Productie normen'!A:M,11,FALSE)</f>
        <v>B</v>
      </c>
      <c r="P44" s="354"/>
      <c r="R44" s="355">
        <f t="shared" si="1"/>
        <v>5967</v>
      </c>
    </row>
    <row r="45" spans="1:18" ht="14.1" customHeight="1">
      <c r="A45" s="98">
        <v>45</v>
      </c>
      <c r="B45" s="247" t="s">
        <v>53</v>
      </c>
      <c r="C45" s="247"/>
      <c r="D45" s="348" t="s">
        <v>110</v>
      </c>
      <c r="E45" s="349" t="s">
        <v>171</v>
      </c>
      <c r="F45" s="335" t="s">
        <v>172</v>
      </c>
      <c r="G45" s="335" t="s">
        <v>63</v>
      </c>
      <c r="H45" s="335" t="s">
        <v>170</v>
      </c>
      <c r="I45" s="350">
        <v>42.6</v>
      </c>
      <c r="J45" s="351">
        <v>1</v>
      </c>
      <c r="K45" s="352">
        <v>255</v>
      </c>
      <c r="L45" s="237" t="e">
        <f t="shared" si="0"/>
        <v>#DIV/0!</v>
      </c>
      <c r="M45" s="237"/>
      <c r="N45" s="353">
        <f>IF(K45="nio",0,IF(K45&gt;0,VLOOKUP(G45,'3-Productie normen'!A:M,VLOOKUP(K45,'3-Productie normen'!P:Q,2,FALSE),FALSE)))</f>
        <v>0</v>
      </c>
      <c r="O45" s="354" t="str">
        <f>VLOOKUP(G45,'3-Productie normen'!A:M,11,FALSE)</f>
        <v>B</v>
      </c>
      <c r="P45" s="354"/>
      <c r="R45" s="355">
        <f t="shared" si="1"/>
        <v>10863</v>
      </c>
    </row>
    <row r="46" spans="1:18" ht="14.1" customHeight="1">
      <c r="A46" s="98">
        <v>46</v>
      </c>
      <c r="B46" s="247" t="s">
        <v>53</v>
      </c>
      <c r="C46" s="247"/>
      <c r="D46" s="348" t="s">
        <v>110</v>
      </c>
      <c r="E46" s="349" t="s">
        <v>173</v>
      </c>
      <c r="F46" s="335" t="s">
        <v>174</v>
      </c>
      <c r="G46" s="335" t="s">
        <v>75</v>
      </c>
      <c r="H46" s="335" t="s">
        <v>112</v>
      </c>
      <c r="I46" s="350">
        <v>14.3</v>
      </c>
      <c r="J46" s="351">
        <v>1</v>
      </c>
      <c r="K46" s="352">
        <v>12</v>
      </c>
      <c r="L46" s="237" t="e">
        <f t="shared" si="0"/>
        <v>#DIV/0!</v>
      </c>
      <c r="M46" s="237"/>
      <c r="N46" s="353">
        <f>IF(K46="nio",0,IF(K46&gt;0,VLOOKUP(G46,'3-Productie normen'!A:M,VLOOKUP(K46,'3-Productie normen'!P:Q,2,FALSE),FALSE)))</f>
        <v>0</v>
      </c>
      <c r="O46" s="354" t="str">
        <f>VLOOKUP(G46,'3-Productie normen'!A:M,11,FALSE)</f>
        <v>V</v>
      </c>
      <c r="P46" s="354"/>
      <c r="R46" s="355">
        <f t="shared" si="1"/>
        <v>171.60000000000002</v>
      </c>
    </row>
    <row r="47" spans="1:18" ht="14.1" customHeight="1">
      <c r="A47" s="98">
        <v>47</v>
      </c>
      <c r="B47" s="247" t="s">
        <v>53</v>
      </c>
      <c r="C47" s="247"/>
      <c r="D47" s="348" t="s">
        <v>110</v>
      </c>
      <c r="E47" s="349" t="s">
        <v>175</v>
      </c>
      <c r="F47" s="335" t="s">
        <v>81</v>
      </c>
      <c r="G47" s="335" t="s">
        <v>81</v>
      </c>
      <c r="H47" s="335" t="s">
        <v>112</v>
      </c>
      <c r="I47" s="350">
        <v>14.4</v>
      </c>
      <c r="J47" s="351">
        <v>1</v>
      </c>
      <c r="K47" s="352">
        <v>255</v>
      </c>
      <c r="L47" s="237" t="e">
        <f t="shared" si="0"/>
        <v>#DIV/0!</v>
      </c>
      <c r="M47" s="237"/>
      <c r="N47" s="353">
        <f>IF(K47="nio",0,IF(K47&gt;0,VLOOKUP(G47,'3-Productie normen'!A:M,VLOOKUP(K47,'3-Productie normen'!P:Q,2,FALSE),FALSE)))</f>
        <v>0</v>
      </c>
      <c r="O47" s="354" t="str">
        <f>VLOOKUP(G47,'3-Productie normen'!A:M,11,FALSE)</f>
        <v>V</v>
      </c>
      <c r="P47" s="354"/>
      <c r="R47" s="355">
        <f t="shared" si="1"/>
        <v>3672</v>
      </c>
    </row>
    <row r="48" spans="1:18" ht="14.1" customHeight="1">
      <c r="A48" s="98">
        <v>48</v>
      </c>
      <c r="B48" s="247" t="s">
        <v>53</v>
      </c>
      <c r="C48" s="247"/>
      <c r="D48" s="348" t="s">
        <v>110</v>
      </c>
      <c r="E48" s="349" t="s">
        <v>176</v>
      </c>
      <c r="F48" s="335" t="s">
        <v>126</v>
      </c>
      <c r="G48" s="335" t="s">
        <v>85</v>
      </c>
      <c r="H48" s="335" t="s">
        <v>142</v>
      </c>
      <c r="I48" s="350">
        <v>1.5</v>
      </c>
      <c r="J48" s="351">
        <v>1</v>
      </c>
      <c r="K48" s="352">
        <v>255</v>
      </c>
      <c r="L48" s="237" t="e">
        <f t="shared" si="0"/>
        <v>#DIV/0!</v>
      </c>
      <c r="M48" s="237"/>
      <c r="N48" s="353">
        <f>IF(K48="nio",0,IF(K48&gt;0,VLOOKUP(G48,'3-Productie normen'!A:M,VLOOKUP(K48,'3-Productie normen'!P:Q,2,FALSE),FALSE)))</f>
        <v>0</v>
      </c>
      <c r="O48" s="354" t="str">
        <f>VLOOKUP(G48,'3-Productie normen'!A:M,11,FALSE)</f>
        <v>S</v>
      </c>
      <c r="P48" s="354"/>
      <c r="R48" s="355">
        <f t="shared" si="1"/>
        <v>382.5</v>
      </c>
    </row>
    <row r="49" spans="1:18" ht="14.1" customHeight="1">
      <c r="A49" s="98">
        <v>49</v>
      </c>
      <c r="B49" s="247" t="s">
        <v>53</v>
      </c>
      <c r="C49" s="247"/>
      <c r="D49" s="348" t="s">
        <v>110</v>
      </c>
      <c r="E49" s="349" t="s">
        <v>177</v>
      </c>
      <c r="F49" s="335" t="s">
        <v>126</v>
      </c>
      <c r="G49" s="335" t="s">
        <v>85</v>
      </c>
      <c r="H49" s="335" t="s">
        <v>142</v>
      </c>
      <c r="I49" s="350">
        <v>1.5</v>
      </c>
      <c r="J49" s="351">
        <v>1</v>
      </c>
      <c r="K49" s="352">
        <v>255</v>
      </c>
      <c r="L49" s="237" t="e">
        <f t="shared" si="0"/>
        <v>#DIV/0!</v>
      </c>
      <c r="M49" s="237"/>
      <c r="N49" s="353">
        <f>IF(K49="nio",0,IF(K49&gt;0,VLOOKUP(G49,'3-Productie normen'!A:M,VLOOKUP(K49,'3-Productie normen'!P:Q,2,FALSE),FALSE)))</f>
        <v>0</v>
      </c>
      <c r="O49" s="354" t="str">
        <f>VLOOKUP(G49,'3-Productie normen'!A:M,11,FALSE)</f>
        <v>S</v>
      </c>
      <c r="P49" s="354"/>
      <c r="R49" s="355">
        <f t="shared" si="1"/>
        <v>382.5</v>
      </c>
    </row>
    <row r="50" spans="1:18" ht="14.1" customHeight="1">
      <c r="A50" s="98">
        <v>50</v>
      </c>
      <c r="B50" s="247" t="s">
        <v>53</v>
      </c>
      <c r="C50" s="247"/>
      <c r="D50" s="348" t="s">
        <v>110</v>
      </c>
      <c r="E50" s="349" t="s">
        <v>178</v>
      </c>
      <c r="F50" s="335" t="s">
        <v>179</v>
      </c>
      <c r="G50" s="335" t="s">
        <v>92</v>
      </c>
      <c r="H50" s="335" t="s">
        <v>112</v>
      </c>
      <c r="I50" s="350">
        <v>7.3</v>
      </c>
      <c r="J50" s="351">
        <v>1</v>
      </c>
      <c r="K50" s="352">
        <v>255</v>
      </c>
      <c r="L50" s="237" t="e">
        <f t="shared" si="0"/>
        <v>#DIV/0!</v>
      </c>
      <c r="M50" s="237"/>
      <c r="N50" s="353">
        <f>IF(K50="nio",0,IF(K50&gt;0,VLOOKUP(G50,'3-Productie normen'!A:M,VLOOKUP(K50,'3-Productie normen'!P:Q,2,FALSE),FALSE)))</f>
        <v>0</v>
      </c>
      <c r="O50" s="354" t="str">
        <f>VLOOKUP(G50,'3-Productie normen'!A:M,11,FALSE)</f>
        <v>B</v>
      </c>
      <c r="P50" s="354"/>
      <c r="R50" s="355">
        <f t="shared" si="1"/>
        <v>1861.5</v>
      </c>
    </row>
    <row r="51" spans="1:18" ht="14.1" customHeight="1">
      <c r="A51" s="98">
        <v>51</v>
      </c>
      <c r="B51" s="247" t="s">
        <v>53</v>
      </c>
      <c r="C51" s="247"/>
      <c r="D51" s="348" t="s">
        <v>110</v>
      </c>
      <c r="E51" s="349" t="s">
        <v>180</v>
      </c>
      <c r="F51" s="335" t="s">
        <v>181</v>
      </c>
      <c r="G51" s="335" t="s">
        <v>63</v>
      </c>
      <c r="H51" s="335" t="s">
        <v>112</v>
      </c>
      <c r="I51" s="350">
        <v>47.2</v>
      </c>
      <c r="J51" s="351">
        <v>1</v>
      </c>
      <c r="K51" s="352">
        <v>255</v>
      </c>
      <c r="L51" s="237" t="e">
        <f t="shared" si="0"/>
        <v>#DIV/0!</v>
      </c>
      <c r="M51" s="237"/>
      <c r="N51" s="353">
        <f>IF(K51="nio",0,IF(K51&gt;0,VLOOKUP(G51,'3-Productie normen'!A:M,VLOOKUP(K51,'3-Productie normen'!P:Q,2,FALSE),FALSE)))</f>
        <v>0</v>
      </c>
      <c r="O51" s="354" t="str">
        <f>VLOOKUP(G51,'3-Productie normen'!A:M,11,FALSE)</f>
        <v>B</v>
      </c>
      <c r="P51" s="354"/>
      <c r="R51" s="355">
        <f t="shared" si="1"/>
        <v>12036</v>
      </c>
    </row>
    <row r="52" spans="1:18" ht="14.1" customHeight="1">
      <c r="A52" s="98">
        <v>52</v>
      </c>
      <c r="B52" s="247" t="s">
        <v>53</v>
      </c>
      <c r="C52" s="247"/>
      <c r="D52" s="348" t="s">
        <v>110</v>
      </c>
      <c r="E52" s="349" t="s">
        <v>182</v>
      </c>
      <c r="F52" s="335" t="s">
        <v>126</v>
      </c>
      <c r="G52" s="335" t="s">
        <v>85</v>
      </c>
      <c r="H52" s="335" t="s">
        <v>142</v>
      </c>
      <c r="I52" s="350">
        <v>1.5</v>
      </c>
      <c r="J52" s="351">
        <v>1</v>
      </c>
      <c r="K52" s="352">
        <v>255</v>
      </c>
      <c r="L52" s="237" t="e">
        <f t="shared" si="0"/>
        <v>#DIV/0!</v>
      </c>
      <c r="M52" s="237"/>
      <c r="N52" s="353">
        <f>IF(K52="nio",0,IF(K52&gt;0,VLOOKUP(G52,'3-Productie normen'!A:M,VLOOKUP(K52,'3-Productie normen'!P:Q,2,FALSE),FALSE)))</f>
        <v>0</v>
      </c>
      <c r="O52" s="354" t="str">
        <f>VLOOKUP(G52,'3-Productie normen'!A:M,11,FALSE)</f>
        <v>S</v>
      </c>
      <c r="P52" s="354"/>
      <c r="R52" s="355">
        <f t="shared" si="1"/>
        <v>382.5</v>
      </c>
    </row>
    <row r="53" spans="1:18" ht="14.1" customHeight="1">
      <c r="A53" s="98">
        <v>53</v>
      </c>
      <c r="B53" s="247" t="s">
        <v>53</v>
      </c>
      <c r="C53" s="247"/>
      <c r="D53" s="348" t="s">
        <v>110</v>
      </c>
      <c r="E53" s="349" t="s">
        <v>183</v>
      </c>
      <c r="F53" s="335" t="s">
        <v>126</v>
      </c>
      <c r="G53" s="335" t="s">
        <v>85</v>
      </c>
      <c r="H53" s="335" t="s">
        <v>142</v>
      </c>
      <c r="I53" s="350">
        <v>1.5</v>
      </c>
      <c r="J53" s="351">
        <v>1</v>
      </c>
      <c r="K53" s="352">
        <v>255</v>
      </c>
      <c r="L53" s="237" t="e">
        <f t="shared" si="0"/>
        <v>#DIV/0!</v>
      </c>
      <c r="M53" s="237"/>
      <c r="N53" s="353">
        <f>IF(K53="nio",0,IF(K53&gt;0,VLOOKUP(G53,'3-Productie normen'!A:M,VLOOKUP(K53,'3-Productie normen'!P:Q,2,FALSE),FALSE)))</f>
        <v>0</v>
      </c>
      <c r="O53" s="354" t="str">
        <f>VLOOKUP(G53,'3-Productie normen'!A:M,11,FALSE)</f>
        <v>S</v>
      </c>
      <c r="P53" s="354"/>
      <c r="R53" s="355">
        <f t="shared" si="1"/>
        <v>382.5</v>
      </c>
    </row>
    <row r="54" spans="1:18" ht="14.1" customHeight="1">
      <c r="A54" s="98">
        <v>54</v>
      </c>
      <c r="B54" s="247" t="s">
        <v>53</v>
      </c>
      <c r="C54" s="247"/>
      <c r="D54" s="348" t="s">
        <v>110</v>
      </c>
      <c r="E54" s="349" t="s">
        <v>184</v>
      </c>
      <c r="F54" s="335" t="s">
        <v>185</v>
      </c>
      <c r="G54" s="335" t="s">
        <v>63</v>
      </c>
      <c r="H54" s="335" t="s">
        <v>170</v>
      </c>
      <c r="I54" s="350">
        <v>15.7</v>
      </c>
      <c r="J54" s="351">
        <v>1</v>
      </c>
      <c r="K54" s="352">
        <v>255</v>
      </c>
      <c r="L54" s="237" t="e">
        <f t="shared" si="0"/>
        <v>#DIV/0!</v>
      </c>
      <c r="M54" s="237"/>
      <c r="N54" s="353">
        <f>IF(K54="nio",0,IF(K54&gt;0,VLOOKUP(G54,'3-Productie normen'!A:M,VLOOKUP(K54,'3-Productie normen'!P:Q,2,FALSE),FALSE)))</f>
        <v>0</v>
      </c>
      <c r="O54" s="354" t="str">
        <f>VLOOKUP(G54,'3-Productie normen'!A:M,11,FALSE)</f>
        <v>B</v>
      </c>
      <c r="P54" s="354"/>
      <c r="R54" s="355">
        <f t="shared" si="1"/>
        <v>4003.5</v>
      </c>
    </row>
    <row r="55" spans="1:18" ht="14.1" customHeight="1">
      <c r="A55" s="98">
        <v>55</v>
      </c>
      <c r="B55" s="247" t="s">
        <v>53</v>
      </c>
      <c r="C55" s="247"/>
      <c r="D55" s="348" t="s">
        <v>110</v>
      </c>
      <c r="E55" s="349" t="s">
        <v>186</v>
      </c>
      <c r="F55" s="247" t="s">
        <v>187</v>
      </c>
      <c r="G55" s="335" t="s">
        <v>63</v>
      </c>
      <c r="H55" s="335" t="s">
        <v>170</v>
      </c>
      <c r="I55" s="350">
        <v>71</v>
      </c>
      <c r="J55" s="351">
        <v>1</v>
      </c>
      <c r="K55" s="352">
        <v>255</v>
      </c>
      <c r="L55" s="237" t="e">
        <f t="shared" si="0"/>
        <v>#DIV/0!</v>
      </c>
      <c r="M55" s="237"/>
      <c r="N55" s="353">
        <f>IF(K55="nio",0,IF(K55&gt;0,VLOOKUP(G55,'3-Productie normen'!A:M,VLOOKUP(K55,'3-Productie normen'!P:Q,2,FALSE),FALSE)))</f>
        <v>0</v>
      </c>
      <c r="O55" s="354" t="str">
        <f>VLOOKUP(G55,'3-Productie normen'!A:M,11,FALSE)</f>
        <v>B</v>
      </c>
      <c r="P55" s="354"/>
      <c r="R55" s="355">
        <f t="shared" si="1"/>
        <v>18105</v>
      </c>
    </row>
    <row r="56" spans="1:18" ht="14.1" customHeight="1">
      <c r="A56" s="98">
        <v>56</v>
      </c>
      <c r="B56" s="247" t="s">
        <v>53</v>
      </c>
      <c r="C56" s="247"/>
      <c r="D56" s="348" t="s">
        <v>110</v>
      </c>
      <c r="E56" s="349" t="s">
        <v>188</v>
      </c>
      <c r="F56" s="247" t="s">
        <v>189</v>
      </c>
      <c r="G56" s="266" t="s">
        <v>91</v>
      </c>
      <c r="H56" s="335" t="s">
        <v>170</v>
      </c>
      <c r="I56" s="350">
        <v>18.399999999999999</v>
      </c>
      <c r="J56" s="351">
        <v>1</v>
      </c>
      <c r="K56" s="352">
        <v>255</v>
      </c>
      <c r="L56" s="237" t="e">
        <f t="shared" si="0"/>
        <v>#DIV/0!</v>
      </c>
      <c r="M56" s="237"/>
      <c r="N56" s="353">
        <f>IF(K56="nio",0,IF(K56&gt;0,VLOOKUP(G56,'3-Productie normen'!A:M,VLOOKUP(K56,'3-Productie normen'!P:Q,2,FALSE),FALSE)))</f>
        <v>0</v>
      </c>
      <c r="O56" s="354" t="str">
        <f>VLOOKUP(G56,'3-Productie normen'!A:M,11,FALSE)</f>
        <v>B</v>
      </c>
      <c r="P56" s="354"/>
      <c r="R56" s="355">
        <f t="shared" si="1"/>
        <v>4692</v>
      </c>
    </row>
    <row r="57" spans="1:18" ht="14.1" customHeight="1">
      <c r="A57" s="98">
        <v>57</v>
      </c>
      <c r="B57" s="247" t="s">
        <v>53</v>
      </c>
      <c r="C57" s="247"/>
      <c r="D57" s="348" t="s">
        <v>110</v>
      </c>
      <c r="E57" s="349" t="s">
        <v>190</v>
      </c>
      <c r="F57" s="247" t="s">
        <v>191</v>
      </c>
      <c r="G57" s="247" t="s">
        <v>75</v>
      </c>
      <c r="H57" s="335" t="s">
        <v>112</v>
      </c>
      <c r="I57" s="350">
        <v>10.3</v>
      </c>
      <c r="J57" s="351">
        <v>1</v>
      </c>
      <c r="K57" s="352">
        <v>12</v>
      </c>
      <c r="L57" s="237" t="e">
        <f t="shared" si="0"/>
        <v>#DIV/0!</v>
      </c>
      <c r="M57" s="237"/>
      <c r="N57" s="353">
        <f>IF(K57="nio",0,IF(K57&gt;0,VLOOKUP(G57,'3-Productie normen'!A:M,VLOOKUP(K57,'3-Productie normen'!P:Q,2,FALSE),FALSE)))</f>
        <v>0</v>
      </c>
      <c r="O57" s="354" t="str">
        <f>VLOOKUP(G57,'3-Productie normen'!A:M,11,FALSE)</f>
        <v>V</v>
      </c>
      <c r="P57" s="354"/>
      <c r="R57" s="355">
        <f t="shared" si="1"/>
        <v>123.60000000000001</v>
      </c>
    </row>
    <row r="58" spans="1:18" ht="14.1" customHeight="1">
      <c r="A58" s="98">
        <v>58</v>
      </c>
      <c r="B58" s="247" t="s">
        <v>53</v>
      </c>
      <c r="C58" s="247"/>
      <c r="D58" s="348" t="s">
        <v>110</v>
      </c>
      <c r="E58" s="349" t="s">
        <v>192</v>
      </c>
      <c r="F58" s="335" t="s">
        <v>90</v>
      </c>
      <c r="G58" s="247" t="s">
        <v>90</v>
      </c>
      <c r="H58" s="335" t="s">
        <v>142</v>
      </c>
      <c r="I58" s="350">
        <v>10.7</v>
      </c>
      <c r="J58" s="351">
        <v>1</v>
      </c>
      <c r="K58" s="352">
        <v>255</v>
      </c>
      <c r="L58" s="237" t="e">
        <f t="shared" si="0"/>
        <v>#DIV/0!</v>
      </c>
      <c r="M58" s="237"/>
      <c r="N58" s="353">
        <f>IF(K58="nio",0,IF(K58&gt;0,VLOOKUP(G58,'3-Productie normen'!A:M,VLOOKUP(K58,'3-Productie normen'!P:Q,2,FALSE),FALSE)))</f>
        <v>0</v>
      </c>
      <c r="O58" s="354" t="str">
        <f>VLOOKUP(G58,'3-Productie normen'!A:M,11,FALSE)</f>
        <v>V</v>
      </c>
      <c r="P58" s="354"/>
      <c r="R58" s="355">
        <f t="shared" si="1"/>
        <v>2728.5</v>
      </c>
    </row>
    <row r="59" spans="1:18" ht="14.1" customHeight="1">
      <c r="A59" s="98">
        <v>59</v>
      </c>
      <c r="B59" s="247" t="s">
        <v>53</v>
      </c>
      <c r="C59" s="247"/>
      <c r="D59" s="348" t="s">
        <v>110</v>
      </c>
      <c r="E59" s="349" t="s">
        <v>193</v>
      </c>
      <c r="F59" s="335" t="s">
        <v>77</v>
      </c>
      <c r="G59" s="266" t="s">
        <v>77</v>
      </c>
      <c r="H59" s="335" t="s">
        <v>170</v>
      </c>
      <c r="I59" s="350">
        <v>7.5</v>
      </c>
      <c r="J59" s="351">
        <v>1</v>
      </c>
      <c r="K59" s="352">
        <v>255</v>
      </c>
      <c r="L59" s="237" t="e">
        <f t="shared" si="0"/>
        <v>#DIV/0!</v>
      </c>
      <c r="M59" s="237"/>
      <c r="N59" s="353">
        <f>IF(K59="nio",0,IF(K59&gt;0,VLOOKUP(G59,'3-Productie normen'!A:M,VLOOKUP(K59,'3-Productie normen'!P:Q,2,FALSE),FALSE)))</f>
        <v>0</v>
      </c>
      <c r="O59" s="354" t="str">
        <f>VLOOKUP(G59,'3-Productie normen'!A:M,11,FALSE)</f>
        <v>V</v>
      </c>
      <c r="P59" s="354"/>
      <c r="R59" s="355">
        <f t="shared" si="1"/>
        <v>1912.5</v>
      </c>
    </row>
    <row r="60" spans="1:18" ht="14.1" customHeight="1">
      <c r="A60" s="98">
        <v>60</v>
      </c>
      <c r="B60" s="247" t="s">
        <v>53</v>
      </c>
      <c r="C60" s="247"/>
      <c r="D60" s="348" t="s">
        <v>194</v>
      </c>
      <c r="E60" s="349" t="s">
        <v>195</v>
      </c>
      <c r="F60" s="335" t="s">
        <v>196</v>
      </c>
      <c r="G60" s="266" t="s">
        <v>79</v>
      </c>
      <c r="H60" s="335" t="s">
        <v>197</v>
      </c>
      <c r="I60" s="350">
        <v>156.4</v>
      </c>
      <c r="J60" s="351">
        <v>1</v>
      </c>
      <c r="K60" s="352">
        <v>255</v>
      </c>
      <c r="L60" s="237" t="e">
        <f t="shared" si="0"/>
        <v>#DIV/0!</v>
      </c>
      <c r="M60" s="237"/>
      <c r="N60" s="353">
        <f>IF(K60="nio",0,IF(K60&gt;0,VLOOKUP(G60,'3-Productie normen'!A:M,VLOOKUP(K60,'3-Productie normen'!P:Q,2,FALSE),FALSE)))</f>
        <v>0</v>
      </c>
      <c r="O60" s="354">
        <f>VLOOKUP(G60,'3-Productie normen'!A:M,11,FALSE)</f>
        <v>0</v>
      </c>
      <c r="P60" s="354"/>
      <c r="R60" s="355">
        <f t="shared" si="1"/>
        <v>39882</v>
      </c>
    </row>
    <row r="61" spans="1:18" ht="14.1" customHeight="1">
      <c r="A61" s="98">
        <v>61</v>
      </c>
      <c r="B61" s="247" t="s">
        <v>53</v>
      </c>
      <c r="C61" s="247"/>
      <c r="D61" s="348" t="s">
        <v>194</v>
      </c>
      <c r="E61" s="349" t="s">
        <v>198</v>
      </c>
      <c r="F61" s="335" t="s">
        <v>199</v>
      </c>
      <c r="G61" s="335" t="s">
        <v>93</v>
      </c>
      <c r="H61" s="335"/>
      <c r="I61" s="350">
        <v>1.6</v>
      </c>
      <c r="J61" s="351">
        <v>1</v>
      </c>
      <c r="K61" s="352" t="s">
        <v>93</v>
      </c>
      <c r="L61" s="237">
        <f t="shared" si="0"/>
        <v>0</v>
      </c>
      <c r="M61" s="237"/>
      <c r="N61" s="353">
        <f>IF(K61="nio",0,IF(K61&gt;0,VLOOKUP(G61,'3-Productie normen'!A:M,VLOOKUP(K61,'3-Productie normen'!P:Q,2,FALSE),FALSE)))</f>
        <v>0</v>
      </c>
      <c r="O61" s="354">
        <f>VLOOKUP(G61,'3-Productie normen'!A:M,11,FALSE)</f>
        <v>0</v>
      </c>
      <c r="P61" s="354"/>
      <c r="R61" s="355">
        <f t="shared" si="1"/>
        <v>0</v>
      </c>
    </row>
    <row r="62" spans="1:18" ht="14.1" customHeight="1">
      <c r="A62" s="98">
        <v>62</v>
      </c>
      <c r="B62" s="247" t="s">
        <v>53</v>
      </c>
      <c r="C62" s="247"/>
      <c r="D62" s="348" t="s">
        <v>194</v>
      </c>
      <c r="E62" s="349" t="s">
        <v>200</v>
      </c>
      <c r="F62" s="358" t="s">
        <v>199</v>
      </c>
      <c r="G62" s="358" t="s">
        <v>93</v>
      </c>
      <c r="H62" s="335"/>
      <c r="I62" s="350">
        <v>1.6</v>
      </c>
      <c r="J62" s="351">
        <v>1</v>
      </c>
      <c r="K62" s="352" t="s">
        <v>93</v>
      </c>
      <c r="L62" s="237">
        <f t="shared" si="0"/>
        <v>0</v>
      </c>
      <c r="M62" s="237"/>
      <c r="N62" s="353">
        <f>IF(K62="nio",0,IF(K62&gt;0,VLOOKUP(G62,'3-Productie normen'!A:M,VLOOKUP(K62,'3-Productie normen'!P:Q,2,FALSE),FALSE)))</f>
        <v>0</v>
      </c>
      <c r="O62" s="354">
        <f>VLOOKUP(G62,'3-Productie normen'!A:M,11,FALSE)</f>
        <v>0</v>
      </c>
      <c r="P62" s="354"/>
      <c r="R62" s="355">
        <f t="shared" si="1"/>
        <v>0</v>
      </c>
    </row>
    <row r="63" spans="1:18" ht="14.1" customHeight="1">
      <c r="A63" s="98">
        <v>63</v>
      </c>
      <c r="B63" s="247" t="s">
        <v>53</v>
      </c>
      <c r="C63" s="247"/>
      <c r="D63" s="348" t="s">
        <v>194</v>
      </c>
      <c r="E63" s="349" t="s">
        <v>201</v>
      </c>
      <c r="F63" s="335" t="s">
        <v>202</v>
      </c>
      <c r="G63" s="335" t="s">
        <v>92</v>
      </c>
      <c r="H63" s="357" t="s">
        <v>197</v>
      </c>
      <c r="I63" s="350">
        <v>12.4</v>
      </c>
      <c r="J63" s="351">
        <v>1</v>
      </c>
      <c r="K63" s="352">
        <v>255</v>
      </c>
      <c r="L63" s="237" t="e">
        <f t="shared" si="0"/>
        <v>#DIV/0!</v>
      </c>
      <c r="M63" s="237"/>
      <c r="N63" s="353">
        <f>IF(K63="nio",0,IF(K63&gt;0,VLOOKUP(G63,'3-Productie normen'!A:M,VLOOKUP(K63,'3-Productie normen'!P:Q,2,FALSE),FALSE)))</f>
        <v>0</v>
      </c>
      <c r="O63" s="354" t="str">
        <f>VLOOKUP(G63,'3-Productie normen'!A:M,11,FALSE)</f>
        <v>B</v>
      </c>
      <c r="P63" s="354"/>
      <c r="R63" s="355">
        <f t="shared" si="1"/>
        <v>3162</v>
      </c>
    </row>
    <row r="64" spans="1:18" ht="14.1" customHeight="1">
      <c r="A64" s="98">
        <v>64</v>
      </c>
      <c r="B64" s="247" t="s">
        <v>53</v>
      </c>
      <c r="C64" s="247"/>
      <c r="D64" s="111" t="s">
        <v>194</v>
      </c>
      <c r="E64" s="109" t="s">
        <v>203</v>
      </c>
      <c r="F64" s="110" t="s">
        <v>90</v>
      </c>
      <c r="G64" s="247" t="s">
        <v>90</v>
      </c>
      <c r="H64" s="335" t="s">
        <v>197</v>
      </c>
      <c r="I64" s="350">
        <v>7.8</v>
      </c>
      <c r="J64" s="351">
        <v>1</v>
      </c>
      <c r="K64" s="352">
        <v>255</v>
      </c>
      <c r="L64" s="237" t="e">
        <f t="shared" si="0"/>
        <v>#DIV/0!</v>
      </c>
      <c r="M64" s="237"/>
      <c r="N64" s="353">
        <f>IF(K64="nio",0,IF(K64&gt;0,VLOOKUP(G64,'3-Productie normen'!A:M,VLOOKUP(K64,'3-Productie normen'!P:Q,2,FALSE),FALSE)))</f>
        <v>0</v>
      </c>
      <c r="O64" s="354" t="str">
        <f>VLOOKUP(G64,'3-Productie normen'!A:M,11,FALSE)</f>
        <v>V</v>
      </c>
      <c r="P64" s="354"/>
      <c r="R64" s="355">
        <f t="shared" si="1"/>
        <v>1989</v>
      </c>
    </row>
    <row r="65" spans="1:18" ht="14.1" customHeight="1">
      <c r="A65" s="98">
        <v>65</v>
      </c>
      <c r="B65" s="247" t="s">
        <v>53</v>
      </c>
      <c r="C65" s="247"/>
      <c r="D65" s="348" t="s">
        <v>194</v>
      </c>
      <c r="E65" s="349" t="s">
        <v>204</v>
      </c>
      <c r="F65" s="335" t="s">
        <v>205</v>
      </c>
      <c r="G65" s="266" t="s">
        <v>91</v>
      </c>
      <c r="H65" s="335" t="s">
        <v>197</v>
      </c>
      <c r="I65" s="350">
        <v>58.8</v>
      </c>
      <c r="J65" s="351">
        <v>1</v>
      </c>
      <c r="K65" s="352">
        <v>255</v>
      </c>
      <c r="L65" s="237" t="e">
        <f t="shared" si="0"/>
        <v>#DIV/0!</v>
      </c>
      <c r="M65" s="237"/>
      <c r="N65" s="353">
        <f>IF(K65="nio",0,IF(K65&gt;0,VLOOKUP(G65,'3-Productie normen'!A:M,VLOOKUP(K65,'3-Productie normen'!P:Q,2,FALSE),FALSE)))</f>
        <v>0</v>
      </c>
      <c r="O65" s="354" t="str">
        <f>VLOOKUP(G65,'3-Productie normen'!A:M,11,FALSE)</f>
        <v>B</v>
      </c>
      <c r="P65" s="354"/>
      <c r="R65" s="355">
        <f t="shared" si="1"/>
        <v>14994</v>
      </c>
    </row>
    <row r="66" spans="1:18" ht="14.1" customHeight="1">
      <c r="A66" s="98">
        <v>66</v>
      </c>
      <c r="B66" s="247" t="s">
        <v>53</v>
      </c>
      <c r="C66" s="247"/>
      <c r="D66" s="348" t="s">
        <v>194</v>
      </c>
      <c r="E66" s="349" t="s">
        <v>206</v>
      </c>
      <c r="F66" s="335" t="s">
        <v>207</v>
      </c>
      <c r="G66" s="331" t="s">
        <v>91</v>
      </c>
      <c r="H66" s="335" t="s">
        <v>197</v>
      </c>
      <c r="I66" s="350">
        <v>58</v>
      </c>
      <c r="J66" s="351">
        <v>1</v>
      </c>
      <c r="K66" s="352">
        <v>255</v>
      </c>
      <c r="L66" s="237" t="e">
        <f t="shared" si="0"/>
        <v>#DIV/0!</v>
      </c>
      <c r="M66" s="237"/>
      <c r="N66" s="353">
        <f>IF(K66="nio",0,IF(K66&gt;0,VLOOKUP(G66,'3-Productie normen'!A:M,VLOOKUP(K66,'3-Productie normen'!P:Q,2,FALSE),FALSE)))</f>
        <v>0</v>
      </c>
      <c r="O66" s="354" t="str">
        <f>VLOOKUP(G66,'3-Productie normen'!A:M,11,FALSE)</f>
        <v>B</v>
      </c>
      <c r="P66" s="354"/>
      <c r="R66" s="355">
        <f t="shared" si="1"/>
        <v>14790</v>
      </c>
    </row>
    <row r="67" spans="1:18" ht="14.1" customHeight="1">
      <c r="A67" s="98">
        <v>67</v>
      </c>
      <c r="B67" s="247" t="s">
        <v>53</v>
      </c>
      <c r="C67" s="247"/>
      <c r="D67" s="348" t="s">
        <v>194</v>
      </c>
      <c r="E67" s="349" t="s">
        <v>208</v>
      </c>
      <c r="F67" s="335" t="s">
        <v>209</v>
      </c>
      <c r="G67" s="335" t="s">
        <v>85</v>
      </c>
      <c r="H67" s="335" t="s">
        <v>142</v>
      </c>
      <c r="I67" s="350">
        <v>1.8</v>
      </c>
      <c r="J67" s="351">
        <v>1</v>
      </c>
      <c r="K67" s="352">
        <v>255</v>
      </c>
      <c r="L67" s="237" t="e">
        <f t="shared" si="0"/>
        <v>#DIV/0!</v>
      </c>
      <c r="M67" s="237"/>
      <c r="N67" s="353">
        <f>IF(K67="nio",0,IF(K67&gt;0,VLOOKUP(G67,'3-Productie normen'!A:M,VLOOKUP(K67,'3-Productie normen'!P:Q,2,FALSE),FALSE)))</f>
        <v>0</v>
      </c>
      <c r="O67" s="354" t="str">
        <f>VLOOKUP(G67,'3-Productie normen'!A:M,11,FALSE)</f>
        <v>S</v>
      </c>
      <c r="P67" s="354"/>
      <c r="R67" s="355">
        <f t="shared" si="1"/>
        <v>459</v>
      </c>
    </row>
    <row r="68" spans="1:18" ht="14.1" customHeight="1">
      <c r="A68" s="98">
        <v>68</v>
      </c>
      <c r="B68" s="247" t="s">
        <v>53</v>
      </c>
      <c r="C68" s="247"/>
      <c r="D68" s="348" t="s">
        <v>194</v>
      </c>
      <c r="E68" s="349" t="s">
        <v>210</v>
      </c>
      <c r="F68" s="335" t="s">
        <v>211</v>
      </c>
      <c r="G68" s="335" t="s">
        <v>85</v>
      </c>
      <c r="H68" s="335" t="s">
        <v>142</v>
      </c>
      <c r="I68" s="350">
        <v>1.8</v>
      </c>
      <c r="J68" s="351">
        <v>1</v>
      </c>
      <c r="K68" s="352">
        <v>255</v>
      </c>
      <c r="L68" s="237" t="e">
        <f t="shared" si="0"/>
        <v>#DIV/0!</v>
      </c>
      <c r="M68" s="237"/>
      <c r="N68" s="353">
        <f>IF(K68="nio",0,IF(K68&gt;0,VLOOKUP(G68,'3-Productie normen'!A:M,VLOOKUP(K68,'3-Productie normen'!P:Q,2,FALSE),FALSE)))</f>
        <v>0</v>
      </c>
      <c r="O68" s="354" t="str">
        <f>VLOOKUP(G68,'3-Productie normen'!A:M,11,FALSE)</f>
        <v>S</v>
      </c>
      <c r="P68" s="354"/>
      <c r="R68" s="355">
        <f t="shared" si="1"/>
        <v>459</v>
      </c>
    </row>
    <row r="69" spans="1:18" ht="14.1" customHeight="1">
      <c r="A69" s="98">
        <v>69</v>
      </c>
      <c r="B69" s="247" t="s">
        <v>53</v>
      </c>
      <c r="C69" s="247"/>
      <c r="D69" s="348" t="s">
        <v>194</v>
      </c>
      <c r="E69" s="349" t="s">
        <v>212</v>
      </c>
      <c r="F69" s="335" t="s">
        <v>92</v>
      </c>
      <c r="G69" s="335" t="s">
        <v>92</v>
      </c>
      <c r="H69" s="335" t="s">
        <v>170</v>
      </c>
      <c r="I69" s="350">
        <v>7.6</v>
      </c>
      <c r="J69" s="351">
        <v>1</v>
      </c>
      <c r="K69" s="352">
        <v>255</v>
      </c>
      <c r="L69" s="237" t="e">
        <f t="shared" si="0"/>
        <v>#DIV/0!</v>
      </c>
      <c r="M69" s="237"/>
      <c r="N69" s="353">
        <f>IF(K69="nio",0,IF(K69&gt;0,VLOOKUP(G69,'3-Productie normen'!A:M,VLOOKUP(K69,'3-Productie normen'!P:Q,2,FALSE),FALSE)))</f>
        <v>0</v>
      </c>
      <c r="O69" s="354" t="str">
        <f>VLOOKUP(G69,'3-Productie normen'!A:M,11,FALSE)</f>
        <v>B</v>
      </c>
      <c r="P69" s="354"/>
      <c r="R69" s="355">
        <f t="shared" si="1"/>
        <v>1938</v>
      </c>
    </row>
    <row r="70" spans="1:18" ht="14.1" customHeight="1">
      <c r="A70" s="98">
        <v>70</v>
      </c>
      <c r="B70" s="247" t="s">
        <v>53</v>
      </c>
      <c r="C70" s="247"/>
      <c r="D70" s="348" t="s">
        <v>194</v>
      </c>
      <c r="E70" s="349" t="s">
        <v>213</v>
      </c>
      <c r="F70" s="335" t="s">
        <v>214</v>
      </c>
      <c r="G70" s="331" t="s">
        <v>91</v>
      </c>
      <c r="H70" s="335" t="s">
        <v>170</v>
      </c>
      <c r="I70" s="350">
        <v>26.6</v>
      </c>
      <c r="J70" s="351">
        <v>1</v>
      </c>
      <c r="K70" s="352">
        <v>255</v>
      </c>
      <c r="L70" s="237" t="e">
        <f t="shared" si="0"/>
        <v>#DIV/0!</v>
      </c>
      <c r="M70" s="237"/>
      <c r="N70" s="353">
        <f>IF(K70="nio",0,IF(K70&gt;0,VLOOKUP(G70,'3-Productie normen'!A:M,VLOOKUP(K70,'3-Productie normen'!P:Q,2,FALSE),FALSE)))</f>
        <v>0</v>
      </c>
      <c r="O70" s="354" t="str">
        <f>VLOOKUP(G70,'3-Productie normen'!A:M,11,FALSE)</f>
        <v>B</v>
      </c>
      <c r="P70" s="354"/>
      <c r="R70" s="355">
        <f t="shared" si="1"/>
        <v>6783</v>
      </c>
    </row>
    <row r="71" spans="1:18" ht="14.1" customHeight="1">
      <c r="A71" s="98">
        <v>71</v>
      </c>
      <c r="B71" s="247" t="s">
        <v>53</v>
      </c>
      <c r="C71" s="247"/>
      <c r="D71" s="348" t="s">
        <v>194</v>
      </c>
      <c r="E71" s="349" t="s">
        <v>215</v>
      </c>
      <c r="F71" s="335" t="s">
        <v>216</v>
      </c>
      <c r="G71" s="266" t="s">
        <v>75</v>
      </c>
      <c r="H71" s="335" t="s">
        <v>112</v>
      </c>
      <c r="I71" s="350">
        <v>18.899999999999999</v>
      </c>
      <c r="J71" s="351">
        <v>1</v>
      </c>
      <c r="K71" s="352">
        <v>52</v>
      </c>
      <c r="L71" s="237" t="e">
        <f t="shared" si="0"/>
        <v>#DIV/0!</v>
      </c>
      <c r="M71" s="237"/>
      <c r="N71" s="353">
        <f>IF(K71="nio",0,IF(K71&gt;0,VLOOKUP(G71,'3-Productie normen'!A:M,VLOOKUP(K71,'3-Productie normen'!P:Q,2,FALSE),FALSE)))</f>
        <v>0</v>
      </c>
      <c r="O71" s="354" t="str">
        <f>VLOOKUP(G71,'3-Productie normen'!A:M,11,FALSE)</f>
        <v>V</v>
      </c>
      <c r="P71" s="354"/>
      <c r="R71" s="355">
        <f t="shared" si="1"/>
        <v>982.8</v>
      </c>
    </row>
    <row r="72" spans="1:18" ht="14.1" customHeight="1">
      <c r="A72" s="98">
        <v>72</v>
      </c>
      <c r="B72" s="247" t="s">
        <v>53</v>
      </c>
      <c r="C72" s="247"/>
      <c r="D72" s="348" t="s">
        <v>194</v>
      </c>
      <c r="E72" s="349" t="s">
        <v>217</v>
      </c>
      <c r="F72" s="335" t="s">
        <v>218</v>
      </c>
      <c r="G72" s="247" t="s">
        <v>90</v>
      </c>
      <c r="H72" s="335" t="s">
        <v>219</v>
      </c>
      <c r="I72" s="350">
        <v>8.1</v>
      </c>
      <c r="J72" s="351">
        <v>1</v>
      </c>
      <c r="K72" s="352">
        <v>255</v>
      </c>
      <c r="L72" s="237" t="e">
        <f t="shared" si="0"/>
        <v>#DIV/0!</v>
      </c>
      <c r="M72" s="237"/>
      <c r="N72" s="353">
        <f>IF(K72="nio",0,IF(K72&gt;0,VLOOKUP(G72,'3-Productie normen'!A:M,VLOOKUP(K72,'3-Productie normen'!P:Q,2,FALSE),FALSE)))</f>
        <v>0</v>
      </c>
      <c r="O72" s="354" t="str">
        <f>VLOOKUP(G72,'3-Productie normen'!A:M,11,FALSE)</f>
        <v>V</v>
      </c>
      <c r="P72" s="354"/>
      <c r="R72" s="355">
        <f t="shared" si="1"/>
        <v>2065.5</v>
      </c>
    </row>
    <row r="73" spans="1:18" ht="14.1" customHeight="1">
      <c r="A73" s="98">
        <v>73</v>
      </c>
      <c r="B73" s="247" t="s">
        <v>53</v>
      </c>
      <c r="C73" s="247"/>
      <c r="D73" s="348" t="s">
        <v>194</v>
      </c>
      <c r="E73" s="349" t="s">
        <v>220</v>
      </c>
      <c r="F73" s="335" t="s">
        <v>221</v>
      </c>
      <c r="G73" s="331" t="s">
        <v>91</v>
      </c>
      <c r="H73" s="335" t="s">
        <v>197</v>
      </c>
      <c r="I73" s="350">
        <v>27.1</v>
      </c>
      <c r="J73" s="351">
        <v>1</v>
      </c>
      <c r="K73" s="352">
        <v>255</v>
      </c>
      <c r="L73" s="237" t="e">
        <f t="shared" si="0"/>
        <v>#DIV/0!</v>
      </c>
      <c r="M73" s="237"/>
      <c r="N73" s="353">
        <f>IF(K73="nio",0,IF(K73&gt;0,VLOOKUP(G73,'3-Productie normen'!A:M,VLOOKUP(K73,'3-Productie normen'!P:Q,2,FALSE),FALSE)))</f>
        <v>0</v>
      </c>
      <c r="O73" s="354" t="str">
        <f>VLOOKUP(G73,'3-Productie normen'!A:M,11,FALSE)</f>
        <v>B</v>
      </c>
      <c r="P73" s="354"/>
      <c r="R73" s="355">
        <f t="shared" si="1"/>
        <v>6910.5</v>
      </c>
    </row>
    <row r="74" spans="1:18" ht="14.1" customHeight="1">
      <c r="A74" s="98">
        <v>74</v>
      </c>
      <c r="B74" s="247" t="s">
        <v>53</v>
      </c>
      <c r="C74" s="247"/>
      <c r="D74" s="348" t="s">
        <v>194</v>
      </c>
      <c r="E74" s="349" t="s">
        <v>222</v>
      </c>
      <c r="F74" s="335" t="s">
        <v>223</v>
      </c>
      <c r="G74" s="335" t="s">
        <v>89</v>
      </c>
      <c r="H74" s="335" t="s">
        <v>197</v>
      </c>
      <c r="I74" s="350">
        <v>227.8</v>
      </c>
      <c r="J74" s="351">
        <v>1</v>
      </c>
      <c r="K74" s="352">
        <v>52</v>
      </c>
      <c r="L74" s="237" t="e">
        <f t="shared" ref="L74:L137" si="2">IF(K74="nio",0,IF(K74&gt;0,K74*I74/N74,0))*J74</f>
        <v>#DIV/0!</v>
      </c>
      <c r="M74" s="237"/>
      <c r="N74" s="353">
        <f>IF(K74="nio",0,IF(K74&gt;0,VLOOKUP(G74,'3-Productie normen'!A:M,VLOOKUP(K74,'3-Productie normen'!P:Q,2,FALSE),FALSE)))</f>
        <v>0</v>
      </c>
      <c r="O74" s="354" t="str">
        <f>VLOOKUP(G74,'3-Productie normen'!A:M,11,FALSE)</f>
        <v>V</v>
      </c>
      <c r="P74" s="354"/>
      <c r="R74" s="355">
        <f t="shared" ref="R74:R137" si="3">SUM(K74:K74)*I74</f>
        <v>11845.6</v>
      </c>
    </row>
    <row r="75" spans="1:18" ht="14.1" customHeight="1">
      <c r="A75" s="98">
        <v>75</v>
      </c>
      <c r="B75" s="247" t="s">
        <v>53</v>
      </c>
      <c r="C75" s="247"/>
      <c r="D75" s="348" t="s">
        <v>194</v>
      </c>
      <c r="E75" s="349" t="s">
        <v>224</v>
      </c>
      <c r="F75" s="335" t="s">
        <v>225</v>
      </c>
      <c r="G75" s="335" t="s">
        <v>89</v>
      </c>
      <c r="H75" s="335" t="s">
        <v>197</v>
      </c>
      <c r="I75" s="350">
        <v>148.30000000000001</v>
      </c>
      <c r="J75" s="351">
        <v>1</v>
      </c>
      <c r="K75" s="352">
        <v>52</v>
      </c>
      <c r="L75" s="237" t="e">
        <f t="shared" si="2"/>
        <v>#DIV/0!</v>
      </c>
      <c r="M75" s="237"/>
      <c r="N75" s="353">
        <f>IF(K75="nio",0,IF(K75&gt;0,VLOOKUP(G75,'3-Productie normen'!A:M,VLOOKUP(K75,'3-Productie normen'!P:Q,2,FALSE),FALSE)))</f>
        <v>0</v>
      </c>
      <c r="O75" s="354" t="str">
        <f>VLOOKUP(G75,'3-Productie normen'!A:M,11,FALSE)</f>
        <v>V</v>
      </c>
      <c r="P75" s="354"/>
      <c r="R75" s="355">
        <f t="shared" si="3"/>
        <v>7711.6</v>
      </c>
    </row>
    <row r="76" spans="1:18" ht="14.1" customHeight="1">
      <c r="A76" s="98">
        <v>76</v>
      </c>
      <c r="B76" s="247" t="s">
        <v>53</v>
      </c>
      <c r="C76" s="247"/>
      <c r="D76" s="348" t="s">
        <v>194</v>
      </c>
      <c r="E76" s="349" t="s">
        <v>226</v>
      </c>
      <c r="F76" s="335" t="s">
        <v>227</v>
      </c>
      <c r="G76" s="335" t="s">
        <v>68</v>
      </c>
      <c r="H76" s="335" t="s">
        <v>142</v>
      </c>
      <c r="I76" s="350">
        <v>21.7</v>
      </c>
      <c r="J76" s="351">
        <v>1</v>
      </c>
      <c r="K76" s="352">
        <v>255</v>
      </c>
      <c r="L76" s="237" t="e">
        <f t="shared" si="2"/>
        <v>#DIV/0!</v>
      </c>
      <c r="M76" s="237"/>
      <c r="N76" s="353">
        <f>IF(K76="nio",0,IF(K76&gt;0,VLOOKUP(G76,'3-Productie normen'!A:M,VLOOKUP(K76,'3-Productie normen'!P:Q,2,FALSE),FALSE)))</f>
        <v>0</v>
      </c>
      <c r="O76" s="354" t="str">
        <f>VLOOKUP(G76,'3-Productie normen'!A:M,11,FALSE)</f>
        <v>S</v>
      </c>
      <c r="P76" s="354"/>
      <c r="R76" s="355">
        <f t="shared" si="3"/>
        <v>5533.5</v>
      </c>
    </row>
    <row r="77" spans="1:18" ht="14.1" customHeight="1">
      <c r="A77" s="98">
        <v>77</v>
      </c>
      <c r="B77" s="247" t="s">
        <v>53</v>
      </c>
      <c r="C77" s="247"/>
      <c r="D77" s="348" t="s">
        <v>194</v>
      </c>
      <c r="E77" s="349" t="s">
        <v>228</v>
      </c>
      <c r="F77" s="335" t="s">
        <v>229</v>
      </c>
      <c r="G77" s="335" t="s">
        <v>68</v>
      </c>
      <c r="H77" s="335" t="s">
        <v>142</v>
      </c>
      <c r="I77" s="350">
        <v>23</v>
      </c>
      <c r="J77" s="351">
        <v>1</v>
      </c>
      <c r="K77" s="352">
        <v>255</v>
      </c>
      <c r="L77" s="237" t="e">
        <f t="shared" si="2"/>
        <v>#DIV/0!</v>
      </c>
      <c r="M77" s="237"/>
      <c r="N77" s="353">
        <f>IF(K77="nio",0,IF(K77&gt;0,VLOOKUP(G77,'3-Productie normen'!A:M,VLOOKUP(K77,'3-Productie normen'!P:Q,2,FALSE),FALSE)))</f>
        <v>0</v>
      </c>
      <c r="O77" s="354" t="str">
        <f>VLOOKUP(G77,'3-Productie normen'!A:M,11,FALSE)</f>
        <v>S</v>
      </c>
      <c r="P77" s="354"/>
      <c r="R77" s="355">
        <f t="shared" si="3"/>
        <v>5865</v>
      </c>
    </row>
    <row r="78" spans="1:18" ht="14.1" customHeight="1">
      <c r="A78" s="98">
        <v>78</v>
      </c>
      <c r="B78" s="247" t="s">
        <v>53</v>
      </c>
      <c r="C78" s="247"/>
      <c r="D78" s="348" t="s">
        <v>194</v>
      </c>
      <c r="E78" s="349" t="s">
        <v>230</v>
      </c>
      <c r="F78" s="335" t="s">
        <v>231</v>
      </c>
      <c r="G78" s="335" t="s">
        <v>92</v>
      </c>
      <c r="H78" s="335" t="s">
        <v>142</v>
      </c>
      <c r="I78" s="350">
        <v>3</v>
      </c>
      <c r="J78" s="351">
        <v>1</v>
      </c>
      <c r="K78" s="352">
        <v>255</v>
      </c>
      <c r="L78" s="237" t="e">
        <f t="shared" si="2"/>
        <v>#DIV/0!</v>
      </c>
      <c r="M78" s="237"/>
      <c r="N78" s="353">
        <f>IF(K78="nio",0,IF(K78&gt;0,VLOOKUP(G78,'3-Productie normen'!A:M,VLOOKUP(K78,'3-Productie normen'!P:Q,2,FALSE),FALSE)))</f>
        <v>0</v>
      </c>
      <c r="O78" s="354" t="str">
        <f>VLOOKUP(G78,'3-Productie normen'!A:M,11,FALSE)</f>
        <v>B</v>
      </c>
      <c r="P78" s="354"/>
      <c r="R78" s="355">
        <f t="shared" si="3"/>
        <v>765</v>
      </c>
    </row>
    <row r="79" spans="1:18" ht="14.1" customHeight="1">
      <c r="A79" s="98">
        <v>79</v>
      </c>
      <c r="B79" s="247" t="s">
        <v>53</v>
      </c>
      <c r="C79" s="247"/>
      <c r="D79" s="348" t="s">
        <v>194</v>
      </c>
      <c r="E79" s="349" t="s">
        <v>232</v>
      </c>
      <c r="F79" s="335" t="s">
        <v>233</v>
      </c>
      <c r="G79" s="335" t="s">
        <v>85</v>
      </c>
      <c r="H79" s="335" t="s">
        <v>142</v>
      </c>
      <c r="I79" s="350">
        <v>2.6</v>
      </c>
      <c r="J79" s="351">
        <v>1</v>
      </c>
      <c r="K79" s="352">
        <v>255</v>
      </c>
      <c r="L79" s="237" t="e">
        <f t="shared" si="2"/>
        <v>#DIV/0!</v>
      </c>
      <c r="M79" s="237"/>
      <c r="N79" s="353">
        <f>IF(K79="nio",0,IF(K79&gt;0,VLOOKUP(G79,'3-Productie normen'!A:M,VLOOKUP(K79,'3-Productie normen'!P:Q,2,FALSE),FALSE)))</f>
        <v>0</v>
      </c>
      <c r="O79" s="354" t="str">
        <f>VLOOKUP(G79,'3-Productie normen'!A:M,11,FALSE)</f>
        <v>S</v>
      </c>
      <c r="P79" s="354"/>
      <c r="R79" s="355">
        <f t="shared" si="3"/>
        <v>663</v>
      </c>
    </row>
    <row r="80" spans="1:18" ht="14.1" customHeight="1">
      <c r="A80" s="98">
        <v>80</v>
      </c>
      <c r="B80" s="247" t="s">
        <v>53</v>
      </c>
      <c r="C80" s="247"/>
      <c r="D80" s="348" t="s">
        <v>194</v>
      </c>
      <c r="E80" s="349" t="s">
        <v>234</v>
      </c>
      <c r="F80" s="335" t="s">
        <v>235</v>
      </c>
      <c r="G80" s="335" t="s">
        <v>85</v>
      </c>
      <c r="H80" s="335" t="s">
        <v>142</v>
      </c>
      <c r="I80" s="350">
        <v>2.6</v>
      </c>
      <c r="J80" s="351">
        <v>1</v>
      </c>
      <c r="K80" s="352">
        <v>255</v>
      </c>
      <c r="L80" s="237" t="e">
        <f t="shared" si="2"/>
        <v>#DIV/0!</v>
      </c>
      <c r="M80" s="237"/>
      <c r="N80" s="353">
        <f>IF(K80="nio",0,IF(K80&gt;0,VLOOKUP(G80,'3-Productie normen'!A:M,VLOOKUP(K80,'3-Productie normen'!P:Q,2,FALSE),FALSE)))</f>
        <v>0</v>
      </c>
      <c r="O80" s="354" t="str">
        <f>VLOOKUP(G80,'3-Productie normen'!A:M,11,FALSE)</f>
        <v>S</v>
      </c>
      <c r="P80" s="354"/>
      <c r="R80" s="355">
        <f t="shared" si="3"/>
        <v>663</v>
      </c>
    </row>
    <row r="81" spans="1:18" ht="14.1" customHeight="1">
      <c r="A81" s="98">
        <v>81</v>
      </c>
      <c r="B81" s="247" t="s">
        <v>53</v>
      </c>
      <c r="C81" s="247"/>
      <c r="D81" s="348" t="s">
        <v>194</v>
      </c>
      <c r="E81" s="349" t="s">
        <v>236</v>
      </c>
      <c r="F81" s="335" t="s">
        <v>237</v>
      </c>
      <c r="G81" s="335" t="s">
        <v>92</v>
      </c>
      <c r="H81" s="335" t="s">
        <v>197</v>
      </c>
      <c r="I81" s="350">
        <v>165</v>
      </c>
      <c r="J81" s="351">
        <v>1</v>
      </c>
      <c r="K81" s="352">
        <v>255</v>
      </c>
      <c r="L81" s="237" t="e">
        <f t="shared" si="2"/>
        <v>#DIV/0!</v>
      </c>
      <c r="M81" s="237"/>
      <c r="N81" s="353">
        <f>IF(K81="nio",0,IF(K81&gt;0,VLOOKUP(G81,'3-Productie normen'!A:M,VLOOKUP(K81,'3-Productie normen'!P:Q,2,FALSE),FALSE)))</f>
        <v>0</v>
      </c>
      <c r="O81" s="354" t="str">
        <f>VLOOKUP(G81,'3-Productie normen'!A:M,11,FALSE)</f>
        <v>B</v>
      </c>
      <c r="P81" s="354"/>
      <c r="R81" s="355">
        <f t="shared" si="3"/>
        <v>42075</v>
      </c>
    </row>
    <row r="82" spans="1:18" ht="14.1" customHeight="1">
      <c r="A82" s="98">
        <v>82</v>
      </c>
      <c r="B82" s="247" t="s">
        <v>53</v>
      </c>
      <c r="C82" s="247"/>
      <c r="D82" s="348" t="s">
        <v>194</v>
      </c>
      <c r="E82" s="349" t="s">
        <v>238</v>
      </c>
      <c r="F82" s="335" t="s">
        <v>167</v>
      </c>
      <c r="G82" s="335" t="s">
        <v>85</v>
      </c>
      <c r="H82" s="335" t="s">
        <v>142</v>
      </c>
      <c r="I82" s="350">
        <v>5.8</v>
      </c>
      <c r="J82" s="351">
        <v>1</v>
      </c>
      <c r="K82" s="352">
        <v>255</v>
      </c>
      <c r="L82" s="237" t="e">
        <f t="shared" si="2"/>
        <v>#DIV/0!</v>
      </c>
      <c r="M82" s="237"/>
      <c r="N82" s="353">
        <f>IF(K82="nio",0,IF(K82&gt;0,VLOOKUP(G82,'3-Productie normen'!A:M,VLOOKUP(K82,'3-Productie normen'!P:Q,2,FALSE),FALSE)))</f>
        <v>0</v>
      </c>
      <c r="O82" s="354" t="str">
        <f>VLOOKUP(G82,'3-Productie normen'!A:M,11,FALSE)</f>
        <v>S</v>
      </c>
      <c r="P82" s="354"/>
      <c r="R82" s="355">
        <f t="shared" si="3"/>
        <v>1479</v>
      </c>
    </row>
    <row r="83" spans="1:18" ht="14.1" customHeight="1">
      <c r="A83" s="98">
        <v>83</v>
      </c>
      <c r="B83" s="247" t="s">
        <v>53</v>
      </c>
      <c r="C83" s="247"/>
      <c r="D83" s="348" t="s">
        <v>194</v>
      </c>
      <c r="E83" s="349" t="s">
        <v>239</v>
      </c>
      <c r="F83" s="335" t="s">
        <v>161</v>
      </c>
      <c r="G83" s="335" t="s">
        <v>85</v>
      </c>
      <c r="H83" s="335" t="s">
        <v>142</v>
      </c>
      <c r="I83" s="350">
        <v>10</v>
      </c>
      <c r="J83" s="351">
        <v>1</v>
      </c>
      <c r="K83" s="352">
        <v>255</v>
      </c>
      <c r="L83" s="237" t="e">
        <f t="shared" si="2"/>
        <v>#DIV/0!</v>
      </c>
      <c r="M83" s="237"/>
      <c r="N83" s="353">
        <f>IF(K83="nio",0,IF(K83&gt;0,VLOOKUP(G83,'3-Productie normen'!A:M,VLOOKUP(K83,'3-Productie normen'!P:Q,2,FALSE),FALSE)))</f>
        <v>0</v>
      </c>
      <c r="O83" s="354" t="str">
        <f>VLOOKUP(G83,'3-Productie normen'!A:M,11,FALSE)</f>
        <v>S</v>
      </c>
      <c r="P83" s="354"/>
      <c r="R83" s="355">
        <f t="shared" si="3"/>
        <v>2550</v>
      </c>
    </row>
    <row r="84" spans="1:18" ht="14.1" customHeight="1">
      <c r="A84" s="98">
        <v>84</v>
      </c>
      <c r="B84" s="247" t="s">
        <v>53</v>
      </c>
      <c r="C84" s="247"/>
      <c r="D84" s="348" t="s">
        <v>194</v>
      </c>
      <c r="E84" s="349" t="s">
        <v>240</v>
      </c>
      <c r="F84" s="335" t="s">
        <v>161</v>
      </c>
      <c r="G84" s="335" t="s">
        <v>85</v>
      </c>
      <c r="H84" s="335" t="s">
        <v>142</v>
      </c>
      <c r="I84" s="350">
        <v>12.1</v>
      </c>
      <c r="J84" s="351">
        <v>1</v>
      </c>
      <c r="K84" s="352">
        <v>255</v>
      </c>
      <c r="L84" s="237" t="e">
        <f t="shared" si="2"/>
        <v>#DIV/0!</v>
      </c>
      <c r="M84" s="237"/>
      <c r="N84" s="353">
        <f>IF(K84="nio",0,IF(K84&gt;0,VLOOKUP(G84,'3-Productie normen'!A:M,VLOOKUP(K84,'3-Productie normen'!P:Q,2,FALSE),FALSE)))</f>
        <v>0</v>
      </c>
      <c r="O84" s="354" t="str">
        <f>VLOOKUP(G84,'3-Productie normen'!A:M,11,FALSE)</f>
        <v>S</v>
      </c>
      <c r="P84" s="354"/>
      <c r="R84" s="355">
        <f t="shared" si="3"/>
        <v>3085.5</v>
      </c>
    </row>
    <row r="85" spans="1:18" ht="14.1" customHeight="1">
      <c r="A85" s="98">
        <v>85</v>
      </c>
      <c r="B85" s="247" t="s">
        <v>53</v>
      </c>
      <c r="C85" s="247"/>
      <c r="D85" s="348" t="s">
        <v>194</v>
      </c>
      <c r="E85" s="349" t="s">
        <v>241</v>
      </c>
      <c r="F85" s="335" t="s">
        <v>242</v>
      </c>
      <c r="G85" s="247" t="s">
        <v>90</v>
      </c>
      <c r="H85" s="335" t="s">
        <v>197</v>
      </c>
      <c r="I85" s="350">
        <v>19.5</v>
      </c>
      <c r="J85" s="351">
        <v>1</v>
      </c>
      <c r="K85" s="352">
        <v>255</v>
      </c>
      <c r="L85" s="237" t="e">
        <f t="shared" si="2"/>
        <v>#DIV/0!</v>
      </c>
      <c r="M85" s="237"/>
      <c r="N85" s="353">
        <f>IF(K85="nio",0,IF(K85&gt;0,VLOOKUP(G85,'3-Productie normen'!A:M,VLOOKUP(K85,'3-Productie normen'!P:Q,2,FALSE),FALSE)))</f>
        <v>0</v>
      </c>
      <c r="O85" s="354" t="str">
        <f>VLOOKUP(G85,'3-Productie normen'!A:M,11,FALSE)</f>
        <v>V</v>
      </c>
      <c r="P85" s="354"/>
      <c r="R85" s="355">
        <f t="shared" si="3"/>
        <v>4972.5</v>
      </c>
    </row>
    <row r="86" spans="1:18" ht="14.1" customHeight="1">
      <c r="A86" s="98">
        <v>86</v>
      </c>
      <c r="B86" s="247" t="s">
        <v>53</v>
      </c>
      <c r="C86" s="247"/>
      <c r="D86" s="348" t="s">
        <v>194</v>
      </c>
      <c r="E86" s="349" t="s">
        <v>243</v>
      </c>
      <c r="F86" s="335" t="s">
        <v>244</v>
      </c>
      <c r="G86" s="266" t="s">
        <v>77</v>
      </c>
      <c r="H86" s="335" t="s">
        <v>170</v>
      </c>
      <c r="I86" s="356"/>
      <c r="J86" s="351">
        <v>1</v>
      </c>
      <c r="K86" s="352">
        <v>255</v>
      </c>
      <c r="L86" s="237" t="e">
        <f t="shared" si="2"/>
        <v>#DIV/0!</v>
      </c>
      <c r="M86" s="237"/>
      <c r="N86" s="353">
        <f>IF(K86="nio",0,IF(K86&gt;0,VLOOKUP(G86,'3-Productie normen'!A:M,VLOOKUP(K86,'3-Productie normen'!P:Q,2,FALSE),FALSE)))</f>
        <v>0</v>
      </c>
      <c r="O86" s="354" t="str">
        <f>VLOOKUP(G86,'3-Productie normen'!A:M,11,FALSE)</f>
        <v>V</v>
      </c>
      <c r="P86" s="354"/>
      <c r="R86" s="355">
        <f t="shared" si="3"/>
        <v>0</v>
      </c>
    </row>
    <row r="87" spans="1:18" ht="14.1" customHeight="1">
      <c r="A87" s="98">
        <v>87</v>
      </c>
      <c r="B87" s="247" t="s">
        <v>53</v>
      </c>
      <c r="C87" s="247"/>
      <c r="D87" s="348" t="s">
        <v>194</v>
      </c>
      <c r="E87" s="349" t="s">
        <v>245</v>
      </c>
      <c r="F87" s="335" t="s">
        <v>246</v>
      </c>
      <c r="G87" s="335" t="s">
        <v>63</v>
      </c>
      <c r="H87" s="335" t="s">
        <v>170</v>
      </c>
      <c r="I87" s="350">
        <v>34.200000000000003</v>
      </c>
      <c r="J87" s="351">
        <v>1</v>
      </c>
      <c r="K87" s="352">
        <v>255</v>
      </c>
      <c r="L87" s="237" t="e">
        <f t="shared" si="2"/>
        <v>#DIV/0!</v>
      </c>
      <c r="M87" s="237"/>
      <c r="N87" s="353">
        <f>IF(K87="nio",0,IF(K87&gt;0,VLOOKUP(G87,'3-Productie normen'!A:M,VLOOKUP(K87,'3-Productie normen'!P:Q,2,FALSE),FALSE)))</f>
        <v>0</v>
      </c>
      <c r="O87" s="354" t="str">
        <f>VLOOKUP(G87,'3-Productie normen'!A:M,11,FALSE)</f>
        <v>B</v>
      </c>
      <c r="P87" s="354"/>
      <c r="R87" s="355">
        <f t="shared" si="3"/>
        <v>8721</v>
      </c>
    </row>
    <row r="88" spans="1:18" ht="14.1" customHeight="1">
      <c r="A88" s="98">
        <v>88</v>
      </c>
      <c r="B88" s="247" t="s">
        <v>53</v>
      </c>
      <c r="C88" s="247"/>
      <c r="D88" s="348" t="s">
        <v>194</v>
      </c>
      <c r="E88" s="349" t="s">
        <v>247</v>
      </c>
      <c r="F88" s="335" t="s">
        <v>202</v>
      </c>
      <c r="G88" s="335" t="s">
        <v>92</v>
      </c>
      <c r="H88" s="335" t="s">
        <v>142</v>
      </c>
      <c r="I88" s="350">
        <v>39</v>
      </c>
      <c r="J88" s="351">
        <v>1</v>
      </c>
      <c r="K88" s="352">
        <v>255</v>
      </c>
      <c r="L88" s="237" t="e">
        <f t="shared" si="2"/>
        <v>#DIV/0!</v>
      </c>
      <c r="M88" s="237"/>
      <c r="N88" s="353">
        <f>IF(K88="nio",0,IF(K88&gt;0,VLOOKUP(G88,'3-Productie normen'!A:M,VLOOKUP(K88,'3-Productie normen'!P:Q,2,FALSE),FALSE)))</f>
        <v>0</v>
      </c>
      <c r="O88" s="354" t="str">
        <f>VLOOKUP(G88,'3-Productie normen'!A:M,11,FALSE)</f>
        <v>B</v>
      </c>
      <c r="P88" s="354"/>
      <c r="R88" s="355">
        <f t="shared" si="3"/>
        <v>9945</v>
      </c>
    </row>
    <row r="89" spans="1:18" ht="14.1" customHeight="1">
      <c r="A89" s="98">
        <v>89</v>
      </c>
      <c r="B89" s="247" t="s">
        <v>53</v>
      </c>
      <c r="C89" s="247"/>
      <c r="D89" s="348" t="s">
        <v>194</v>
      </c>
      <c r="E89" s="349" t="s">
        <v>248</v>
      </c>
      <c r="F89" s="335" t="s">
        <v>126</v>
      </c>
      <c r="G89" s="335" t="s">
        <v>85</v>
      </c>
      <c r="H89" s="335" t="s">
        <v>142</v>
      </c>
      <c r="I89" s="350">
        <v>7</v>
      </c>
      <c r="J89" s="351">
        <v>1</v>
      </c>
      <c r="K89" s="352">
        <v>255</v>
      </c>
      <c r="L89" s="237" t="e">
        <f t="shared" si="2"/>
        <v>#DIV/0!</v>
      </c>
      <c r="M89" s="237"/>
      <c r="N89" s="353">
        <f>IF(K89="nio",0,IF(K89&gt;0,VLOOKUP(G89,'3-Productie normen'!A:M,VLOOKUP(K89,'3-Productie normen'!P:Q,2,FALSE),FALSE)))</f>
        <v>0</v>
      </c>
      <c r="O89" s="354" t="str">
        <f>VLOOKUP(G89,'3-Productie normen'!A:M,11,FALSE)</f>
        <v>S</v>
      </c>
      <c r="P89" s="354"/>
      <c r="R89" s="355">
        <f t="shared" si="3"/>
        <v>1785</v>
      </c>
    </row>
    <row r="90" spans="1:18" ht="14.1" customHeight="1">
      <c r="A90" s="98">
        <v>90</v>
      </c>
      <c r="B90" s="247" t="s">
        <v>53</v>
      </c>
      <c r="C90" s="247"/>
      <c r="D90" s="348" t="s">
        <v>194</v>
      </c>
      <c r="E90" s="349" t="s">
        <v>249</v>
      </c>
      <c r="F90" s="335" t="s">
        <v>90</v>
      </c>
      <c r="G90" s="247" t="s">
        <v>90</v>
      </c>
      <c r="H90" s="335" t="s">
        <v>170</v>
      </c>
      <c r="I90" s="350">
        <v>10.199999999999999</v>
      </c>
      <c r="J90" s="351">
        <v>1</v>
      </c>
      <c r="K90" s="352">
        <v>255</v>
      </c>
      <c r="L90" s="237" t="e">
        <f t="shared" si="2"/>
        <v>#DIV/0!</v>
      </c>
      <c r="M90" s="237"/>
      <c r="N90" s="353">
        <f>IF(K90="nio",0,IF(K90&gt;0,VLOOKUP(G90,'3-Productie normen'!A:M,VLOOKUP(K90,'3-Productie normen'!P:Q,2,FALSE),FALSE)))</f>
        <v>0</v>
      </c>
      <c r="O90" s="354" t="str">
        <f>VLOOKUP(G90,'3-Productie normen'!A:M,11,FALSE)</f>
        <v>V</v>
      </c>
      <c r="P90" s="354"/>
      <c r="R90" s="355">
        <f t="shared" si="3"/>
        <v>2601</v>
      </c>
    </row>
    <row r="91" spans="1:18" ht="14.1" customHeight="1">
      <c r="A91" s="98">
        <v>91</v>
      </c>
      <c r="B91" s="247" t="s">
        <v>53</v>
      </c>
      <c r="C91" s="247"/>
      <c r="D91" s="348" t="s">
        <v>194</v>
      </c>
      <c r="E91" s="349" t="s">
        <v>250</v>
      </c>
      <c r="F91" s="335" t="s">
        <v>251</v>
      </c>
      <c r="G91" s="266" t="s">
        <v>91</v>
      </c>
      <c r="H91" s="335" t="s">
        <v>170</v>
      </c>
      <c r="I91" s="350">
        <v>23</v>
      </c>
      <c r="J91" s="351">
        <v>1</v>
      </c>
      <c r="K91" s="352">
        <v>255</v>
      </c>
      <c r="L91" s="237" t="e">
        <f t="shared" si="2"/>
        <v>#DIV/0!</v>
      </c>
      <c r="M91" s="237"/>
      <c r="N91" s="353">
        <f>IF(K91="nio",0,IF(K91&gt;0,VLOOKUP(G91,'3-Productie normen'!A:M,VLOOKUP(K91,'3-Productie normen'!P:Q,2,FALSE),FALSE)))</f>
        <v>0</v>
      </c>
      <c r="O91" s="354" t="str">
        <f>VLOOKUP(G91,'3-Productie normen'!A:M,11,FALSE)</f>
        <v>B</v>
      </c>
      <c r="P91" s="354"/>
      <c r="R91" s="355">
        <f t="shared" si="3"/>
        <v>5865</v>
      </c>
    </row>
    <row r="92" spans="1:18" ht="14.1" customHeight="1">
      <c r="A92" s="98">
        <v>92</v>
      </c>
      <c r="B92" s="247" t="s">
        <v>53</v>
      </c>
      <c r="C92" s="247"/>
      <c r="D92" s="348" t="s">
        <v>194</v>
      </c>
      <c r="E92" s="349" t="s">
        <v>252</v>
      </c>
      <c r="F92" s="335" t="s">
        <v>253</v>
      </c>
      <c r="G92" s="335" t="s">
        <v>63</v>
      </c>
      <c r="H92" s="335" t="s">
        <v>170</v>
      </c>
      <c r="I92" s="350">
        <v>57</v>
      </c>
      <c r="J92" s="351">
        <v>1</v>
      </c>
      <c r="K92" s="352">
        <v>255</v>
      </c>
      <c r="L92" s="237" t="e">
        <f t="shared" si="2"/>
        <v>#DIV/0!</v>
      </c>
      <c r="M92" s="237"/>
      <c r="N92" s="353">
        <f>IF(K92="nio",0,IF(K92&gt;0,VLOOKUP(G92,'3-Productie normen'!A:M,VLOOKUP(K92,'3-Productie normen'!P:Q,2,FALSE),FALSE)))</f>
        <v>0</v>
      </c>
      <c r="O92" s="354" t="str">
        <f>VLOOKUP(G92,'3-Productie normen'!A:M,11,FALSE)</f>
        <v>B</v>
      </c>
      <c r="P92" s="354"/>
      <c r="R92" s="355">
        <f t="shared" si="3"/>
        <v>14535</v>
      </c>
    </row>
    <row r="93" spans="1:18" ht="14.1" customHeight="1">
      <c r="A93" s="98">
        <v>93</v>
      </c>
      <c r="B93" s="247" t="s">
        <v>53</v>
      </c>
      <c r="C93" s="247"/>
      <c r="D93" s="348" t="s">
        <v>194</v>
      </c>
      <c r="E93" s="349" t="s">
        <v>254</v>
      </c>
      <c r="F93" s="335" t="s">
        <v>255</v>
      </c>
      <c r="G93" s="335" t="s">
        <v>63</v>
      </c>
      <c r="H93" s="335" t="s">
        <v>170</v>
      </c>
      <c r="I93" s="350">
        <v>23.6</v>
      </c>
      <c r="J93" s="351">
        <v>1</v>
      </c>
      <c r="K93" s="352">
        <v>255</v>
      </c>
      <c r="L93" s="237" t="e">
        <f t="shared" si="2"/>
        <v>#DIV/0!</v>
      </c>
      <c r="M93" s="237"/>
      <c r="N93" s="353">
        <f>IF(K93="nio",0,IF(K93&gt;0,VLOOKUP(G93,'3-Productie normen'!A:M,VLOOKUP(K93,'3-Productie normen'!P:Q,2,FALSE),FALSE)))</f>
        <v>0</v>
      </c>
      <c r="O93" s="354" t="str">
        <f>VLOOKUP(G93,'3-Productie normen'!A:M,11,FALSE)</f>
        <v>B</v>
      </c>
      <c r="P93" s="354"/>
      <c r="R93" s="355">
        <f t="shared" si="3"/>
        <v>6018</v>
      </c>
    </row>
    <row r="94" spans="1:18" ht="14.1" customHeight="1">
      <c r="A94" s="98">
        <v>94</v>
      </c>
      <c r="B94" s="247" t="s">
        <v>53</v>
      </c>
      <c r="C94" s="247"/>
      <c r="D94" s="348" t="s">
        <v>194</v>
      </c>
      <c r="E94" s="349" t="s">
        <v>256</v>
      </c>
      <c r="F94" s="335" t="s">
        <v>257</v>
      </c>
      <c r="G94" s="266" t="s">
        <v>91</v>
      </c>
      <c r="H94" s="335" t="s">
        <v>170</v>
      </c>
      <c r="I94" s="356"/>
      <c r="J94" s="351">
        <v>1</v>
      </c>
      <c r="K94" s="352">
        <v>255</v>
      </c>
      <c r="L94" s="237" t="e">
        <f t="shared" si="2"/>
        <v>#DIV/0!</v>
      </c>
      <c r="M94" s="237"/>
      <c r="N94" s="353">
        <f>IF(K94="nio",0,IF(K94&gt;0,VLOOKUP(G94,'3-Productie normen'!A:M,VLOOKUP(K94,'3-Productie normen'!P:Q,2,FALSE),FALSE)))</f>
        <v>0</v>
      </c>
      <c r="O94" s="354" t="str">
        <f>VLOOKUP(G94,'3-Productie normen'!A:M,11,FALSE)</f>
        <v>B</v>
      </c>
      <c r="P94" s="354"/>
      <c r="R94" s="355">
        <f t="shared" si="3"/>
        <v>0</v>
      </c>
    </row>
    <row r="95" spans="1:18" ht="14.1" customHeight="1">
      <c r="A95" s="98">
        <v>95</v>
      </c>
      <c r="B95" s="247" t="s">
        <v>53</v>
      </c>
      <c r="C95" s="247"/>
      <c r="D95" s="348" t="s">
        <v>194</v>
      </c>
      <c r="E95" s="349" t="s">
        <v>258</v>
      </c>
      <c r="F95" s="335" t="s">
        <v>259</v>
      </c>
      <c r="G95" s="335" t="s">
        <v>63</v>
      </c>
      <c r="H95" s="335" t="s">
        <v>170</v>
      </c>
      <c r="I95" s="356"/>
      <c r="J95" s="351">
        <v>1</v>
      </c>
      <c r="K95" s="352">
        <v>255</v>
      </c>
      <c r="L95" s="237" t="e">
        <f t="shared" si="2"/>
        <v>#DIV/0!</v>
      </c>
      <c r="M95" s="237"/>
      <c r="N95" s="353">
        <f>IF(K95="nio",0,IF(K95&gt;0,VLOOKUP(G95,'3-Productie normen'!A:M,VLOOKUP(K95,'3-Productie normen'!P:Q,2,FALSE),FALSE)))</f>
        <v>0</v>
      </c>
      <c r="O95" s="354" t="str">
        <f>VLOOKUP(G95,'3-Productie normen'!A:M,11,FALSE)</f>
        <v>B</v>
      </c>
      <c r="P95" s="354"/>
      <c r="R95" s="355">
        <f t="shared" si="3"/>
        <v>0</v>
      </c>
    </row>
    <row r="96" spans="1:18" ht="14.1" customHeight="1">
      <c r="A96" s="98">
        <v>96</v>
      </c>
      <c r="B96" s="247" t="s">
        <v>53</v>
      </c>
      <c r="C96" s="247"/>
      <c r="D96" s="348" t="s">
        <v>194</v>
      </c>
      <c r="E96" s="349" t="s">
        <v>260</v>
      </c>
      <c r="F96" s="335" t="s">
        <v>90</v>
      </c>
      <c r="G96" s="247" t="s">
        <v>90</v>
      </c>
      <c r="H96" s="335" t="s">
        <v>170</v>
      </c>
      <c r="I96" s="350">
        <v>5</v>
      </c>
      <c r="J96" s="351">
        <v>1</v>
      </c>
      <c r="K96" s="352">
        <v>255</v>
      </c>
      <c r="L96" s="237" t="e">
        <f t="shared" si="2"/>
        <v>#DIV/0!</v>
      </c>
      <c r="M96" s="237"/>
      <c r="N96" s="353">
        <f>IF(K96="nio",0,IF(K96&gt;0,VLOOKUP(G96,'3-Productie normen'!A:M,VLOOKUP(K96,'3-Productie normen'!P:Q,2,FALSE),FALSE)))</f>
        <v>0</v>
      </c>
      <c r="O96" s="354" t="str">
        <f>VLOOKUP(G96,'3-Productie normen'!A:M,11,FALSE)</f>
        <v>V</v>
      </c>
      <c r="P96" s="354"/>
      <c r="R96" s="355">
        <f t="shared" si="3"/>
        <v>1275</v>
      </c>
    </row>
    <row r="97" spans="1:18" ht="14.1" customHeight="1">
      <c r="A97" s="98">
        <v>97</v>
      </c>
      <c r="B97" s="247" t="s">
        <v>53</v>
      </c>
      <c r="C97" s="247"/>
      <c r="D97" s="348" t="s">
        <v>194</v>
      </c>
      <c r="E97" s="349" t="s">
        <v>261</v>
      </c>
      <c r="F97" s="335" t="s">
        <v>218</v>
      </c>
      <c r="G97" s="247" t="s">
        <v>90</v>
      </c>
      <c r="H97" s="335" t="s">
        <v>170</v>
      </c>
      <c r="I97" s="356"/>
      <c r="J97" s="351">
        <v>1</v>
      </c>
      <c r="K97" s="352">
        <v>255</v>
      </c>
      <c r="L97" s="237" t="e">
        <f t="shared" si="2"/>
        <v>#DIV/0!</v>
      </c>
      <c r="M97" s="237"/>
      <c r="N97" s="353">
        <f>IF(K97="nio",0,IF(K97&gt;0,VLOOKUP(G97,'3-Productie normen'!A:M,VLOOKUP(K97,'3-Productie normen'!P:Q,2,FALSE),FALSE)))</f>
        <v>0</v>
      </c>
      <c r="O97" s="354" t="str">
        <f>VLOOKUP(G97,'3-Productie normen'!A:M,11,FALSE)</f>
        <v>V</v>
      </c>
      <c r="P97" s="354"/>
      <c r="R97" s="355">
        <f t="shared" si="3"/>
        <v>0</v>
      </c>
    </row>
    <row r="98" spans="1:18" ht="14.1" customHeight="1">
      <c r="A98" s="98">
        <v>98</v>
      </c>
      <c r="B98" s="247" t="s">
        <v>53</v>
      </c>
      <c r="C98" s="247"/>
      <c r="D98" s="348" t="s">
        <v>194</v>
      </c>
      <c r="E98" s="349" t="s">
        <v>262</v>
      </c>
      <c r="F98" s="335" t="s">
        <v>92</v>
      </c>
      <c r="G98" s="335" t="s">
        <v>92</v>
      </c>
      <c r="H98" s="335" t="s">
        <v>170</v>
      </c>
      <c r="I98" s="350">
        <v>45</v>
      </c>
      <c r="J98" s="351">
        <v>1</v>
      </c>
      <c r="K98" s="352">
        <v>255</v>
      </c>
      <c r="L98" s="237" t="e">
        <f t="shared" si="2"/>
        <v>#DIV/0!</v>
      </c>
      <c r="M98" s="237"/>
      <c r="N98" s="353">
        <f>IF(K98="nio",0,IF(K98&gt;0,VLOOKUP(G98,'3-Productie normen'!A:M,VLOOKUP(K98,'3-Productie normen'!P:Q,2,FALSE),FALSE)))</f>
        <v>0</v>
      </c>
      <c r="O98" s="354" t="str">
        <f>VLOOKUP(G98,'3-Productie normen'!A:M,11,FALSE)</f>
        <v>B</v>
      </c>
      <c r="P98" s="354"/>
      <c r="R98" s="355">
        <f t="shared" si="3"/>
        <v>11475</v>
      </c>
    </row>
    <row r="99" spans="1:18" ht="14.1" customHeight="1">
      <c r="A99" s="98">
        <v>99</v>
      </c>
      <c r="B99" s="247" t="s">
        <v>53</v>
      </c>
      <c r="C99" s="247"/>
      <c r="D99" s="348" t="s">
        <v>194</v>
      </c>
      <c r="E99" s="349" t="s">
        <v>263</v>
      </c>
      <c r="F99" s="335" t="s">
        <v>264</v>
      </c>
      <c r="G99" s="335" t="s">
        <v>63</v>
      </c>
      <c r="H99" s="335" t="s">
        <v>170</v>
      </c>
      <c r="I99" s="350">
        <v>21.4</v>
      </c>
      <c r="J99" s="351">
        <v>1</v>
      </c>
      <c r="K99" s="352">
        <v>255</v>
      </c>
      <c r="L99" s="237" t="e">
        <f t="shared" si="2"/>
        <v>#DIV/0!</v>
      </c>
      <c r="M99" s="237"/>
      <c r="N99" s="353">
        <f>IF(K99="nio",0,IF(K99&gt;0,VLOOKUP(G99,'3-Productie normen'!A:M,VLOOKUP(K99,'3-Productie normen'!P:Q,2,FALSE),FALSE)))</f>
        <v>0</v>
      </c>
      <c r="O99" s="354" t="str">
        <f>VLOOKUP(G99,'3-Productie normen'!A:M,11,FALSE)</f>
        <v>B</v>
      </c>
      <c r="P99" s="354"/>
      <c r="R99" s="355">
        <f t="shared" si="3"/>
        <v>5457</v>
      </c>
    </row>
    <row r="100" spans="1:18" ht="14.1" customHeight="1">
      <c r="A100" s="98">
        <v>100</v>
      </c>
      <c r="B100" s="247" t="s">
        <v>53</v>
      </c>
      <c r="C100" s="247"/>
      <c r="D100" s="348" t="s">
        <v>194</v>
      </c>
      <c r="E100" s="349" t="s">
        <v>265</v>
      </c>
      <c r="F100" s="335" t="s">
        <v>266</v>
      </c>
      <c r="G100" s="335" t="s">
        <v>63</v>
      </c>
      <c r="H100" s="335" t="s">
        <v>170</v>
      </c>
      <c r="I100" s="350">
        <v>20</v>
      </c>
      <c r="J100" s="351">
        <v>1</v>
      </c>
      <c r="K100" s="352">
        <v>255</v>
      </c>
      <c r="L100" s="237" t="e">
        <f t="shared" si="2"/>
        <v>#DIV/0!</v>
      </c>
      <c r="M100" s="237"/>
      <c r="N100" s="353">
        <f>IF(K100="nio",0,IF(K100&gt;0,VLOOKUP(G100,'3-Productie normen'!A:M,VLOOKUP(K100,'3-Productie normen'!P:Q,2,FALSE),FALSE)))</f>
        <v>0</v>
      </c>
      <c r="O100" s="354" t="str">
        <f>VLOOKUP(G100,'3-Productie normen'!A:M,11,FALSE)</f>
        <v>B</v>
      </c>
      <c r="P100" s="354"/>
      <c r="R100" s="355">
        <f t="shared" si="3"/>
        <v>5100</v>
      </c>
    </row>
    <row r="101" spans="1:18" ht="14.1" customHeight="1">
      <c r="A101" s="98">
        <v>101</v>
      </c>
      <c r="B101" s="247" t="s">
        <v>53</v>
      </c>
      <c r="C101" s="247"/>
      <c r="D101" s="348" t="s">
        <v>194</v>
      </c>
      <c r="E101" s="349" t="s">
        <v>267</v>
      </c>
      <c r="F101" s="335" t="s">
        <v>266</v>
      </c>
      <c r="G101" s="335" t="s">
        <v>63</v>
      </c>
      <c r="H101" s="335" t="s">
        <v>170</v>
      </c>
      <c r="I101" s="350">
        <v>21.9</v>
      </c>
      <c r="J101" s="351">
        <v>1</v>
      </c>
      <c r="K101" s="352">
        <v>255</v>
      </c>
      <c r="L101" s="237" t="e">
        <f t="shared" si="2"/>
        <v>#DIV/0!</v>
      </c>
      <c r="M101" s="237"/>
      <c r="N101" s="353">
        <f>IF(K101="nio",0,IF(K101&gt;0,VLOOKUP(G101,'3-Productie normen'!A:M,VLOOKUP(K101,'3-Productie normen'!P:Q,2,FALSE),FALSE)))</f>
        <v>0</v>
      </c>
      <c r="O101" s="354" t="str">
        <f>VLOOKUP(G101,'3-Productie normen'!A:M,11,FALSE)</f>
        <v>B</v>
      </c>
      <c r="P101" s="354"/>
      <c r="R101" s="355">
        <f t="shared" si="3"/>
        <v>5584.5</v>
      </c>
    </row>
    <row r="102" spans="1:18" ht="14.1" customHeight="1">
      <c r="A102" s="98">
        <v>102</v>
      </c>
      <c r="B102" s="247" t="s">
        <v>53</v>
      </c>
      <c r="C102" s="247"/>
      <c r="D102" s="348" t="s">
        <v>194</v>
      </c>
      <c r="E102" s="349" t="s">
        <v>268</v>
      </c>
      <c r="F102" s="335" t="s">
        <v>266</v>
      </c>
      <c r="G102" s="335" t="s">
        <v>63</v>
      </c>
      <c r="H102" s="335" t="s">
        <v>170</v>
      </c>
      <c r="I102" s="350">
        <v>27</v>
      </c>
      <c r="J102" s="351">
        <v>1</v>
      </c>
      <c r="K102" s="352">
        <v>255</v>
      </c>
      <c r="L102" s="237" t="e">
        <f t="shared" si="2"/>
        <v>#DIV/0!</v>
      </c>
      <c r="M102" s="237"/>
      <c r="N102" s="353">
        <f>IF(K102="nio",0,IF(K102&gt;0,VLOOKUP(G102,'3-Productie normen'!A:M,VLOOKUP(K102,'3-Productie normen'!P:Q,2,FALSE),FALSE)))</f>
        <v>0</v>
      </c>
      <c r="O102" s="354" t="str">
        <f>VLOOKUP(G102,'3-Productie normen'!A:M,11,FALSE)</f>
        <v>B</v>
      </c>
      <c r="P102" s="354"/>
      <c r="R102" s="355">
        <f t="shared" si="3"/>
        <v>6885</v>
      </c>
    </row>
    <row r="103" spans="1:18" ht="14.1" customHeight="1">
      <c r="A103" s="98">
        <v>103</v>
      </c>
      <c r="B103" s="247" t="s">
        <v>53</v>
      </c>
      <c r="C103" s="247"/>
      <c r="D103" s="348" t="s">
        <v>194</v>
      </c>
      <c r="E103" s="349" t="s">
        <v>269</v>
      </c>
      <c r="F103" s="335" t="s">
        <v>126</v>
      </c>
      <c r="G103" s="335" t="s">
        <v>85</v>
      </c>
      <c r="H103" s="335" t="s">
        <v>197</v>
      </c>
      <c r="I103" s="350">
        <v>1.8</v>
      </c>
      <c r="J103" s="351">
        <v>1</v>
      </c>
      <c r="K103" s="352">
        <v>255</v>
      </c>
      <c r="L103" s="237" t="e">
        <f t="shared" si="2"/>
        <v>#DIV/0!</v>
      </c>
      <c r="M103" s="237"/>
      <c r="N103" s="353">
        <f>IF(K103="nio",0,IF(K103&gt;0,VLOOKUP(G103,'3-Productie normen'!A:M,VLOOKUP(K103,'3-Productie normen'!P:Q,2,FALSE),FALSE)))</f>
        <v>0</v>
      </c>
      <c r="O103" s="354" t="str">
        <f>VLOOKUP(G103,'3-Productie normen'!A:M,11,FALSE)</f>
        <v>S</v>
      </c>
      <c r="P103" s="354"/>
      <c r="R103" s="355">
        <f t="shared" si="3"/>
        <v>459</v>
      </c>
    </row>
    <row r="104" spans="1:18" ht="14.1" customHeight="1">
      <c r="A104" s="98">
        <v>104</v>
      </c>
      <c r="B104" s="247" t="s">
        <v>53</v>
      </c>
      <c r="C104" s="247"/>
      <c r="D104" s="348" t="s">
        <v>270</v>
      </c>
      <c r="E104" s="349" t="s">
        <v>271</v>
      </c>
      <c r="F104" s="335" t="s">
        <v>272</v>
      </c>
      <c r="G104" s="335" t="s">
        <v>63</v>
      </c>
      <c r="H104" s="335" t="s">
        <v>170</v>
      </c>
      <c r="I104" s="350">
        <v>28.7</v>
      </c>
      <c r="J104" s="351">
        <v>1</v>
      </c>
      <c r="K104" s="352">
        <v>255</v>
      </c>
      <c r="L104" s="237" t="e">
        <f t="shared" si="2"/>
        <v>#DIV/0!</v>
      </c>
      <c r="M104" s="237"/>
      <c r="N104" s="353">
        <f>IF(K104="nio",0,IF(K104&gt;0,VLOOKUP(G104,'3-Productie normen'!A:M,VLOOKUP(K104,'3-Productie normen'!P:Q,2,FALSE),FALSE)))</f>
        <v>0</v>
      </c>
      <c r="O104" s="354" t="str">
        <f>VLOOKUP(G104,'3-Productie normen'!A:M,11,FALSE)</f>
        <v>B</v>
      </c>
      <c r="P104" s="354"/>
      <c r="R104" s="355">
        <f t="shared" si="3"/>
        <v>7318.5</v>
      </c>
    </row>
    <row r="105" spans="1:18" ht="14.1" customHeight="1">
      <c r="A105" s="98">
        <v>105</v>
      </c>
      <c r="B105" s="247" t="s">
        <v>53</v>
      </c>
      <c r="C105" s="247"/>
      <c r="D105" s="348" t="s">
        <v>270</v>
      </c>
      <c r="E105" s="349" t="s">
        <v>273</v>
      </c>
      <c r="F105" s="335" t="s">
        <v>146</v>
      </c>
      <c r="G105" s="266" t="s">
        <v>75</v>
      </c>
      <c r="H105" s="335" t="s">
        <v>170</v>
      </c>
      <c r="I105" s="350">
        <v>7.2</v>
      </c>
      <c r="J105" s="351">
        <v>1</v>
      </c>
      <c r="K105" s="352">
        <v>12</v>
      </c>
      <c r="L105" s="237" t="e">
        <f t="shared" si="2"/>
        <v>#DIV/0!</v>
      </c>
      <c r="M105" s="237"/>
      <c r="N105" s="353">
        <f>IF(K105="nio",0,IF(K105&gt;0,VLOOKUP(G105,'3-Productie normen'!A:M,VLOOKUP(K105,'3-Productie normen'!P:Q,2,FALSE),FALSE)))</f>
        <v>0</v>
      </c>
      <c r="O105" s="354" t="str">
        <f>VLOOKUP(G105,'3-Productie normen'!A:M,11,FALSE)</f>
        <v>V</v>
      </c>
      <c r="P105" s="354"/>
      <c r="R105" s="355">
        <f t="shared" si="3"/>
        <v>86.4</v>
      </c>
    </row>
    <row r="106" spans="1:18" ht="14.1" customHeight="1">
      <c r="A106" s="98">
        <v>106</v>
      </c>
      <c r="B106" s="247" t="s">
        <v>53</v>
      </c>
      <c r="C106" s="247"/>
      <c r="D106" s="348" t="s">
        <v>270</v>
      </c>
      <c r="E106" s="349" t="s">
        <v>274</v>
      </c>
      <c r="F106" s="335" t="s">
        <v>275</v>
      </c>
      <c r="G106" s="266" t="s">
        <v>91</v>
      </c>
      <c r="H106" s="335" t="s">
        <v>170</v>
      </c>
      <c r="I106" s="350">
        <v>17.600000000000001</v>
      </c>
      <c r="J106" s="351">
        <v>1</v>
      </c>
      <c r="K106" s="352">
        <v>255</v>
      </c>
      <c r="L106" s="237" t="e">
        <f t="shared" si="2"/>
        <v>#DIV/0!</v>
      </c>
      <c r="M106" s="237"/>
      <c r="N106" s="353">
        <f>IF(K106="nio",0,IF(K106&gt;0,VLOOKUP(G106,'3-Productie normen'!A:M,VLOOKUP(K106,'3-Productie normen'!P:Q,2,FALSE),FALSE)))</f>
        <v>0</v>
      </c>
      <c r="O106" s="354" t="str">
        <f>VLOOKUP(G106,'3-Productie normen'!A:M,11,FALSE)</f>
        <v>B</v>
      </c>
      <c r="P106" s="354"/>
      <c r="R106" s="355">
        <f t="shared" si="3"/>
        <v>4488</v>
      </c>
    </row>
    <row r="107" spans="1:18" ht="14.1" customHeight="1">
      <c r="A107" s="98">
        <v>107</v>
      </c>
      <c r="B107" s="247" t="s">
        <v>53</v>
      </c>
      <c r="C107" s="247"/>
      <c r="D107" s="348" t="s">
        <v>270</v>
      </c>
      <c r="E107" s="349" t="s">
        <v>276</v>
      </c>
      <c r="F107" s="335" t="s">
        <v>277</v>
      </c>
      <c r="G107" s="335" t="s">
        <v>63</v>
      </c>
      <c r="H107" s="335" t="s">
        <v>170</v>
      </c>
      <c r="I107" s="350">
        <v>5.5</v>
      </c>
      <c r="J107" s="351">
        <v>1</v>
      </c>
      <c r="K107" s="352">
        <v>255</v>
      </c>
      <c r="L107" s="237" t="e">
        <f t="shared" si="2"/>
        <v>#DIV/0!</v>
      </c>
      <c r="M107" s="237"/>
      <c r="N107" s="353">
        <f>IF(K107="nio",0,IF(K107&gt;0,VLOOKUP(G107,'3-Productie normen'!A:M,VLOOKUP(K107,'3-Productie normen'!P:Q,2,FALSE),FALSE)))</f>
        <v>0</v>
      </c>
      <c r="O107" s="354" t="str">
        <f>VLOOKUP(G107,'3-Productie normen'!A:M,11,FALSE)</f>
        <v>B</v>
      </c>
      <c r="P107" s="354"/>
      <c r="R107" s="355">
        <f t="shared" si="3"/>
        <v>1402.5</v>
      </c>
    </row>
    <row r="108" spans="1:18" ht="14.1" customHeight="1">
      <c r="A108" s="98">
        <v>108</v>
      </c>
      <c r="B108" s="247" t="s">
        <v>53</v>
      </c>
      <c r="C108" s="247"/>
      <c r="D108" s="348" t="s">
        <v>270</v>
      </c>
      <c r="E108" s="349" t="s">
        <v>278</v>
      </c>
      <c r="F108" s="335" t="s">
        <v>90</v>
      </c>
      <c r="G108" s="247" t="s">
        <v>90</v>
      </c>
      <c r="H108" s="335" t="s">
        <v>170</v>
      </c>
      <c r="I108" s="350">
        <v>7.5</v>
      </c>
      <c r="J108" s="351">
        <v>1</v>
      </c>
      <c r="K108" s="352">
        <v>255</v>
      </c>
      <c r="L108" s="237" t="e">
        <f t="shared" si="2"/>
        <v>#DIV/0!</v>
      </c>
      <c r="M108" s="237"/>
      <c r="N108" s="353">
        <f>IF(K108="nio",0,IF(K108&gt;0,VLOOKUP(G108,'3-Productie normen'!A:M,VLOOKUP(K108,'3-Productie normen'!P:Q,2,FALSE),FALSE)))</f>
        <v>0</v>
      </c>
      <c r="O108" s="354" t="str">
        <f>VLOOKUP(G108,'3-Productie normen'!A:M,11,FALSE)</f>
        <v>V</v>
      </c>
      <c r="P108" s="354"/>
      <c r="R108" s="355">
        <f t="shared" si="3"/>
        <v>1912.5</v>
      </c>
    </row>
    <row r="109" spans="1:18" ht="14.1" customHeight="1">
      <c r="A109" s="98">
        <v>109</v>
      </c>
      <c r="B109" s="247" t="s">
        <v>53</v>
      </c>
      <c r="C109" s="247"/>
      <c r="D109" s="348" t="s">
        <v>270</v>
      </c>
      <c r="E109" s="349" t="s">
        <v>279</v>
      </c>
      <c r="F109" s="335" t="s">
        <v>280</v>
      </c>
      <c r="G109" s="335" t="s">
        <v>63</v>
      </c>
      <c r="H109" s="335" t="s">
        <v>170</v>
      </c>
      <c r="I109" s="350">
        <v>66.900000000000006</v>
      </c>
      <c r="J109" s="351">
        <v>1</v>
      </c>
      <c r="K109" s="352">
        <v>255</v>
      </c>
      <c r="L109" s="237" t="e">
        <f t="shared" si="2"/>
        <v>#DIV/0!</v>
      </c>
      <c r="M109" s="237"/>
      <c r="N109" s="353">
        <f>IF(K109="nio",0,IF(K109&gt;0,VLOOKUP(G109,'3-Productie normen'!A:M,VLOOKUP(K109,'3-Productie normen'!P:Q,2,FALSE),FALSE)))</f>
        <v>0</v>
      </c>
      <c r="O109" s="354" t="str">
        <f>VLOOKUP(G109,'3-Productie normen'!A:M,11,FALSE)</f>
        <v>B</v>
      </c>
      <c r="P109" s="354"/>
      <c r="R109" s="355">
        <f t="shared" si="3"/>
        <v>17059.5</v>
      </c>
    </row>
    <row r="110" spans="1:18" ht="14.1" customHeight="1">
      <c r="A110" s="98">
        <v>110</v>
      </c>
      <c r="B110" s="247" t="s">
        <v>53</v>
      </c>
      <c r="C110" s="247"/>
      <c r="D110" s="348" t="s">
        <v>270</v>
      </c>
      <c r="E110" s="349" t="s">
        <v>281</v>
      </c>
      <c r="F110" s="335" t="s">
        <v>282</v>
      </c>
      <c r="G110" s="335" t="s">
        <v>63</v>
      </c>
      <c r="H110" s="335" t="s">
        <v>170</v>
      </c>
      <c r="I110" s="350">
        <v>73</v>
      </c>
      <c r="J110" s="351">
        <v>1</v>
      </c>
      <c r="K110" s="352">
        <v>255</v>
      </c>
      <c r="L110" s="237" t="e">
        <f t="shared" si="2"/>
        <v>#DIV/0!</v>
      </c>
      <c r="M110" s="237"/>
      <c r="N110" s="353">
        <f>IF(K110="nio",0,IF(K110&gt;0,VLOOKUP(G110,'3-Productie normen'!A:M,VLOOKUP(K110,'3-Productie normen'!P:Q,2,FALSE),FALSE)))</f>
        <v>0</v>
      </c>
      <c r="O110" s="354" t="str">
        <f>VLOOKUP(G110,'3-Productie normen'!A:M,11,FALSE)</f>
        <v>B</v>
      </c>
      <c r="P110" s="354"/>
      <c r="R110" s="355">
        <f t="shared" si="3"/>
        <v>18615</v>
      </c>
    </row>
    <row r="111" spans="1:18" ht="14.1" customHeight="1">
      <c r="A111" s="98">
        <v>111</v>
      </c>
      <c r="B111" s="247" t="s">
        <v>53</v>
      </c>
      <c r="C111" s="247"/>
      <c r="D111" s="348" t="s">
        <v>270</v>
      </c>
      <c r="E111" s="349" t="s">
        <v>283</v>
      </c>
      <c r="F111" s="335" t="s">
        <v>284</v>
      </c>
      <c r="G111" s="335" t="s">
        <v>63</v>
      </c>
      <c r="H111" s="335" t="s">
        <v>112</v>
      </c>
      <c r="I111" s="350">
        <v>11</v>
      </c>
      <c r="J111" s="351">
        <v>1</v>
      </c>
      <c r="K111" s="352">
        <v>255</v>
      </c>
      <c r="L111" s="237" t="e">
        <f t="shared" si="2"/>
        <v>#DIV/0!</v>
      </c>
      <c r="M111" s="237"/>
      <c r="N111" s="353">
        <f>IF(K111="nio",0,IF(K111&gt;0,VLOOKUP(G111,'3-Productie normen'!A:M,VLOOKUP(K111,'3-Productie normen'!P:Q,2,FALSE),FALSE)))</f>
        <v>0</v>
      </c>
      <c r="O111" s="354" t="str">
        <f>VLOOKUP(G111,'3-Productie normen'!A:M,11,FALSE)</f>
        <v>B</v>
      </c>
      <c r="P111" s="354"/>
      <c r="R111" s="355">
        <f t="shared" si="3"/>
        <v>2805</v>
      </c>
    </row>
    <row r="112" spans="1:18" ht="14.1" customHeight="1">
      <c r="A112" s="98">
        <v>112</v>
      </c>
      <c r="B112" s="247" t="s">
        <v>53</v>
      </c>
      <c r="C112" s="247"/>
      <c r="D112" s="348" t="s">
        <v>270</v>
      </c>
      <c r="E112" s="349" t="s">
        <v>285</v>
      </c>
      <c r="F112" s="335" t="s">
        <v>286</v>
      </c>
      <c r="G112" s="335" t="s">
        <v>63</v>
      </c>
      <c r="H112" s="335" t="s">
        <v>112</v>
      </c>
      <c r="I112" s="350">
        <v>11</v>
      </c>
      <c r="J112" s="351">
        <v>1</v>
      </c>
      <c r="K112" s="352">
        <v>255</v>
      </c>
      <c r="L112" s="237" t="e">
        <f t="shared" si="2"/>
        <v>#DIV/0!</v>
      </c>
      <c r="M112" s="237"/>
      <c r="N112" s="353">
        <f>IF(K112="nio",0,IF(K112&gt;0,VLOOKUP(G112,'3-Productie normen'!A:M,VLOOKUP(K112,'3-Productie normen'!P:Q,2,FALSE),FALSE)))</f>
        <v>0</v>
      </c>
      <c r="O112" s="354" t="str">
        <f>VLOOKUP(G112,'3-Productie normen'!A:M,11,FALSE)</f>
        <v>B</v>
      </c>
      <c r="P112" s="354"/>
      <c r="R112" s="355">
        <f t="shared" si="3"/>
        <v>2805</v>
      </c>
    </row>
    <row r="113" spans="1:18" ht="14.1" customHeight="1">
      <c r="A113" s="98">
        <v>113</v>
      </c>
      <c r="B113" s="247" t="s">
        <v>53</v>
      </c>
      <c r="C113" s="247"/>
      <c r="D113" s="348" t="s">
        <v>270</v>
      </c>
      <c r="E113" s="349" t="s">
        <v>285</v>
      </c>
      <c r="F113" s="335" t="s">
        <v>218</v>
      </c>
      <c r="G113" s="247" t="s">
        <v>90</v>
      </c>
      <c r="H113" s="335" t="s">
        <v>219</v>
      </c>
      <c r="I113" s="350">
        <v>4.3</v>
      </c>
      <c r="J113" s="351">
        <v>1</v>
      </c>
      <c r="K113" s="352">
        <v>52</v>
      </c>
      <c r="L113" s="237" t="e">
        <f t="shared" si="2"/>
        <v>#DIV/0!</v>
      </c>
      <c r="M113" s="237"/>
      <c r="N113" s="353">
        <f>IF(K113="nio",0,IF(K113&gt;0,VLOOKUP(G113,'3-Productie normen'!A:M,VLOOKUP(K113,'3-Productie normen'!P:Q,2,FALSE),FALSE)))</f>
        <v>0</v>
      </c>
      <c r="O113" s="354" t="str">
        <f>VLOOKUP(G113,'3-Productie normen'!A:M,11,FALSE)</f>
        <v>V</v>
      </c>
      <c r="P113" s="354"/>
      <c r="R113" s="355">
        <f t="shared" si="3"/>
        <v>223.6</v>
      </c>
    </row>
    <row r="114" spans="1:18" ht="14.1" customHeight="1">
      <c r="A114" s="98">
        <v>114</v>
      </c>
      <c r="B114" s="247" t="s">
        <v>53</v>
      </c>
      <c r="C114" s="247"/>
      <c r="D114" s="348" t="s">
        <v>270</v>
      </c>
      <c r="E114" s="349" t="s">
        <v>287</v>
      </c>
      <c r="F114" s="335" t="s">
        <v>259</v>
      </c>
      <c r="G114" s="335" t="s">
        <v>63</v>
      </c>
      <c r="H114" s="335" t="s">
        <v>170</v>
      </c>
      <c r="I114" s="350">
        <v>24.2</v>
      </c>
      <c r="J114" s="351">
        <v>1</v>
      </c>
      <c r="K114" s="352">
        <v>255</v>
      </c>
      <c r="L114" s="237" t="e">
        <f t="shared" si="2"/>
        <v>#DIV/0!</v>
      </c>
      <c r="M114" s="237"/>
      <c r="N114" s="353">
        <f>IF(K114="nio",0,IF(K114&gt;0,VLOOKUP(G114,'3-Productie normen'!A:M,VLOOKUP(K114,'3-Productie normen'!P:Q,2,FALSE),FALSE)))</f>
        <v>0</v>
      </c>
      <c r="O114" s="354" t="str">
        <f>VLOOKUP(G114,'3-Productie normen'!A:M,11,FALSE)</f>
        <v>B</v>
      </c>
      <c r="P114" s="354"/>
      <c r="R114" s="355">
        <f t="shared" si="3"/>
        <v>6171</v>
      </c>
    </row>
    <row r="115" spans="1:18" ht="14.1" customHeight="1">
      <c r="A115" s="98">
        <v>115</v>
      </c>
      <c r="B115" s="247" t="s">
        <v>53</v>
      </c>
      <c r="C115" s="247"/>
      <c r="D115" s="348" t="s">
        <v>270</v>
      </c>
      <c r="E115" s="349" t="s">
        <v>288</v>
      </c>
      <c r="F115" s="335" t="s">
        <v>216</v>
      </c>
      <c r="G115" s="266" t="s">
        <v>75</v>
      </c>
      <c r="H115" s="335" t="s">
        <v>170</v>
      </c>
      <c r="I115" s="350">
        <v>13.8</v>
      </c>
      <c r="J115" s="351">
        <v>1</v>
      </c>
      <c r="K115" s="352">
        <v>12</v>
      </c>
      <c r="L115" s="237" t="e">
        <f t="shared" si="2"/>
        <v>#DIV/0!</v>
      </c>
      <c r="M115" s="237"/>
      <c r="N115" s="353">
        <f>IF(K115="nio",0,IF(K115&gt;0,VLOOKUP(G115,'3-Productie normen'!A:M,VLOOKUP(K115,'3-Productie normen'!P:Q,2,FALSE),FALSE)))</f>
        <v>0</v>
      </c>
      <c r="O115" s="354" t="str">
        <f>VLOOKUP(G115,'3-Productie normen'!A:M,11,FALSE)</f>
        <v>V</v>
      </c>
      <c r="P115" s="354"/>
      <c r="R115" s="355">
        <f t="shared" si="3"/>
        <v>165.60000000000002</v>
      </c>
    </row>
    <row r="116" spans="1:18" ht="14.1" customHeight="1">
      <c r="A116" s="98">
        <v>116</v>
      </c>
      <c r="B116" s="247" t="s">
        <v>53</v>
      </c>
      <c r="C116" s="247"/>
      <c r="D116" s="348" t="s">
        <v>270</v>
      </c>
      <c r="E116" s="349" t="s">
        <v>289</v>
      </c>
      <c r="F116" s="335" t="s">
        <v>90</v>
      </c>
      <c r="G116" s="247" t="s">
        <v>90</v>
      </c>
      <c r="H116" s="335" t="s">
        <v>170</v>
      </c>
      <c r="I116" s="350">
        <v>10</v>
      </c>
      <c r="J116" s="351">
        <v>1</v>
      </c>
      <c r="K116" s="352">
        <v>255</v>
      </c>
      <c r="L116" s="237" t="e">
        <f t="shared" si="2"/>
        <v>#DIV/0!</v>
      </c>
      <c r="M116" s="237"/>
      <c r="N116" s="353">
        <f>IF(K116="nio",0,IF(K116&gt;0,VLOOKUP(G116,'3-Productie normen'!A:M,VLOOKUP(K116,'3-Productie normen'!P:Q,2,FALSE),FALSE)))</f>
        <v>0</v>
      </c>
      <c r="O116" s="354" t="str">
        <f>VLOOKUP(G116,'3-Productie normen'!A:M,11,FALSE)</f>
        <v>V</v>
      </c>
      <c r="P116" s="354"/>
      <c r="R116" s="355">
        <f t="shared" si="3"/>
        <v>2550</v>
      </c>
    </row>
    <row r="117" spans="1:18" ht="14.1" customHeight="1">
      <c r="A117" s="98">
        <v>117</v>
      </c>
      <c r="B117" s="247" t="s">
        <v>53</v>
      </c>
      <c r="C117" s="247"/>
      <c r="D117" s="348" t="s">
        <v>270</v>
      </c>
      <c r="E117" s="349" t="s">
        <v>290</v>
      </c>
      <c r="F117" s="335" t="s">
        <v>161</v>
      </c>
      <c r="G117" s="335" t="s">
        <v>85</v>
      </c>
      <c r="H117" s="335" t="s">
        <v>142</v>
      </c>
      <c r="I117" s="350">
        <v>6.2</v>
      </c>
      <c r="J117" s="351">
        <v>1</v>
      </c>
      <c r="K117" s="352">
        <v>255</v>
      </c>
      <c r="L117" s="237" t="e">
        <f t="shared" si="2"/>
        <v>#DIV/0!</v>
      </c>
      <c r="M117" s="237"/>
      <c r="N117" s="353">
        <f>IF(K117="nio",0,IF(K117&gt;0,VLOOKUP(G117,'3-Productie normen'!A:M,VLOOKUP(K117,'3-Productie normen'!P:Q,2,FALSE),FALSE)))</f>
        <v>0</v>
      </c>
      <c r="O117" s="354" t="str">
        <f>VLOOKUP(G117,'3-Productie normen'!A:M,11,FALSE)</f>
        <v>S</v>
      </c>
      <c r="P117" s="354"/>
      <c r="R117" s="355">
        <f t="shared" si="3"/>
        <v>1581</v>
      </c>
    </row>
    <row r="118" spans="1:18" ht="14.1" customHeight="1">
      <c r="A118" s="98">
        <v>118</v>
      </c>
      <c r="B118" s="247" t="s">
        <v>53</v>
      </c>
      <c r="C118" s="247"/>
      <c r="D118" s="348" t="s">
        <v>270</v>
      </c>
      <c r="E118" s="349" t="s">
        <v>291</v>
      </c>
      <c r="F118" s="335" t="s">
        <v>161</v>
      </c>
      <c r="G118" s="335" t="s">
        <v>85</v>
      </c>
      <c r="H118" s="335" t="s">
        <v>142</v>
      </c>
      <c r="I118" s="350">
        <v>8.6999999999999993</v>
      </c>
      <c r="J118" s="351">
        <v>1</v>
      </c>
      <c r="K118" s="352">
        <v>255</v>
      </c>
      <c r="L118" s="237" t="e">
        <f t="shared" si="2"/>
        <v>#DIV/0!</v>
      </c>
      <c r="M118" s="237"/>
      <c r="N118" s="353">
        <f>IF(K118="nio",0,IF(K118&gt;0,VLOOKUP(G118,'3-Productie normen'!A:M,VLOOKUP(K118,'3-Productie normen'!P:Q,2,FALSE),FALSE)))</f>
        <v>0</v>
      </c>
      <c r="O118" s="354" t="str">
        <f>VLOOKUP(G118,'3-Productie normen'!A:M,11,FALSE)</f>
        <v>S</v>
      </c>
      <c r="P118" s="354"/>
      <c r="R118" s="355">
        <f t="shared" si="3"/>
        <v>2218.5</v>
      </c>
    </row>
    <row r="119" spans="1:18" ht="14.1" customHeight="1">
      <c r="A119" s="98">
        <v>119</v>
      </c>
      <c r="B119" s="247" t="s">
        <v>53</v>
      </c>
      <c r="C119" s="247"/>
      <c r="D119" s="348" t="s">
        <v>270</v>
      </c>
      <c r="E119" s="349" t="s">
        <v>292</v>
      </c>
      <c r="F119" s="335" t="s">
        <v>92</v>
      </c>
      <c r="G119" s="335" t="s">
        <v>92</v>
      </c>
      <c r="H119" s="335" t="s">
        <v>142</v>
      </c>
      <c r="I119" s="350">
        <v>3.5</v>
      </c>
      <c r="J119" s="351">
        <v>1</v>
      </c>
      <c r="K119" s="352">
        <v>255</v>
      </c>
      <c r="L119" s="237" t="e">
        <f t="shared" si="2"/>
        <v>#DIV/0!</v>
      </c>
      <c r="M119" s="237"/>
      <c r="N119" s="353">
        <f>IF(K119="nio",0,IF(K119&gt;0,VLOOKUP(G119,'3-Productie normen'!A:M,VLOOKUP(K119,'3-Productie normen'!P:Q,2,FALSE),FALSE)))</f>
        <v>0</v>
      </c>
      <c r="O119" s="354" t="str">
        <f>VLOOKUP(G119,'3-Productie normen'!A:M,11,FALSE)</f>
        <v>B</v>
      </c>
      <c r="P119" s="354"/>
      <c r="R119" s="355">
        <f t="shared" si="3"/>
        <v>892.5</v>
      </c>
    </row>
    <row r="120" spans="1:18" ht="14.1" customHeight="1">
      <c r="A120" s="98">
        <v>120</v>
      </c>
      <c r="B120" s="247" t="s">
        <v>53</v>
      </c>
      <c r="C120" s="247"/>
      <c r="D120" s="348" t="s">
        <v>270</v>
      </c>
      <c r="E120" s="349" t="s">
        <v>293</v>
      </c>
      <c r="F120" s="335" t="s">
        <v>92</v>
      </c>
      <c r="G120" s="335" t="s">
        <v>92</v>
      </c>
      <c r="H120" s="335" t="s">
        <v>170</v>
      </c>
      <c r="I120" s="350">
        <v>32.4</v>
      </c>
      <c r="J120" s="351">
        <v>1</v>
      </c>
      <c r="K120" s="352">
        <v>255</v>
      </c>
      <c r="L120" s="237" t="e">
        <f t="shared" si="2"/>
        <v>#DIV/0!</v>
      </c>
      <c r="M120" s="237"/>
      <c r="N120" s="353">
        <f>IF(K120="nio",0,IF(K120&gt;0,VLOOKUP(G120,'3-Productie normen'!A:M,VLOOKUP(K120,'3-Productie normen'!P:Q,2,FALSE),FALSE)))</f>
        <v>0</v>
      </c>
      <c r="O120" s="354" t="str">
        <f>VLOOKUP(G120,'3-Productie normen'!A:M,11,FALSE)</f>
        <v>B</v>
      </c>
      <c r="P120" s="354"/>
      <c r="R120" s="355">
        <f t="shared" si="3"/>
        <v>8262</v>
      </c>
    </row>
    <row r="121" spans="1:18" ht="14.1" customHeight="1">
      <c r="A121" s="98">
        <v>121</v>
      </c>
      <c r="B121" s="247" t="s">
        <v>53</v>
      </c>
      <c r="C121" s="247"/>
      <c r="D121" s="348" t="s">
        <v>270</v>
      </c>
      <c r="E121" s="349" t="s">
        <v>294</v>
      </c>
      <c r="F121" s="335" t="s">
        <v>259</v>
      </c>
      <c r="G121" s="335" t="s">
        <v>63</v>
      </c>
      <c r="H121" s="335" t="s">
        <v>170</v>
      </c>
      <c r="I121" s="350">
        <v>25.7</v>
      </c>
      <c r="J121" s="351">
        <v>1</v>
      </c>
      <c r="K121" s="352">
        <v>255</v>
      </c>
      <c r="L121" s="237" t="e">
        <f t="shared" si="2"/>
        <v>#DIV/0!</v>
      </c>
      <c r="M121" s="237"/>
      <c r="N121" s="353">
        <f>IF(K121="nio",0,IF(K121&gt;0,VLOOKUP(G121,'3-Productie normen'!A:M,VLOOKUP(K121,'3-Productie normen'!P:Q,2,FALSE),FALSE)))</f>
        <v>0</v>
      </c>
      <c r="O121" s="354" t="str">
        <f>VLOOKUP(G121,'3-Productie normen'!A:M,11,FALSE)</f>
        <v>B</v>
      </c>
      <c r="P121" s="354"/>
      <c r="R121" s="355">
        <f t="shared" si="3"/>
        <v>6553.5</v>
      </c>
    </row>
    <row r="122" spans="1:18" ht="14.1" customHeight="1">
      <c r="A122" s="98">
        <v>122</v>
      </c>
      <c r="B122" s="247" t="s">
        <v>53</v>
      </c>
      <c r="C122" s="247"/>
      <c r="D122" s="348" t="s">
        <v>270</v>
      </c>
      <c r="E122" s="349" t="s">
        <v>295</v>
      </c>
      <c r="F122" s="335" t="s">
        <v>296</v>
      </c>
      <c r="G122" s="335" t="s">
        <v>63</v>
      </c>
      <c r="H122" s="335" t="s">
        <v>170</v>
      </c>
      <c r="I122" s="350">
        <v>52.7</v>
      </c>
      <c r="J122" s="351">
        <v>1</v>
      </c>
      <c r="K122" s="352">
        <v>255</v>
      </c>
      <c r="L122" s="237" t="e">
        <f t="shared" si="2"/>
        <v>#DIV/0!</v>
      </c>
      <c r="M122" s="237"/>
      <c r="N122" s="353">
        <f>IF(K122="nio",0,IF(K122&gt;0,VLOOKUP(G122,'3-Productie normen'!A:M,VLOOKUP(K122,'3-Productie normen'!P:Q,2,FALSE),FALSE)))</f>
        <v>0</v>
      </c>
      <c r="O122" s="354" t="str">
        <f>VLOOKUP(G122,'3-Productie normen'!A:M,11,FALSE)</f>
        <v>B</v>
      </c>
      <c r="P122" s="354"/>
      <c r="R122" s="355">
        <f t="shared" si="3"/>
        <v>13438.5</v>
      </c>
    </row>
    <row r="123" spans="1:18" ht="14.1" customHeight="1">
      <c r="A123" s="98">
        <v>123</v>
      </c>
      <c r="B123" s="247" t="s">
        <v>53</v>
      </c>
      <c r="C123" s="247"/>
      <c r="D123" s="348" t="s">
        <v>270</v>
      </c>
      <c r="E123" s="349" t="s">
        <v>297</v>
      </c>
      <c r="F123" s="335" t="s">
        <v>218</v>
      </c>
      <c r="G123" s="247" t="s">
        <v>90</v>
      </c>
      <c r="H123" s="335" t="s">
        <v>219</v>
      </c>
      <c r="I123" s="350">
        <v>5</v>
      </c>
      <c r="J123" s="351">
        <v>1</v>
      </c>
      <c r="K123" s="352">
        <v>255</v>
      </c>
      <c r="L123" s="237" t="e">
        <f t="shared" si="2"/>
        <v>#DIV/0!</v>
      </c>
      <c r="M123" s="237"/>
      <c r="N123" s="353">
        <f>IF(K123="nio",0,IF(K123&gt;0,VLOOKUP(G123,'3-Productie normen'!A:M,VLOOKUP(K123,'3-Productie normen'!P:Q,2,FALSE),FALSE)))</f>
        <v>0</v>
      </c>
      <c r="O123" s="354" t="str">
        <f>VLOOKUP(G123,'3-Productie normen'!A:M,11,FALSE)</f>
        <v>V</v>
      </c>
      <c r="P123" s="354"/>
      <c r="R123" s="355">
        <f t="shared" si="3"/>
        <v>1275</v>
      </c>
    </row>
    <row r="124" spans="1:18" ht="14.1" customHeight="1">
      <c r="A124" s="98">
        <v>124</v>
      </c>
      <c r="B124" s="247" t="s">
        <v>53</v>
      </c>
      <c r="C124" s="247"/>
      <c r="D124" s="348" t="s">
        <v>270</v>
      </c>
      <c r="E124" s="349" t="s">
        <v>298</v>
      </c>
      <c r="F124" s="335" t="s">
        <v>218</v>
      </c>
      <c r="G124" s="247" t="s">
        <v>90</v>
      </c>
      <c r="H124" s="335" t="s">
        <v>219</v>
      </c>
      <c r="I124" s="350">
        <v>5</v>
      </c>
      <c r="J124" s="351">
        <v>1</v>
      </c>
      <c r="K124" s="352">
        <v>255</v>
      </c>
      <c r="L124" s="237" t="e">
        <f t="shared" si="2"/>
        <v>#DIV/0!</v>
      </c>
      <c r="M124" s="237"/>
      <c r="N124" s="353">
        <f>IF(K124="nio",0,IF(K124&gt;0,VLOOKUP(G124,'3-Productie normen'!A:M,VLOOKUP(K124,'3-Productie normen'!P:Q,2,FALSE),FALSE)))</f>
        <v>0</v>
      </c>
      <c r="O124" s="354" t="str">
        <f>VLOOKUP(G124,'3-Productie normen'!A:M,11,FALSE)</f>
        <v>V</v>
      </c>
      <c r="P124" s="354"/>
      <c r="R124" s="355">
        <f t="shared" si="3"/>
        <v>1275</v>
      </c>
    </row>
    <row r="125" spans="1:18" ht="14.1" customHeight="1">
      <c r="A125" s="98">
        <v>125</v>
      </c>
      <c r="B125" s="247" t="s">
        <v>53</v>
      </c>
      <c r="C125" s="247"/>
      <c r="D125" s="348" t="s">
        <v>270</v>
      </c>
      <c r="E125" s="349" t="s">
        <v>299</v>
      </c>
      <c r="F125" s="335" t="s">
        <v>300</v>
      </c>
      <c r="G125" s="335" t="s">
        <v>63</v>
      </c>
      <c r="H125" s="335" t="s">
        <v>170</v>
      </c>
      <c r="I125" s="350">
        <v>73.7</v>
      </c>
      <c r="J125" s="351">
        <v>1</v>
      </c>
      <c r="K125" s="352">
        <v>255</v>
      </c>
      <c r="L125" s="237" t="e">
        <f t="shared" si="2"/>
        <v>#DIV/0!</v>
      </c>
      <c r="M125" s="237"/>
      <c r="N125" s="353">
        <f>IF(K125="nio",0,IF(K125&gt;0,VLOOKUP(G125,'3-Productie normen'!A:M,VLOOKUP(K125,'3-Productie normen'!P:Q,2,FALSE),FALSE)))</f>
        <v>0</v>
      </c>
      <c r="O125" s="354" t="str">
        <f>VLOOKUP(G125,'3-Productie normen'!A:M,11,FALSE)</f>
        <v>B</v>
      </c>
      <c r="P125" s="354"/>
      <c r="R125" s="355">
        <f t="shared" si="3"/>
        <v>18793.5</v>
      </c>
    </row>
    <row r="126" spans="1:18" ht="14.1" customHeight="1">
      <c r="A126" s="98">
        <v>126</v>
      </c>
      <c r="B126" s="247" t="s">
        <v>53</v>
      </c>
      <c r="C126" s="247"/>
      <c r="D126" s="348" t="s">
        <v>270</v>
      </c>
      <c r="E126" s="349" t="s">
        <v>301</v>
      </c>
      <c r="F126" s="335" t="s">
        <v>92</v>
      </c>
      <c r="G126" s="335" t="s">
        <v>92</v>
      </c>
      <c r="H126" s="335" t="s">
        <v>170</v>
      </c>
      <c r="I126" s="350">
        <v>48.6</v>
      </c>
      <c r="J126" s="351">
        <v>1</v>
      </c>
      <c r="K126" s="352">
        <v>255</v>
      </c>
      <c r="L126" s="237" t="e">
        <f t="shared" si="2"/>
        <v>#DIV/0!</v>
      </c>
      <c r="M126" s="237"/>
      <c r="N126" s="353">
        <f>IF(K126="nio",0,IF(K126&gt;0,VLOOKUP(G126,'3-Productie normen'!A:M,VLOOKUP(K126,'3-Productie normen'!P:Q,2,FALSE),FALSE)))</f>
        <v>0</v>
      </c>
      <c r="O126" s="354" t="str">
        <f>VLOOKUP(G126,'3-Productie normen'!A:M,11,FALSE)</f>
        <v>B</v>
      </c>
      <c r="P126" s="354"/>
      <c r="R126" s="355">
        <f t="shared" si="3"/>
        <v>12393</v>
      </c>
    </row>
    <row r="127" spans="1:18" ht="14.1" customHeight="1">
      <c r="A127" s="98">
        <v>127</v>
      </c>
      <c r="B127" s="247" t="s">
        <v>53</v>
      </c>
      <c r="C127" s="247"/>
      <c r="D127" s="348" t="s">
        <v>270</v>
      </c>
      <c r="E127" s="349" t="s">
        <v>302</v>
      </c>
      <c r="F127" s="335" t="s">
        <v>303</v>
      </c>
      <c r="G127" s="335" t="s">
        <v>63</v>
      </c>
      <c r="H127" s="335" t="s">
        <v>170</v>
      </c>
      <c r="I127" s="350">
        <v>19.399999999999999</v>
      </c>
      <c r="J127" s="351">
        <v>1</v>
      </c>
      <c r="K127" s="352">
        <v>255</v>
      </c>
      <c r="L127" s="237" t="e">
        <f t="shared" si="2"/>
        <v>#DIV/0!</v>
      </c>
      <c r="M127" s="237"/>
      <c r="N127" s="353">
        <f>IF(K127="nio",0,IF(K127&gt;0,VLOOKUP(G127,'3-Productie normen'!A:M,VLOOKUP(K127,'3-Productie normen'!P:Q,2,FALSE),FALSE)))</f>
        <v>0</v>
      </c>
      <c r="O127" s="354" t="str">
        <f>VLOOKUP(G127,'3-Productie normen'!A:M,11,FALSE)</f>
        <v>B</v>
      </c>
      <c r="P127" s="354"/>
      <c r="R127" s="355">
        <f t="shared" si="3"/>
        <v>4947</v>
      </c>
    </row>
    <row r="128" spans="1:18" ht="14.1" customHeight="1">
      <c r="A128" s="98">
        <v>128</v>
      </c>
      <c r="B128" s="247" t="s">
        <v>53</v>
      </c>
      <c r="C128" s="247"/>
      <c r="D128" s="348" t="s">
        <v>270</v>
      </c>
      <c r="E128" s="349" t="s">
        <v>304</v>
      </c>
      <c r="F128" s="335" t="s">
        <v>305</v>
      </c>
      <c r="G128" s="335" t="s">
        <v>63</v>
      </c>
      <c r="H128" s="335" t="s">
        <v>170</v>
      </c>
      <c r="I128" s="359">
        <v>24.3</v>
      </c>
      <c r="J128" s="351">
        <v>1</v>
      </c>
      <c r="K128" s="352">
        <v>255</v>
      </c>
      <c r="L128" s="237" t="e">
        <f t="shared" si="2"/>
        <v>#DIV/0!</v>
      </c>
      <c r="M128" s="237"/>
      <c r="N128" s="353">
        <f>IF(K128="nio",0,IF(K128&gt;0,VLOOKUP(G128,'3-Productie normen'!A:M,VLOOKUP(K128,'3-Productie normen'!P:Q,2,FALSE),FALSE)))</f>
        <v>0</v>
      </c>
      <c r="O128" s="354" t="str">
        <f>VLOOKUP(G128,'3-Productie normen'!A:M,11,FALSE)</f>
        <v>B</v>
      </c>
      <c r="P128" s="354"/>
      <c r="R128" s="355">
        <f t="shared" si="3"/>
        <v>6196.5</v>
      </c>
    </row>
    <row r="129" spans="1:19" ht="14.1" customHeight="1">
      <c r="A129" s="98">
        <v>129</v>
      </c>
      <c r="B129" s="247" t="s">
        <v>54</v>
      </c>
      <c r="C129" s="247"/>
      <c r="D129" s="111" t="s">
        <v>110</v>
      </c>
      <c r="E129" s="109" t="s">
        <v>306</v>
      </c>
      <c r="F129" s="110" t="s">
        <v>65</v>
      </c>
      <c r="G129" s="247" t="s">
        <v>65</v>
      </c>
      <c r="H129" s="110" t="s">
        <v>307</v>
      </c>
      <c r="I129" s="350">
        <v>5.81</v>
      </c>
      <c r="J129" s="351">
        <v>1</v>
      </c>
      <c r="K129" s="352">
        <v>255</v>
      </c>
      <c r="L129" s="237" t="e">
        <f t="shared" si="2"/>
        <v>#DIV/0!</v>
      </c>
      <c r="M129" s="237"/>
      <c r="N129" s="353">
        <f>IF(K129="nio",0,IF(K129&gt;0,VLOOKUP(G129,'3-Productie normen'!A:M,VLOOKUP(K129,'3-Productie normen'!P:Q,2,FALSE),FALSE)))</f>
        <v>0</v>
      </c>
      <c r="O129" s="354" t="str">
        <f>VLOOKUP(G129,'3-Productie normen'!A:M,11,FALSE)</f>
        <v>V</v>
      </c>
      <c r="P129" s="354"/>
      <c r="R129" s="355">
        <f t="shared" si="3"/>
        <v>1481.55</v>
      </c>
    </row>
    <row r="130" spans="1:19" ht="14.1" customHeight="1">
      <c r="A130" s="98">
        <v>130</v>
      </c>
      <c r="B130" s="247" t="s">
        <v>54</v>
      </c>
      <c r="C130" s="247"/>
      <c r="D130" s="348" t="s">
        <v>110</v>
      </c>
      <c r="E130" s="349" t="s">
        <v>141</v>
      </c>
      <c r="F130" s="335" t="s">
        <v>65</v>
      </c>
      <c r="G130" s="247" t="s">
        <v>65</v>
      </c>
      <c r="H130" s="335" t="s">
        <v>307</v>
      </c>
      <c r="I130" s="350">
        <v>5.98</v>
      </c>
      <c r="J130" s="351">
        <v>1</v>
      </c>
      <c r="K130" s="352">
        <v>255</v>
      </c>
      <c r="L130" s="237" t="e">
        <f t="shared" si="2"/>
        <v>#DIV/0!</v>
      </c>
      <c r="M130" s="237"/>
      <c r="N130" s="353">
        <f>IF(K130="nio",0,IF(K130&gt;0,VLOOKUP(G130,'3-Productie normen'!A:M,VLOOKUP(K130,'3-Productie normen'!P:Q,2,FALSE),FALSE)))</f>
        <v>0</v>
      </c>
      <c r="O130" s="354" t="str">
        <f>VLOOKUP(G130,'3-Productie normen'!A:M,11,FALSE)</f>
        <v>V</v>
      </c>
      <c r="P130" s="354"/>
      <c r="R130" s="355">
        <f t="shared" si="3"/>
        <v>1524.9</v>
      </c>
    </row>
    <row r="131" spans="1:19" ht="14.1" customHeight="1">
      <c r="A131" s="98">
        <v>131</v>
      </c>
      <c r="B131" s="247" t="s">
        <v>54</v>
      </c>
      <c r="C131" s="247"/>
      <c r="D131" s="348" t="s">
        <v>110</v>
      </c>
      <c r="E131" s="349" t="s">
        <v>143</v>
      </c>
      <c r="F131" s="335" t="s">
        <v>308</v>
      </c>
      <c r="G131" s="247" t="s">
        <v>90</v>
      </c>
      <c r="H131" s="335" t="s">
        <v>309</v>
      </c>
      <c r="I131" s="350">
        <v>12.87</v>
      </c>
      <c r="J131" s="351">
        <v>1</v>
      </c>
      <c r="K131" s="352">
        <v>255</v>
      </c>
      <c r="L131" s="237" t="e">
        <f t="shared" si="2"/>
        <v>#DIV/0!</v>
      </c>
      <c r="M131" s="237"/>
      <c r="N131" s="353">
        <f>IF(K131="nio",0,IF(K131&gt;0,VLOOKUP(G131,'3-Productie normen'!A:M,VLOOKUP(K131,'3-Productie normen'!P:Q,2,FALSE),FALSE)))</f>
        <v>0</v>
      </c>
      <c r="O131" s="354" t="str">
        <f>VLOOKUP(G131,'3-Productie normen'!A:M,11,FALSE)</f>
        <v>V</v>
      </c>
      <c r="P131" s="354"/>
      <c r="R131" s="355">
        <f t="shared" si="3"/>
        <v>3281.85</v>
      </c>
    </row>
    <row r="132" spans="1:19" ht="14.1" customHeight="1">
      <c r="A132" s="98">
        <v>132</v>
      </c>
      <c r="B132" s="247" t="s">
        <v>54</v>
      </c>
      <c r="C132" s="247"/>
      <c r="D132" s="348" t="s">
        <v>110</v>
      </c>
      <c r="E132" s="349" t="s">
        <v>113</v>
      </c>
      <c r="F132" s="335" t="s">
        <v>126</v>
      </c>
      <c r="G132" s="335" t="s">
        <v>85</v>
      </c>
      <c r="H132" s="335" t="s">
        <v>309</v>
      </c>
      <c r="I132" s="350">
        <v>1.33</v>
      </c>
      <c r="J132" s="351">
        <v>1</v>
      </c>
      <c r="K132" s="352">
        <v>255</v>
      </c>
      <c r="L132" s="237" t="e">
        <f t="shared" si="2"/>
        <v>#DIV/0!</v>
      </c>
      <c r="M132" s="237"/>
      <c r="N132" s="353">
        <f>IF(K132="nio",0,IF(K132&gt;0,VLOOKUP(G132,'3-Productie normen'!A:M,VLOOKUP(K132,'3-Productie normen'!P:Q,2,FALSE),FALSE)))</f>
        <v>0</v>
      </c>
      <c r="O132" s="354" t="str">
        <f>VLOOKUP(G132,'3-Productie normen'!A:M,11,FALSE)</f>
        <v>S</v>
      </c>
      <c r="P132" s="354"/>
      <c r="R132" s="355">
        <f t="shared" si="3"/>
        <v>339.15000000000003</v>
      </c>
    </row>
    <row r="133" spans="1:19" ht="14.1" customHeight="1">
      <c r="A133" s="98">
        <v>133</v>
      </c>
      <c r="B133" s="247" t="s">
        <v>54</v>
      </c>
      <c r="C133" s="247"/>
      <c r="D133" s="348" t="s">
        <v>110</v>
      </c>
      <c r="E133" s="349" t="s">
        <v>115</v>
      </c>
      <c r="F133" s="335" t="s">
        <v>126</v>
      </c>
      <c r="G133" s="335" t="s">
        <v>85</v>
      </c>
      <c r="H133" s="335" t="s">
        <v>309</v>
      </c>
      <c r="I133" s="350">
        <v>1.33</v>
      </c>
      <c r="J133" s="351">
        <v>1</v>
      </c>
      <c r="K133" s="352">
        <v>255</v>
      </c>
      <c r="L133" s="237" t="e">
        <f t="shared" si="2"/>
        <v>#DIV/0!</v>
      </c>
      <c r="M133" s="237"/>
      <c r="N133" s="353">
        <f>IF(K133="nio",0,IF(K133&gt;0,VLOOKUP(G133,'3-Productie normen'!A:M,VLOOKUP(K133,'3-Productie normen'!P:Q,2,FALSE),FALSE)))</f>
        <v>0</v>
      </c>
      <c r="O133" s="354" t="str">
        <f>VLOOKUP(G133,'3-Productie normen'!A:M,11,FALSE)</f>
        <v>S</v>
      </c>
      <c r="P133" s="354"/>
      <c r="R133" s="355">
        <f t="shared" si="3"/>
        <v>339.15000000000003</v>
      </c>
    </row>
    <row r="134" spans="1:19" ht="14.1" customHeight="1">
      <c r="A134" s="98">
        <v>134</v>
      </c>
      <c r="B134" s="247" t="s">
        <v>54</v>
      </c>
      <c r="C134" s="247"/>
      <c r="D134" s="348" t="s">
        <v>194</v>
      </c>
      <c r="E134" s="349">
        <v>1.01</v>
      </c>
      <c r="F134" s="335" t="s">
        <v>114</v>
      </c>
      <c r="G134" s="247" t="s">
        <v>92</v>
      </c>
      <c r="H134" s="335" t="s">
        <v>309</v>
      </c>
      <c r="I134" s="350">
        <v>17.55</v>
      </c>
      <c r="J134" s="351">
        <v>1</v>
      </c>
      <c r="K134" s="352">
        <v>255</v>
      </c>
      <c r="L134" s="237" t="e">
        <f t="shared" si="2"/>
        <v>#DIV/0!</v>
      </c>
      <c r="M134" s="237"/>
      <c r="N134" s="353">
        <f>IF(K134="nio",0,IF(K134&gt;0,VLOOKUP(G134,'3-Productie normen'!A:M,VLOOKUP(K134,'3-Productie normen'!P:Q,2,FALSE),FALSE)))</f>
        <v>0</v>
      </c>
      <c r="O134" s="354" t="str">
        <f>VLOOKUP(G134,'3-Productie normen'!A:M,11,FALSE)</f>
        <v>B</v>
      </c>
      <c r="P134" s="354"/>
      <c r="R134" s="355">
        <f t="shared" si="3"/>
        <v>4475.25</v>
      </c>
    </row>
    <row r="135" spans="1:19" ht="14.1" customHeight="1">
      <c r="A135" s="98">
        <v>135</v>
      </c>
      <c r="B135" s="247" t="s">
        <v>54</v>
      </c>
      <c r="C135" s="247"/>
      <c r="D135" s="348" t="s">
        <v>194</v>
      </c>
      <c r="E135" s="349">
        <v>1.03</v>
      </c>
      <c r="F135" s="335" t="s">
        <v>310</v>
      </c>
      <c r="G135" s="266" t="s">
        <v>83</v>
      </c>
      <c r="H135" s="335" t="s">
        <v>309</v>
      </c>
      <c r="I135" s="350">
        <v>35.75</v>
      </c>
      <c r="J135" s="351">
        <v>1</v>
      </c>
      <c r="K135" s="352">
        <v>255</v>
      </c>
      <c r="L135" s="237" t="e">
        <f t="shared" si="2"/>
        <v>#DIV/0!</v>
      </c>
      <c r="M135" s="237"/>
      <c r="N135" s="353">
        <f>IF(K135="nio",0,IF(K135&gt;0,VLOOKUP(G135,'3-Productie normen'!A:M,VLOOKUP(K135,'3-Productie normen'!P:Q,2,FALSE),FALSE)))</f>
        <v>0</v>
      </c>
      <c r="O135" s="354" t="str">
        <f>VLOOKUP(G135,'3-Productie normen'!A:M,11,FALSE)</f>
        <v>V</v>
      </c>
      <c r="P135" s="354"/>
      <c r="R135" s="355">
        <f t="shared" si="3"/>
        <v>9116.25</v>
      </c>
    </row>
    <row r="136" spans="1:19" ht="14.1" customHeight="1">
      <c r="A136" s="98">
        <v>136</v>
      </c>
      <c r="B136" s="247" t="s">
        <v>54</v>
      </c>
      <c r="C136" s="247"/>
      <c r="D136" s="348" t="s">
        <v>194</v>
      </c>
      <c r="E136" s="349">
        <v>1.04</v>
      </c>
      <c r="F136" s="335" t="s">
        <v>68</v>
      </c>
      <c r="G136" s="335" t="s">
        <v>68</v>
      </c>
      <c r="H136" s="335" t="s">
        <v>309</v>
      </c>
      <c r="I136" s="350">
        <v>29.45</v>
      </c>
      <c r="J136" s="351">
        <v>1</v>
      </c>
      <c r="K136" s="352">
        <v>255</v>
      </c>
      <c r="L136" s="237" t="e">
        <f t="shared" si="2"/>
        <v>#DIV/0!</v>
      </c>
      <c r="M136" s="237"/>
      <c r="N136" s="353">
        <f>IF(K136="nio",0,IF(K136&gt;0,VLOOKUP(G136,'3-Productie normen'!A:M,VLOOKUP(K136,'3-Productie normen'!P:Q,2,FALSE),FALSE)))</f>
        <v>0</v>
      </c>
      <c r="O136" s="354" t="str">
        <f>VLOOKUP(G136,'3-Productie normen'!A:M,11,FALSE)</f>
        <v>S</v>
      </c>
      <c r="P136" s="354"/>
      <c r="R136" s="355">
        <f t="shared" si="3"/>
        <v>7509.75</v>
      </c>
    </row>
    <row r="137" spans="1:19" ht="14.1" customHeight="1">
      <c r="A137" s="98">
        <v>137</v>
      </c>
      <c r="B137" s="247" t="s">
        <v>54</v>
      </c>
      <c r="C137" s="247"/>
      <c r="D137" s="348" t="s">
        <v>194</v>
      </c>
      <c r="E137" s="349">
        <v>1.05</v>
      </c>
      <c r="F137" s="335" t="s">
        <v>126</v>
      </c>
      <c r="G137" s="335" t="s">
        <v>85</v>
      </c>
      <c r="H137" s="335" t="s">
        <v>309</v>
      </c>
      <c r="I137" s="350">
        <v>5.57</v>
      </c>
      <c r="J137" s="351">
        <v>1</v>
      </c>
      <c r="K137" s="352">
        <v>255</v>
      </c>
      <c r="L137" s="237" t="e">
        <f t="shared" si="2"/>
        <v>#DIV/0!</v>
      </c>
      <c r="M137" s="237"/>
      <c r="N137" s="353">
        <f>IF(K137="nio",0,IF(K137&gt;0,VLOOKUP(G137,'3-Productie normen'!A:M,VLOOKUP(K137,'3-Productie normen'!P:Q,2,FALSE),FALSE)))</f>
        <v>0</v>
      </c>
      <c r="O137" s="354" t="str">
        <f>VLOOKUP(G137,'3-Productie normen'!A:M,11,FALSE)</f>
        <v>S</v>
      </c>
      <c r="P137" s="354"/>
      <c r="R137" s="355">
        <f t="shared" si="3"/>
        <v>1420.3500000000001</v>
      </c>
    </row>
    <row r="138" spans="1:19" ht="14.1" customHeight="1">
      <c r="A138" s="98">
        <v>138</v>
      </c>
      <c r="B138" s="247" t="s">
        <v>54</v>
      </c>
      <c r="C138" s="247"/>
      <c r="D138" s="348" t="s">
        <v>194</v>
      </c>
      <c r="E138" s="349">
        <v>1.07</v>
      </c>
      <c r="F138" s="335" t="s">
        <v>311</v>
      </c>
      <c r="G138" s="335" t="s">
        <v>92</v>
      </c>
      <c r="H138" s="335" t="s">
        <v>312</v>
      </c>
      <c r="I138" s="350">
        <v>19.25</v>
      </c>
      <c r="J138" s="351">
        <v>1</v>
      </c>
      <c r="K138" s="352">
        <v>12</v>
      </c>
      <c r="L138" s="237" t="e">
        <f t="shared" ref="L138:L143" si="4">IF(K138="nio",0,IF(K138&gt;0,K138*I138/N138,0))*J138</f>
        <v>#DIV/0!</v>
      </c>
      <c r="M138" s="237"/>
      <c r="N138" s="353">
        <f>IF(K138="nio",0,IF(K138&gt;0,VLOOKUP(G138,'3-Productie normen'!A:M,VLOOKUP(K138,'3-Productie normen'!P:Q,2,FALSE),FALSE)))</f>
        <v>0</v>
      </c>
      <c r="O138" s="354" t="str">
        <f>VLOOKUP(G138,'3-Productie normen'!A:M,11,FALSE)</f>
        <v>B</v>
      </c>
      <c r="P138" s="354"/>
      <c r="R138" s="355">
        <f t="shared" ref="R138:R143" si="5">SUM(K138:K138)*I138</f>
        <v>231</v>
      </c>
    </row>
    <row r="139" spans="1:19" ht="14.1" customHeight="1">
      <c r="A139" s="98">
        <v>139</v>
      </c>
      <c r="B139" s="247" t="s">
        <v>54</v>
      </c>
      <c r="C139" s="247"/>
      <c r="D139" s="348" t="s">
        <v>194</v>
      </c>
      <c r="E139" s="349">
        <v>1.08</v>
      </c>
      <c r="F139" s="335" t="s">
        <v>313</v>
      </c>
      <c r="G139" s="335" t="s">
        <v>92</v>
      </c>
      <c r="H139" s="335" t="s">
        <v>309</v>
      </c>
      <c r="I139" s="350">
        <v>14.78</v>
      </c>
      <c r="J139" s="351">
        <v>1</v>
      </c>
      <c r="K139" s="352">
        <v>255</v>
      </c>
      <c r="L139" s="237" t="e">
        <f t="shared" si="4"/>
        <v>#DIV/0!</v>
      </c>
      <c r="M139" s="237"/>
      <c r="N139" s="353">
        <f>IF(K139="nio",0,IF(K139&gt;0,VLOOKUP(G139,'3-Productie normen'!A:M,VLOOKUP(K139,'3-Productie normen'!P:Q,2,FALSE),FALSE)))</f>
        <v>0</v>
      </c>
      <c r="O139" s="354" t="str">
        <f>VLOOKUP(G139,'3-Productie normen'!A:M,11,FALSE)</f>
        <v>B</v>
      </c>
      <c r="P139" s="354"/>
      <c r="R139" s="355">
        <f t="shared" si="5"/>
        <v>3768.8999999999996</v>
      </c>
    </row>
    <row r="140" spans="1:19" ht="14.1" customHeight="1">
      <c r="A140" s="98">
        <v>140</v>
      </c>
      <c r="B140" s="247" t="s">
        <v>54</v>
      </c>
      <c r="C140" s="247"/>
      <c r="D140" s="348" t="s">
        <v>194</v>
      </c>
      <c r="E140" s="349">
        <v>1.0900000000000001</v>
      </c>
      <c r="F140" s="335" t="s">
        <v>314</v>
      </c>
      <c r="G140" s="335" t="s">
        <v>85</v>
      </c>
      <c r="H140" s="335" t="s">
        <v>309</v>
      </c>
      <c r="I140" s="350">
        <v>8.0399999999999991</v>
      </c>
      <c r="J140" s="351">
        <v>1</v>
      </c>
      <c r="K140" s="352">
        <v>255</v>
      </c>
      <c r="L140" s="237" t="e">
        <f t="shared" si="4"/>
        <v>#DIV/0!</v>
      </c>
      <c r="M140" s="237"/>
      <c r="N140" s="353">
        <f>IF(K140="nio",0,IF(K140&gt;0,VLOOKUP(G140,'3-Productie normen'!A:M,VLOOKUP(K140,'3-Productie normen'!P:Q,2,FALSE),FALSE)))</f>
        <v>0</v>
      </c>
      <c r="O140" s="354" t="str">
        <f>VLOOKUP(G140,'3-Productie normen'!A:M,11,FALSE)</f>
        <v>S</v>
      </c>
      <c r="P140" s="354"/>
      <c r="R140" s="355">
        <f t="shared" si="5"/>
        <v>2050.1999999999998</v>
      </c>
    </row>
    <row r="141" spans="1:19" ht="14.1" customHeight="1">
      <c r="A141" s="98">
        <v>141</v>
      </c>
      <c r="B141" s="247" t="s">
        <v>54</v>
      </c>
      <c r="C141" s="247"/>
      <c r="D141" s="348" t="s">
        <v>194</v>
      </c>
      <c r="E141" s="349">
        <v>1.1000000000000001</v>
      </c>
      <c r="F141" s="335" t="s">
        <v>315</v>
      </c>
      <c r="G141" s="266" t="s">
        <v>63</v>
      </c>
      <c r="H141" s="335" t="s">
        <v>309</v>
      </c>
      <c r="I141" s="350">
        <v>33.97</v>
      </c>
      <c r="J141" s="351">
        <v>1</v>
      </c>
      <c r="K141" s="352">
        <v>255</v>
      </c>
      <c r="L141" s="237" t="e">
        <f t="shared" si="4"/>
        <v>#DIV/0!</v>
      </c>
      <c r="M141" s="237"/>
      <c r="N141" s="353">
        <f>IF(K141="nio",0,IF(K141&gt;0,VLOOKUP(G141,'3-Productie normen'!A:M,VLOOKUP(K141,'3-Productie normen'!P:Q,2,FALSE),FALSE)))</f>
        <v>0</v>
      </c>
      <c r="O141" s="354" t="str">
        <f>VLOOKUP(G141,'3-Productie normen'!A:M,11,FALSE)</f>
        <v>B</v>
      </c>
      <c r="P141" s="354"/>
      <c r="R141" s="355">
        <f t="shared" si="5"/>
        <v>8662.35</v>
      </c>
    </row>
    <row r="142" spans="1:19" ht="14.1" customHeight="1">
      <c r="A142" s="98">
        <v>142</v>
      </c>
      <c r="B142" s="247" t="s">
        <v>54</v>
      </c>
      <c r="C142" s="247"/>
      <c r="D142" s="348" t="s">
        <v>194</v>
      </c>
      <c r="E142" s="349">
        <v>1.1100000000000001</v>
      </c>
      <c r="F142" s="335" t="s">
        <v>315</v>
      </c>
      <c r="G142" s="266" t="s">
        <v>63</v>
      </c>
      <c r="H142" s="335" t="s">
        <v>309</v>
      </c>
      <c r="I142" s="350">
        <v>34.19</v>
      </c>
      <c r="J142" s="351">
        <v>1</v>
      </c>
      <c r="K142" s="352">
        <v>255</v>
      </c>
      <c r="L142" s="237" t="e">
        <f t="shared" si="4"/>
        <v>#DIV/0!</v>
      </c>
      <c r="M142" s="237"/>
      <c r="N142" s="353">
        <f>IF(K142="nio",0,IF(K142&gt;0,VLOOKUP(G142,'3-Productie normen'!A:M,VLOOKUP(K142,'3-Productie normen'!P:Q,2,FALSE),FALSE)))</f>
        <v>0</v>
      </c>
      <c r="O142" s="354" t="str">
        <f>VLOOKUP(G142,'3-Productie normen'!A:M,11,FALSE)</f>
        <v>B</v>
      </c>
      <c r="P142" s="354"/>
      <c r="R142" s="355">
        <f t="shared" si="5"/>
        <v>8718.4499999999989</v>
      </c>
    </row>
    <row r="143" spans="1:19" ht="14.1" customHeight="1">
      <c r="A143" s="98">
        <v>143</v>
      </c>
      <c r="B143" s="247" t="s">
        <v>54</v>
      </c>
      <c r="C143" s="247"/>
      <c r="D143" s="348" t="s">
        <v>194</v>
      </c>
      <c r="E143" s="349">
        <v>1.1399999999999999</v>
      </c>
      <c r="F143" s="335" t="s">
        <v>316</v>
      </c>
      <c r="G143" s="247" t="s">
        <v>90</v>
      </c>
      <c r="H143" s="335" t="s">
        <v>309</v>
      </c>
      <c r="I143" s="350">
        <v>5.92</v>
      </c>
      <c r="J143" s="351">
        <v>1</v>
      </c>
      <c r="K143" s="352">
        <v>255</v>
      </c>
      <c r="L143" s="237" t="e">
        <f t="shared" si="4"/>
        <v>#DIV/0!</v>
      </c>
      <c r="M143" s="237"/>
      <c r="N143" s="353">
        <f>IF(K143="nio",0,IF(K143&gt;0,VLOOKUP(G143,'3-Productie normen'!A:M,VLOOKUP(K143,'3-Productie normen'!P:Q,2,FALSE),FALSE)))</f>
        <v>0</v>
      </c>
      <c r="O143" s="354" t="str">
        <f>VLOOKUP(G143,'3-Productie normen'!A:M,11,FALSE)</f>
        <v>V</v>
      </c>
      <c r="P143" s="354"/>
      <c r="R143" s="355">
        <f t="shared" si="5"/>
        <v>1509.6</v>
      </c>
    </row>
    <row r="144" spans="1:19" ht="14.1" customHeight="1">
      <c r="B144" s="360"/>
      <c r="C144" s="360"/>
      <c r="D144" s="361"/>
      <c r="E144" s="362"/>
      <c r="F144" s="363"/>
      <c r="G144" s="363"/>
      <c r="H144" s="364"/>
      <c r="I144" s="365"/>
      <c r="J144" s="366"/>
      <c r="K144" s="367"/>
      <c r="L144" s="368"/>
      <c r="M144" s="238"/>
      <c r="N144" s="238"/>
      <c r="O144" s="119"/>
      <c r="P144" s="119"/>
      <c r="Q144" s="119"/>
      <c r="R144" s="119"/>
      <c r="S144" s="119"/>
    </row>
    <row r="145" spans="2:19" ht="14.1" customHeight="1">
      <c r="B145" s="112"/>
      <c r="C145" s="112"/>
      <c r="D145" s="113"/>
      <c r="E145" s="114"/>
      <c r="F145" s="115"/>
      <c r="G145" s="115"/>
      <c r="J145" s="211"/>
      <c r="K145" s="116"/>
      <c r="L145" s="117"/>
      <c r="M145" s="118"/>
      <c r="N145" s="118"/>
      <c r="O145" s="119"/>
      <c r="P145" s="119"/>
      <c r="Q145" s="119"/>
      <c r="R145" s="119"/>
      <c r="S145" s="119"/>
    </row>
    <row r="146" spans="2:19" ht="14.1" customHeight="1">
      <c r="B146" s="112"/>
      <c r="C146" s="112"/>
      <c r="D146" s="113"/>
      <c r="E146" s="114"/>
      <c r="F146" s="115"/>
      <c r="G146" s="115"/>
      <c r="J146" s="211"/>
      <c r="K146" s="116"/>
      <c r="L146" s="117"/>
      <c r="M146" s="118"/>
      <c r="N146" s="118"/>
      <c r="O146" s="119"/>
      <c r="P146" s="119"/>
      <c r="Q146" s="119"/>
      <c r="R146" s="119"/>
      <c r="S146" s="119"/>
    </row>
    <row r="147" spans="2:19" ht="14.1" customHeight="1">
      <c r="B147" s="112"/>
      <c r="C147" s="112"/>
      <c r="D147" s="113"/>
      <c r="E147" s="114"/>
      <c r="F147" s="115"/>
      <c r="G147" s="115"/>
      <c r="J147" s="211"/>
      <c r="K147" s="116"/>
      <c r="L147" s="117"/>
      <c r="M147" s="118"/>
      <c r="N147" s="118"/>
      <c r="O147" s="119"/>
      <c r="P147" s="119"/>
      <c r="Q147" s="119"/>
      <c r="R147" s="119"/>
      <c r="S147" s="119"/>
    </row>
    <row r="148" spans="2:19" ht="14.1" customHeight="1">
      <c r="B148" s="112"/>
      <c r="C148" s="112"/>
      <c r="D148" s="113"/>
      <c r="E148" s="114"/>
      <c r="F148" s="115"/>
      <c r="G148" s="115"/>
      <c r="J148" s="211"/>
      <c r="K148" s="116"/>
      <c r="L148" s="117"/>
      <c r="M148" s="118"/>
      <c r="N148" s="118"/>
      <c r="O148" s="119"/>
      <c r="P148" s="119"/>
      <c r="Q148" s="119"/>
      <c r="R148" s="119"/>
      <c r="S148" s="119"/>
    </row>
    <row r="149" spans="2:19" ht="14.1" customHeight="1">
      <c r="B149" s="112"/>
      <c r="C149" s="112"/>
      <c r="D149" s="113"/>
      <c r="E149" s="114"/>
      <c r="F149" s="115"/>
      <c r="G149" s="115"/>
      <c r="J149" s="211"/>
      <c r="K149" s="116"/>
      <c r="L149" s="117"/>
      <c r="M149" s="118"/>
      <c r="N149" s="118"/>
      <c r="O149" s="119"/>
      <c r="P149" s="119"/>
    </row>
    <row r="150" spans="2:19" ht="14.1" customHeight="1">
      <c r="B150" s="112"/>
      <c r="C150" s="112"/>
      <c r="D150" s="113"/>
      <c r="E150" s="114"/>
      <c r="F150" s="115"/>
      <c r="G150" s="115"/>
      <c r="J150" s="211"/>
      <c r="K150" s="116"/>
      <c r="L150" s="117"/>
      <c r="M150" s="118"/>
      <c r="N150" s="118"/>
      <c r="O150" s="119"/>
      <c r="P150" s="119"/>
    </row>
    <row r="151" spans="2:19" ht="14.1" customHeight="1">
      <c r="B151" s="112"/>
      <c r="C151" s="112"/>
      <c r="D151" s="113"/>
      <c r="E151" s="114"/>
      <c r="F151" s="115"/>
      <c r="G151" s="115"/>
      <c r="J151" s="211"/>
      <c r="K151" s="116"/>
      <c r="L151" s="117"/>
      <c r="M151" s="118"/>
      <c r="N151" s="118"/>
      <c r="O151" s="119"/>
      <c r="P151" s="119"/>
    </row>
    <row r="152" spans="2:19" ht="14.1" customHeight="1">
      <c r="B152" s="112"/>
      <c r="C152" s="112"/>
      <c r="D152" s="113"/>
      <c r="E152" s="114"/>
      <c r="F152" s="115"/>
      <c r="G152" s="115"/>
      <c r="J152" s="211"/>
      <c r="K152" s="116"/>
      <c r="L152" s="117"/>
      <c r="M152" s="118"/>
      <c r="N152" s="118"/>
      <c r="O152" s="119"/>
      <c r="P152" s="119"/>
    </row>
    <row r="153" spans="2:19" ht="14.1" customHeight="1">
      <c r="B153" s="112"/>
      <c r="C153" s="112"/>
      <c r="D153" s="113"/>
      <c r="E153" s="114"/>
      <c r="F153" s="115"/>
      <c r="G153" s="115"/>
      <c r="J153" s="211"/>
      <c r="K153" s="116"/>
      <c r="L153" s="117"/>
      <c r="M153" s="118"/>
      <c r="N153" s="118"/>
      <c r="O153" s="119"/>
      <c r="P153" s="119"/>
    </row>
    <row r="154" spans="2:19" ht="14.1" customHeight="1">
      <c r="B154" s="112"/>
      <c r="C154" s="112"/>
      <c r="D154" s="113"/>
      <c r="E154" s="114"/>
      <c r="F154" s="115"/>
      <c r="G154" s="115"/>
      <c r="J154" s="211"/>
      <c r="K154" s="116"/>
      <c r="L154" s="117"/>
      <c r="M154" s="118"/>
      <c r="N154" s="118"/>
      <c r="O154" s="119"/>
      <c r="P154" s="119"/>
    </row>
    <row r="155" spans="2:19" ht="14.1" customHeight="1">
      <c r="B155" s="112"/>
      <c r="C155" s="112"/>
      <c r="D155" s="113"/>
      <c r="E155" s="114"/>
      <c r="F155" s="115"/>
      <c r="G155" s="115"/>
      <c r="J155" s="211"/>
      <c r="K155" s="116"/>
      <c r="L155" s="117"/>
      <c r="M155" s="118"/>
      <c r="N155" s="118"/>
      <c r="O155" s="119"/>
      <c r="P155" s="119"/>
    </row>
    <row r="156" spans="2:19" ht="14.1" customHeight="1">
      <c r="B156" s="112"/>
      <c r="C156" s="112"/>
      <c r="D156" s="113"/>
      <c r="E156" s="114"/>
      <c r="F156" s="115"/>
      <c r="G156" s="115"/>
      <c r="J156" s="211"/>
      <c r="K156" s="116"/>
      <c r="L156" s="117"/>
      <c r="M156" s="118"/>
      <c r="N156" s="118"/>
      <c r="O156" s="119"/>
      <c r="P156" s="119"/>
    </row>
    <row r="157" spans="2:19" ht="14.1" customHeight="1">
      <c r="B157" s="112"/>
      <c r="C157" s="112"/>
      <c r="D157" s="113"/>
      <c r="E157" s="114"/>
      <c r="F157" s="115"/>
      <c r="G157" s="115"/>
      <c r="J157" s="211"/>
      <c r="K157" s="116"/>
      <c r="L157" s="117"/>
      <c r="M157" s="118"/>
      <c r="N157" s="118"/>
      <c r="O157" s="119"/>
      <c r="P157" s="119"/>
    </row>
    <row r="158" spans="2:19" ht="14.1" customHeight="1">
      <c r="B158" s="112"/>
      <c r="C158" s="112"/>
      <c r="D158" s="113"/>
      <c r="E158" s="114"/>
      <c r="F158" s="115"/>
      <c r="G158" s="115"/>
      <c r="J158" s="211"/>
      <c r="K158" s="116"/>
      <c r="L158" s="117"/>
      <c r="M158" s="118"/>
      <c r="N158" s="118"/>
      <c r="O158" s="119"/>
      <c r="P158" s="119"/>
    </row>
    <row r="159" spans="2:19" ht="14.1" customHeight="1">
      <c r="B159" s="112"/>
      <c r="C159" s="112"/>
      <c r="D159" s="113"/>
      <c r="E159" s="114"/>
      <c r="F159" s="115"/>
      <c r="G159" s="115"/>
      <c r="J159" s="211"/>
      <c r="K159" s="116"/>
      <c r="L159" s="117"/>
      <c r="M159" s="118"/>
      <c r="N159" s="118"/>
      <c r="O159" s="119"/>
      <c r="P159" s="119"/>
    </row>
    <row r="160" spans="2:19" ht="14.1" customHeight="1">
      <c r="B160" s="112"/>
      <c r="C160" s="112"/>
      <c r="D160" s="113"/>
      <c r="E160" s="114"/>
      <c r="F160" s="115"/>
      <c r="G160" s="115"/>
      <c r="J160" s="211"/>
      <c r="K160" s="116"/>
      <c r="L160" s="117"/>
      <c r="M160" s="118"/>
      <c r="N160" s="118"/>
      <c r="O160" s="119"/>
      <c r="P160" s="119"/>
    </row>
    <row r="161" spans="2:16" ht="14.1" customHeight="1">
      <c r="B161" s="112"/>
      <c r="C161" s="112"/>
      <c r="D161" s="113"/>
      <c r="E161" s="114"/>
      <c r="F161" s="115"/>
      <c r="G161" s="115"/>
      <c r="J161" s="211"/>
      <c r="K161" s="116"/>
      <c r="L161" s="117"/>
      <c r="M161" s="118"/>
      <c r="N161" s="118"/>
      <c r="O161" s="119"/>
      <c r="P161" s="119"/>
    </row>
    <row r="162" spans="2:16" ht="14.1" customHeight="1">
      <c r="B162" s="112"/>
      <c r="C162" s="112"/>
      <c r="D162" s="113"/>
      <c r="E162" s="114"/>
      <c r="F162" s="115"/>
      <c r="G162" s="115"/>
      <c r="J162" s="211"/>
      <c r="K162" s="116"/>
      <c r="L162" s="117"/>
      <c r="M162" s="118"/>
      <c r="N162" s="118"/>
      <c r="O162" s="119"/>
      <c r="P162" s="119"/>
    </row>
    <row r="163" spans="2:16" ht="14.1" customHeight="1">
      <c r="B163" s="112"/>
      <c r="C163" s="112"/>
      <c r="D163" s="113"/>
      <c r="E163" s="114"/>
      <c r="F163" s="115"/>
      <c r="G163" s="115"/>
      <c r="J163" s="211"/>
      <c r="K163" s="116"/>
      <c r="L163" s="117"/>
      <c r="M163" s="118"/>
      <c r="N163" s="118"/>
      <c r="O163" s="119"/>
      <c r="P163" s="119"/>
    </row>
    <row r="164" spans="2:16" ht="14.1" customHeight="1">
      <c r="B164" s="112"/>
      <c r="C164" s="112"/>
      <c r="D164" s="113"/>
      <c r="E164" s="114"/>
      <c r="F164" s="115"/>
      <c r="G164" s="115"/>
      <c r="J164" s="211"/>
      <c r="K164" s="116"/>
      <c r="L164" s="117"/>
      <c r="M164" s="118"/>
      <c r="N164" s="118"/>
      <c r="O164" s="119"/>
      <c r="P164" s="119"/>
    </row>
    <row r="165" spans="2:16" ht="14.1" customHeight="1">
      <c r="B165" s="112"/>
      <c r="C165" s="112"/>
      <c r="D165" s="113"/>
      <c r="E165" s="114"/>
      <c r="F165" s="115"/>
      <c r="G165" s="115"/>
      <c r="J165" s="211"/>
      <c r="K165" s="116"/>
      <c r="L165" s="117"/>
      <c r="M165" s="118"/>
      <c r="N165" s="118"/>
      <c r="O165" s="119"/>
      <c r="P165" s="119"/>
    </row>
    <row r="166" spans="2:16" ht="14.1" customHeight="1">
      <c r="B166" s="112"/>
      <c r="C166" s="112"/>
      <c r="D166" s="113"/>
      <c r="E166" s="114"/>
      <c r="F166" s="115"/>
      <c r="G166" s="115"/>
      <c r="J166" s="211"/>
      <c r="K166" s="116"/>
      <c r="L166" s="117"/>
      <c r="M166" s="118"/>
      <c r="N166" s="118"/>
      <c r="O166" s="119"/>
      <c r="P166" s="119"/>
    </row>
    <row r="167" spans="2:16" ht="14.1" customHeight="1">
      <c r="B167" s="112"/>
      <c r="C167" s="112"/>
      <c r="D167" s="113"/>
      <c r="E167" s="114"/>
      <c r="F167" s="115"/>
      <c r="G167" s="115"/>
      <c r="J167" s="211"/>
      <c r="K167" s="116"/>
      <c r="L167" s="117"/>
      <c r="M167" s="118"/>
      <c r="N167" s="118"/>
      <c r="O167" s="119"/>
      <c r="P167" s="119"/>
    </row>
    <row r="168" spans="2:16" ht="14.1" customHeight="1">
      <c r="B168" s="112"/>
      <c r="C168" s="112"/>
      <c r="D168" s="113"/>
      <c r="E168" s="114"/>
      <c r="F168" s="115"/>
      <c r="G168" s="115"/>
      <c r="J168" s="211"/>
      <c r="K168" s="116"/>
      <c r="L168" s="117"/>
      <c r="M168" s="118"/>
      <c r="N168" s="118"/>
      <c r="O168" s="119"/>
      <c r="P168" s="119"/>
    </row>
    <row r="169" spans="2:16" ht="14.1" customHeight="1">
      <c r="B169" s="112"/>
      <c r="C169" s="112"/>
      <c r="D169" s="113"/>
      <c r="E169" s="114"/>
      <c r="F169" s="115"/>
      <c r="G169" s="115"/>
      <c r="J169" s="211"/>
      <c r="K169" s="116"/>
      <c r="L169" s="117"/>
      <c r="M169" s="118"/>
      <c r="N169" s="118"/>
      <c r="O169" s="119"/>
      <c r="P169" s="119"/>
    </row>
    <row r="170" spans="2:16" ht="14.1" customHeight="1">
      <c r="B170" s="112"/>
      <c r="C170" s="112"/>
      <c r="D170" s="113"/>
      <c r="E170" s="114"/>
      <c r="F170" s="115"/>
      <c r="G170" s="115"/>
      <c r="J170" s="211"/>
      <c r="K170" s="116"/>
      <c r="L170" s="117"/>
      <c r="M170" s="118"/>
      <c r="N170" s="118"/>
      <c r="O170" s="119"/>
      <c r="P170" s="119"/>
    </row>
    <row r="171" spans="2:16" ht="14.1" customHeight="1">
      <c r="B171" s="112"/>
      <c r="C171" s="112"/>
      <c r="D171" s="113"/>
      <c r="E171" s="114"/>
      <c r="F171" s="115"/>
      <c r="G171" s="115"/>
      <c r="J171" s="211"/>
      <c r="K171" s="116"/>
      <c r="L171" s="117"/>
      <c r="M171" s="118"/>
      <c r="N171" s="118"/>
      <c r="O171" s="119"/>
      <c r="P171" s="119"/>
    </row>
    <row r="172" spans="2:16" ht="14.1" customHeight="1">
      <c r="B172" s="112"/>
      <c r="C172" s="112"/>
      <c r="D172" s="113"/>
      <c r="E172" s="114"/>
      <c r="F172" s="115"/>
      <c r="G172" s="115"/>
      <c r="J172" s="211"/>
      <c r="K172" s="116"/>
      <c r="L172" s="117"/>
      <c r="M172" s="118"/>
      <c r="N172" s="118"/>
      <c r="O172" s="119"/>
      <c r="P172" s="119"/>
    </row>
    <row r="173" spans="2:16" ht="14.1" customHeight="1">
      <c r="B173" s="112"/>
      <c r="C173" s="112"/>
      <c r="D173" s="113"/>
      <c r="E173" s="114"/>
      <c r="F173" s="115"/>
      <c r="G173" s="115"/>
      <c r="J173" s="211"/>
      <c r="K173" s="116"/>
      <c r="L173" s="117"/>
      <c r="M173" s="118"/>
      <c r="N173" s="118"/>
      <c r="O173" s="119"/>
      <c r="P173" s="119"/>
    </row>
    <row r="174" spans="2:16" ht="14.1" customHeight="1">
      <c r="B174" s="112"/>
      <c r="C174" s="112"/>
      <c r="D174" s="113"/>
      <c r="E174" s="114"/>
      <c r="F174" s="115"/>
      <c r="G174" s="115"/>
      <c r="J174" s="211"/>
      <c r="K174" s="116"/>
      <c r="L174" s="117"/>
      <c r="M174" s="118"/>
      <c r="N174" s="118"/>
      <c r="O174" s="119"/>
      <c r="P174" s="119"/>
    </row>
    <row r="175" spans="2:16" ht="14.1" customHeight="1">
      <c r="B175" s="112"/>
      <c r="C175" s="112"/>
      <c r="D175" s="113"/>
      <c r="E175" s="114"/>
      <c r="F175" s="115"/>
      <c r="G175" s="115"/>
      <c r="J175" s="211"/>
      <c r="K175" s="116"/>
      <c r="L175" s="117"/>
      <c r="M175" s="118"/>
      <c r="N175" s="118"/>
      <c r="O175" s="119"/>
      <c r="P175" s="119"/>
    </row>
    <row r="176" spans="2:16" ht="14.1" customHeight="1">
      <c r="B176" s="112"/>
      <c r="C176" s="112"/>
      <c r="D176" s="113"/>
      <c r="E176" s="114"/>
      <c r="F176" s="115"/>
      <c r="G176" s="115"/>
      <c r="J176" s="211"/>
      <c r="K176" s="116"/>
      <c r="L176" s="117"/>
      <c r="M176" s="118"/>
      <c r="N176" s="118"/>
      <c r="O176" s="119"/>
      <c r="P176" s="119"/>
    </row>
    <row r="177" spans="2:16" ht="14.1" customHeight="1">
      <c r="B177" s="112"/>
      <c r="C177" s="112"/>
      <c r="D177" s="113"/>
      <c r="E177" s="114"/>
      <c r="F177" s="115"/>
      <c r="G177" s="115"/>
      <c r="J177" s="211"/>
      <c r="K177" s="116"/>
      <c r="L177" s="117"/>
      <c r="M177" s="118"/>
      <c r="N177" s="118"/>
      <c r="O177" s="119"/>
      <c r="P177" s="119"/>
    </row>
    <row r="178" spans="2:16" ht="14.1" customHeight="1">
      <c r="B178" s="112"/>
      <c r="C178" s="112"/>
      <c r="D178" s="113"/>
      <c r="E178" s="114"/>
      <c r="F178" s="115"/>
      <c r="G178" s="115"/>
      <c r="J178" s="211"/>
      <c r="K178" s="116"/>
      <c r="L178" s="117"/>
      <c r="M178" s="118"/>
      <c r="N178" s="118"/>
      <c r="O178" s="119"/>
      <c r="P178" s="119"/>
    </row>
    <row r="179" spans="2:16" ht="14.1" customHeight="1">
      <c r="B179" s="112"/>
      <c r="C179" s="112"/>
      <c r="D179" s="113"/>
      <c r="E179" s="114"/>
      <c r="F179" s="115"/>
      <c r="G179" s="115"/>
      <c r="J179" s="211"/>
      <c r="K179" s="116"/>
      <c r="L179" s="117"/>
      <c r="M179" s="118"/>
      <c r="N179" s="118"/>
      <c r="O179" s="119"/>
      <c r="P179" s="119"/>
    </row>
    <row r="180" spans="2:16" ht="14.1" customHeight="1">
      <c r="B180" s="112"/>
      <c r="C180" s="112"/>
      <c r="D180" s="113"/>
      <c r="E180" s="114"/>
      <c r="F180" s="115"/>
      <c r="G180" s="115"/>
      <c r="J180" s="211"/>
      <c r="K180" s="116"/>
      <c r="L180" s="117"/>
      <c r="M180" s="118"/>
      <c r="N180" s="118"/>
      <c r="O180" s="119"/>
      <c r="P180" s="119"/>
    </row>
    <row r="181" spans="2:16" ht="14.1" customHeight="1">
      <c r="B181" s="112"/>
      <c r="C181" s="112"/>
      <c r="D181" s="113"/>
      <c r="E181" s="114"/>
      <c r="F181" s="115"/>
      <c r="G181" s="115"/>
      <c r="J181" s="211"/>
      <c r="K181" s="116"/>
      <c r="L181" s="117"/>
      <c r="M181" s="118"/>
      <c r="N181" s="118"/>
      <c r="O181" s="119"/>
      <c r="P181" s="119"/>
    </row>
    <row r="182" spans="2:16" ht="14.1" customHeight="1">
      <c r="B182" s="112"/>
      <c r="C182" s="112"/>
      <c r="D182" s="113"/>
      <c r="E182" s="114"/>
      <c r="F182" s="115"/>
      <c r="G182" s="115"/>
      <c r="J182" s="211"/>
      <c r="K182" s="116"/>
      <c r="L182" s="117"/>
      <c r="M182" s="118"/>
      <c r="N182" s="118"/>
      <c r="O182" s="119"/>
      <c r="P182" s="119"/>
    </row>
    <row r="183" spans="2:16" ht="14.1" customHeight="1">
      <c r="B183" s="112"/>
      <c r="C183" s="112"/>
      <c r="D183" s="113"/>
      <c r="E183" s="114"/>
      <c r="F183" s="115"/>
      <c r="G183" s="115"/>
      <c r="J183" s="211"/>
      <c r="K183" s="116"/>
      <c r="L183" s="117"/>
      <c r="M183" s="118"/>
      <c r="N183" s="118"/>
      <c r="O183" s="119"/>
      <c r="P183" s="119"/>
    </row>
    <row r="184" spans="2:16" ht="14.1" customHeight="1">
      <c r="B184" s="112"/>
      <c r="C184" s="112"/>
      <c r="D184" s="113"/>
      <c r="E184" s="114"/>
      <c r="F184" s="115"/>
      <c r="G184" s="115"/>
      <c r="J184" s="211"/>
      <c r="K184" s="116"/>
      <c r="L184" s="117"/>
      <c r="M184" s="118"/>
      <c r="N184" s="118"/>
      <c r="O184" s="119"/>
      <c r="P184" s="119"/>
    </row>
    <row r="185" spans="2:16" ht="14.1" customHeight="1">
      <c r="B185" s="112"/>
      <c r="C185" s="112"/>
      <c r="D185" s="113"/>
      <c r="E185" s="114"/>
      <c r="F185" s="115"/>
      <c r="G185" s="115"/>
      <c r="J185" s="211"/>
      <c r="K185" s="116"/>
      <c r="L185" s="117"/>
      <c r="M185" s="118"/>
      <c r="N185" s="118"/>
      <c r="O185" s="119"/>
      <c r="P185" s="119"/>
    </row>
    <row r="186" spans="2:16" ht="14.1" customHeight="1">
      <c r="B186" s="112"/>
      <c r="C186" s="112"/>
      <c r="D186" s="113"/>
      <c r="E186" s="114"/>
      <c r="F186" s="115"/>
      <c r="G186" s="115"/>
      <c r="J186" s="211"/>
      <c r="K186" s="116"/>
      <c r="L186" s="117"/>
      <c r="M186" s="118"/>
      <c r="N186" s="118"/>
      <c r="O186" s="119"/>
      <c r="P186" s="119"/>
    </row>
    <row r="187" spans="2:16" ht="14.1" customHeight="1">
      <c r="B187" s="112"/>
      <c r="C187" s="112"/>
      <c r="D187" s="113"/>
      <c r="E187" s="114"/>
      <c r="F187" s="115"/>
      <c r="G187" s="115"/>
      <c r="J187" s="211"/>
      <c r="K187" s="116"/>
      <c r="L187" s="117"/>
      <c r="M187" s="118"/>
      <c r="N187" s="118"/>
      <c r="O187" s="119"/>
      <c r="P187" s="119"/>
    </row>
    <row r="188" spans="2:16" ht="14.1" customHeight="1">
      <c r="B188" s="112"/>
      <c r="C188" s="112"/>
      <c r="D188" s="113"/>
      <c r="E188" s="114"/>
      <c r="F188" s="115"/>
      <c r="G188" s="115"/>
      <c r="J188" s="211"/>
      <c r="K188" s="116"/>
      <c r="L188" s="117"/>
      <c r="M188" s="118"/>
      <c r="N188" s="118"/>
      <c r="O188" s="119"/>
      <c r="P188" s="119"/>
    </row>
    <row r="189" spans="2:16" ht="14.1" customHeight="1">
      <c r="B189" s="112"/>
      <c r="C189" s="112"/>
      <c r="D189" s="113"/>
      <c r="E189" s="114"/>
      <c r="F189" s="115"/>
      <c r="G189" s="115"/>
      <c r="J189" s="211"/>
      <c r="K189" s="116"/>
      <c r="L189" s="117"/>
      <c r="M189" s="118"/>
      <c r="N189" s="118"/>
      <c r="O189" s="119"/>
      <c r="P189" s="119"/>
    </row>
    <row r="190" spans="2:16" ht="14.1" customHeight="1">
      <c r="B190" s="112"/>
      <c r="C190" s="112"/>
      <c r="D190" s="113"/>
      <c r="E190" s="114"/>
      <c r="F190" s="115"/>
      <c r="G190" s="115"/>
      <c r="J190" s="211"/>
      <c r="K190" s="116"/>
      <c r="L190" s="117"/>
      <c r="M190" s="118"/>
      <c r="N190" s="118"/>
      <c r="O190" s="119"/>
      <c r="P190" s="119"/>
    </row>
    <row r="191" spans="2:16" ht="14.1" customHeight="1">
      <c r="B191" s="112"/>
      <c r="C191" s="112"/>
      <c r="D191" s="113"/>
      <c r="E191" s="114"/>
      <c r="F191" s="115"/>
      <c r="G191" s="115"/>
      <c r="J191" s="211"/>
      <c r="K191" s="116"/>
      <c r="L191" s="117"/>
      <c r="M191" s="118"/>
      <c r="N191" s="118"/>
      <c r="O191" s="119"/>
      <c r="P191" s="119"/>
    </row>
    <row r="192" spans="2:16" ht="14.1" customHeight="1">
      <c r="B192" s="112"/>
      <c r="C192" s="112"/>
      <c r="D192" s="113"/>
      <c r="E192" s="114"/>
      <c r="F192" s="115"/>
      <c r="G192" s="115"/>
      <c r="J192" s="211"/>
      <c r="K192" s="116"/>
      <c r="L192" s="117"/>
      <c r="M192" s="118"/>
      <c r="N192" s="118"/>
      <c r="O192" s="119"/>
      <c r="P192" s="119"/>
    </row>
    <row r="193" spans="2:16" ht="14.1" customHeight="1">
      <c r="B193" s="112"/>
      <c r="C193" s="112"/>
      <c r="D193" s="113"/>
      <c r="E193" s="114"/>
      <c r="F193" s="115"/>
      <c r="G193" s="115"/>
      <c r="J193" s="211"/>
      <c r="K193" s="116"/>
      <c r="L193" s="117"/>
      <c r="M193" s="118"/>
      <c r="N193" s="118"/>
      <c r="O193" s="119"/>
      <c r="P193" s="119"/>
    </row>
    <row r="194" spans="2:16" ht="14.1" customHeight="1">
      <c r="B194" s="112"/>
      <c r="C194" s="112"/>
      <c r="D194" s="113"/>
      <c r="E194" s="114"/>
      <c r="F194" s="115"/>
      <c r="G194" s="115"/>
      <c r="J194" s="211"/>
      <c r="K194" s="116"/>
      <c r="L194" s="117"/>
      <c r="M194" s="118"/>
      <c r="N194" s="118"/>
      <c r="O194" s="119"/>
      <c r="P194" s="119"/>
    </row>
    <row r="195" spans="2:16" ht="14.1" customHeight="1">
      <c r="B195" s="112"/>
      <c r="C195" s="112"/>
      <c r="D195" s="113"/>
      <c r="E195" s="114"/>
      <c r="F195" s="115"/>
      <c r="G195" s="115"/>
      <c r="J195" s="211"/>
      <c r="K195" s="116"/>
      <c r="L195" s="117"/>
      <c r="M195" s="118"/>
      <c r="N195" s="118"/>
      <c r="O195" s="119"/>
      <c r="P195" s="119"/>
    </row>
    <row r="196" spans="2:16" ht="14.1" customHeight="1">
      <c r="B196" s="112"/>
      <c r="C196" s="112"/>
      <c r="D196" s="113"/>
      <c r="E196" s="114"/>
      <c r="F196" s="115"/>
      <c r="G196" s="115"/>
      <c r="J196" s="211"/>
      <c r="K196" s="116"/>
      <c r="L196" s="117"/>
      <c r="M196" s="118"/>
      <c r="N196" s="118"/>
      <c r="O196" s="119"/>
      <c r="P196" s="119"/>
    </row>
    <row r="197" spans="2:16" ht="14.1" customHeight="1">
      <c r="B197" s="112"/>
      <c r="C197" s="112"/>
      <c r="D197" s="113"/>
      <c r="E197" s="114"/>
      <c r="F197" s="115"/>
      <c r="G197" s="115"/>
      <c r="J197" s="211"/>
      <c r="K197" s="116"/>
      <c r="L197" s="117"/>
      <c r="M197" s="118"/>
      <c r="N197" s="118"/>
      <c r="O197" s="119"/>
      <c r="P197" s="119"/>
    </row>
    <row r="198" spans="2:16" ht="14.1" customHeight="1">
      <c r="B198" s="112"/>
      <c r="C198" s="112"/>
      <c r="D198" s="113"/>
      <c r="E198" s="114"/>
      <c r="F198" s="115"/>
      <c r="G198" s="115"/>
      <c r="J198" s="211"/>
      <c r="K198" s="116"/>
      <c r="L198" s="117"/>
      <c r="M198" s="118"/>
      <c r="N198" s="118"/>
      <c r="O198" s="119"/>
      <c r="P198" s="119"/>
    </row>
    <row r="199" spans="2:16" ht="14.1" customHeight="1">
      <c r="B199" s="112"/>
      <c r="C199" s="112"/>
      <c r="D199" s="113"/>
      <c r="E199" s="114"/>
      <c r="F199" s="115"/>
      <c r="G199" s="115"/>
      <c r="J199" s="211"/>
      <c r="K199" s="116"/>
      <c r="L199" s="117"/>
      <c r="M199" s="118"/>
      <c r="N199" s="118"/>
      <c r="O199" s="119"/>
      <c r="P199" s="119"/>
    </row>
    <row r="200" spans="2:16" ht="14.1" customHeight="1">
      <c r="B200" s="112"/>
      <c r="C200" s="112"/>
      <c r="D200" s="113"/>
      <c r="E200" s="114"/>
      <c r="F200" s="115"/>
      <c r="G200" s="115"/>
      <c r="J200" s="211"/>
      <c r="K200" s="116"/>
      <c r="L200" s="117"/>
      <c r="M200" s="118"/>
      <c r="N200" s="118"/>
      <c r="O200" s="119"/>
      <c r="P200" s="119"/>
    </row>
    <row r="201" spans="2:16" ht="14.1" customHeight="1">
      <c r="B201" s="112"/>
      <c r="C201" s="112"/>
      <c r="D201" s="113"/>
      <c r="E201" s="114"/>
      <c r="F201" s="115"/>
      <c r="G201" s="115"/>
      <c r="J201" s="211"/>
      <c r="K201" s="116"/>
      <c r="L201" s="117"/>
      <c r="M201" s="118"/>
      <c r="N201" s="118"/>
      <c r="O201" s="119"/>
      <c r="P201" s="119"/>
    </row>
    <row r="202" spans="2:16" ht="14.1" customHeight="1">
      <c r="B202" s="112"/>
      <c r="C202" s="112"/>
      <c r="D202" s="113"/>
      <c r="E202" s="114"/>
      <c r="F202" s="115"/>
      <c r="G202" s="115"/>
      <c r="J202" s="211"/>
      <c r="K202" s="116"/>
      <c r="L202" s="117"/>
      <c r="M202" s="118"/>
      <c r="N202" s="118"/>
      <c r="O202" s="119"/>
      <c r="P202" s="119"/>
    </row>
    <row r="203" spans="2:16" ht="14.1" customHeight="1">
      <c r="B203" s="112"/>
      <c r="C203" s="112"/>
      <c r="D203" s="113"/>
      <c r="E203" s="114"/>
      <c r="F203" s="115"/>
      <c r="G203" s="115"/>
      <c r="J203" s="211"/>
      <c r="K203" s="116"/>
      <c r="L203" s="117"/>
      <c r="M203" s="118"/>
      <c r="N203" s="118"/>
      <c r="O203" s="119"/>
      <c r="P203" s="119"/>
    </row>
    <row r="204" spans="2:16" ht="14.1" customHeight="1">
      <c r="B204" s="112"/>
      <c r="C204" s="112"/>
      <c r="D204" s="113"/>
      <c r="E204" s="114"/>
      <c r="F204" s="115"/>
      <c r="G204" s="115"/>
      <c r="J204" s="211"/>
      <c r="K204" s="116"/>
      <c r="L204" s="117"/>
      <c r="M204" s="118"/>
      <c r="N204" s="118"/>
      <c r="O204" s="119"/>
      <c r="P204" s="119"/>
    </row>
    <row r="205" spans="2:16" ht="14.1" customHeight="1">
      <c r="B205" s="112"/>
      <c r="C205" s="112"/>
      <c r="D205" s="113"/>
      <c r="E205" s="114"/>
      <c r="F205" s="115"/>
      <c r="G205" s="115"/>
      <c r="J205" s="211"/>
      <c r="K205" s="116"/>
      <c r="L205" s="117"/>
      <c r="M205" s="118"/>
      <c r="N205" s="118"/>
      <c r="O205" s="119"/>
      <c r="P205" s="119"/>
    </row>
    <row r="206" spans="2:16" ht="14.1" customHeight="1">
      <c r="B206" s="112"/>
      <c r="C206" s="112"/>
      <c r="D206" s="113"/>
      <c r="E206" s="114"/>
      <c r="F206" s="115"/>
      <c r="G206" s="115"/>
      <c r="J206" s="211"/>
      <c r="K206" s="116"/>
      <c r="L206" s="117"/>
      <c r="M206" s="118"/>
      <c r="N206" s="118"/>
      <c r="O206" s="119"/>
      <c r="P206" s="119"/>
    </row>
    <row r="207" spans="2:16" ht="14.1" customHeight="1">
      <c r="B207" s="112"/>
      <c r="C207" s="112"/>
      <c r="D207" s="113"/>
      <c r="E207" s="114"/>
      <c r="F207" s="115"/>
      <c r="G207" s="115"/>
      <c r="J207" s="211"/>
      <c r="K207" s="116"/>
      <c r="L207" s="117"/>
      <c r="M207" s="118"/>
      <c r="N207" s="118"/>
      <c r="O207" s="119"/>
      <c r="P207" s="119"/>
    </row>
    <row r="208" spans="2:16" ht="14.1" customHeight="1">
      <c r="B208" s="112"/>
      <c r="C208" s="112"/>
      <c r="D208" s="113"/>
      <c r="E208" s="114"/>
      <c r="F208" s="115"/>
      <c r="G208" s="115"/>
      <c r="J208" s="211"/>
      <c r="K208" s="116"/>
      <c r="L208" s="117"/>
      <c r="M208" s="118"/>
      <c r="N208" s="118"/>
      <c r="O208" s="119"/>
      <c r="P208" s="119"/>
    </row>
    <row r="209" spans="2:16" ht="14.1" customHeight="1">
      <c r="B209" s="112"/>
      <c r="C209" s="112"/>
      <c r="D209" s="113"/>
      <c r="E209" s="114"/>
      <c r="F209" s="115"/>
      <c r="G209" s="115"/>
      <c r="J209" s="211"/>
      <c r="K209" s="116"/>
      <c r="L209" s="117"/>
      <c r="M209" s="118"/>
      <c r="N209" s="118"/>
      <c r="O209" s="119"/>
      <c r="P209" s="119"/>
    </row>
    <row r="210" spans="2:16" ht="14.1" customHeight="1">
      <c r="B210" s="112"/>
      <c r="C210" s="112"/>
      <c r="D210" s="113"/>
      <c r="E210" s="114"/>
      <c r="F210" s="115"/>
      <c r="G210" s="115"/>
      <c r="J210" s="211"/>
      <c r="K210" s="116"/>
      <c r="L210" s="117"/>
      <c r="M210" s="118"/>
      <c r="N210" s="118"/>
      <c r="O210" s="119"/>
      <c r="P210" s="119"/>
    </row>
    <row r="211" spans="2:16" ht="14.1" customHeight="1">
      <c r="B211" s="112"/>
      <c r="C211" s="112"/>
      <c r="D211" s="113"/>
      <c r="E211" s="114"/>
      <c r="F211" s="115"/>
      <c r="G211" s="115"/>
      <c r="J211" s="211"/>
      <c r="K211" s="116"/>
      <c r="L211" s="117"/>
      <c r="M211" s="118"/>
      <c r="N211" s="118"/>
      <c r="O211" s="119"/>
      <c r="P211" s="119"/>
    </row>
    <row r="212" spans="2:16" ht="14.1" customHeight="1">
      <c r="B212" s="112"/>
      <c r="C212" s="112"/>
      <c r="D212" s="113"/>
      <c r="E212" s="114"/>
      <c r="F212" s="115"/>
      <c r="G212" s="115"/>
      <c r="J212" s="211"/>
      <c r="K212" s="116"/>
      <c r="L212" s="117"/>
      <c r="M212" s="118"/>
      <c r="N212" s="118"/>
      <c r="O212" s="119"/>
      <c r="P212" s="119"/>
    </row>
    <row r="213" spans="2:16" ht="14.1" customHeight="1">
      <c r="B213" s="112"/>
      <c r="C213" s="112"/>
      <c r="D213" s="113"/>
      <c r="E213" s="114"/>
      <c r="F213" s="115"/>
      <c r="G213" s="115"/>
      <c r="J213" s="211"/>
      <c r="K213" s="116"/>
      <c r="L213" s="117"/>
      <c r="M213" s="118"/>
      <c r="N213" s="118"/>
      <c r="O213" s="119"/>
      <c r="P213" s="119"/>
    </row>
    <row r="214" spans="2:16" ht="14.1" customHeight="1">
      <c r="B214" s="112"/>
      <c r="C214" s="112"/>
      <c r="D214" s="113"/>
      <c r="E214" s="114"/>
      <c r="F214" s="115"/>
      <c r="G214" s="115"/>
      <c r="J214" s="211"/>
      <c r="K214" s="116"/>
      <c r="L214" s="117"/>
      <c r="M214" s="118"/>
      <c r="N214" s="118"/>
      <c r="O214" s="119"/>
      <c r="P214" s="119"/>
    </row>
    <row r="215" spans="2:16" ht="14.1" customHeight="1">
      <c r="B215" s="112"/>
      <c r="C215" s="112"/>
      <c r="D215" s="113"/>
      <c r="E215" s="114"/>
      <c r="F215" s="115"/>
      <c r="G215" s="115"/>
      <c r="J215" s="211"/>
      <c r="K215" s="116"/>
      <c r="L215" s="117"/>
      <c r="M215" s="118"/>
      <c r="N215" s="118"/>
      <c r="O215" s="119"/>
      <c r="P215" s="119"/>
    </row>
    <row r="216" spans="2:16" ht="14.1" customHeight="1">
      <c r="B216" s="112"/>
      <c r="C216" s="112"/>
      <c r="D216" s="113"/>
      <c r="E216" s="114"/>
      <c r="F216" s="115"/>
      <c r="G216" s="115"/>
      <c r="J216" s="211"/>
      <c r="K216" s="116"/>
      <c r="L216" s="117"/>
      <c r="M216" s="118"/>
      <c r="N216" s="118"/>
      <c r="O216" s="119"/>
      <c r="P216" s="119"/>
    </row>
    <row r="217" spans="2:16" ht="14.1" customHeight="1">
      <c r="B217" s="112"/>
      <c r="C217" s="112"/>
      <c r="D217" s="113"/>
      <c r="E217" s="114"/>
      <c r="F217" s="115"/>
      <c r="G217" s="115"/>
      <c r="J217" s="211"/>
      <c r="K217" s="116"/>
      <c r="L217" s="117"/>
      <c r="M217" s="118"/>
      <c r="N217" s="118"/>
      <c r="O217" s="119"/>
      <c r="P217" s="119"/>
    </row>
    <row r="218" spans="2:16" ht="14.1" customHeight="1">
      <c r="B218" s="112"/>
      <c r="C218" s="112"/>
      <c r="D218" s="113"/>
      <c r="E218" s="114"/>
      <c r="F218" s="115"/>
      <c r="G218" s="115"/>
      <c r="J218" s="211"/>
      <c r="K218" s="116"/>
      <c r="L218" s="117"/>
      <c r="M218" s="118"/>
      <c r="N218" s="118"/>
      <c r="O218" s="119"/>
      <c r="P218" s="119"/>
    </row>
    <row r="219" spans="2:16" ht="14.1" customHeight="1">
      <c r="B219" s="112"/>
      <c r="C219" s="112"/>
      <c r="D219" s="113"/>
      <c r="E219" s="114"/>
      <c r="F219" s="115"/>
      <c r="G219" s="115"/>
      <c r="J219" s="211"/>
      <c r="K219" s="116"/>
      <c r="L219" s="117"/>
      <c r="M219" s="118"/>
      <c r="N219" s="118"/>
      <c r="O219" s="119"/>
      <c r="P219" s="119"/>
    </row>
    <row r="220" spans="2:16" ht="14.1" customHeight="1">
      <c r="B220" s="112"/>
      <c r="C220" s="112"/>
      <c r="D220" s="113"/>
      <c r="E220" s="114"/>
      <c r="F220" s="115"/>
      <c r="G220" s="115"/>
      <c r="J220" s="211"/>
      <c r="K220" s="116"/>
      <c r="L220" s="117"/>
      <c r="M220" s="118"/>
      <c r="N220" s="118"/>
      <c r="O220" s="119"/>
      <c r="P220" s="119"/>
    </row>
    <row r="221" spans="2:16" ht="14.1" customHeight="1">
      <c r="B221" s="112"/>
      <c r="C221" s="112"/>
      <c r="D221" s="113"/>
      <c r="E221" s="114"/>
      <c r="F221" s="115"/>
      <c r="G221" s="115"/>
      <c r="J221" s="211"/>
      <c r="K221" s="116"/>
      <c r="L221" s="117"/>
      <c r="M221" s="118"/>
      <c r="N221" s="118"/>
      <c r="O221" s="119"/>
      <c r="P221" s="119"/>
    </row>
    <row r="222" spans="2:16" ht="14.1" customHeight="1">
      <c r="B222" s="112"/>
      <c r="C222" s="112"/>
      <c r="D222" s="113"/>
      <c r="E222" s="114"/>
      <c r="F222" s="115"/>
      <c r="G222" s="115"/>
      <c r="J222" s="211"/>
      <c r="K222" s="116"/>
      <c r="L222" s="117"/>
      <c r="M222" s="118"/>
      <c r="N222" s="118"/>
      <c r="O222" s="119"/>
      <c r="P222" s="119"/>
    </row>
    <row r="223" spans="2:16" ht="14.1" customHeight="1">
      <c r="B223" s="112"/>
      <c r="C223" s="112"/>
      <c r="D223" s="113"/>
      <c r="E223" s="114"/>
      <c r="F223" s="115"/>
      <c r="G223" s="115"/>
      <c r="J223" s="211"/>
      <c r="K223" s="116"/>
      <c r="L223" s="117"/>
      <c r="M223" s="118"/>
      <c r="N223" s="118"/>
      <c r="O223" s="119"/>
      <c r="P223" s="119"/>
    </row>
    <row r="224" spans="2:16" ht="14.1" customHeight="1">
      <c r="B224" s="112"/>
      <c r="C224" s="112"/>
      <c r="D224" s="113"/>
      <c r="E224" s="114"/>
      <c r="F224" s="115"/>
      <c r="G224" s="115"/>
      <c r="J224" s="211"/>
      <c r="K224" s="116"/>
      <c r="L224" s="117"/>
      <c r="M224" s="118"/>
      <c r="N224" s="118"/>
      <c r="O224" s="119"/>
      <c r="P224" s="119"/>
    </row>
    <row r="225" spans="2:16" ht="14.1" customHeight="1">
      <c r="B225" s="112"/>
      <c r="C225" s="112"/>
      <c r="D225" s="113"/>
      <c r="E225" s="114"/>
      <c r="F225" s="115"/>
      <c r="G225" s="115"/>
      <c r="J225" s="211"/>
      <c r="K225" s="116"/>
      <c r="L225" s="117"/>
      <c r="M225" s="118"/>
      <c r="N225" s="118"/>
      <c r="O225" s="119"/>
      <c r="P225" s="119"/>
    </row>
    <row r="226" spans="2:16" ht="14.1" customHeight="1">
      <c r="B226" s="112"/>
      <c r="C226" s="112"/>
      <c r="D226" s="113"/>
      <c r="E226" s="114"/>
      <c r="F226" s="115"/>
      <c r="G226" s="115"/>
      <c r="J226" s="211"/>
      <c r="K226" s="116"/>
      <c r="L226" s="117"/>
      <c r="M226" s="118"/>
      <c r="N226" s="118"/>
      <c r="O226" s="119"/>
      <c r="P226" s="119"/>
    </row>
    <row r="227" spans="2:16" ht="14.1" customHeight="1">
      <c r="B227" s="112"/>
      <c r="C227" s="112"/>
      <c r="D227" s="113"/>
      <c r="E227" s="114"/>
      <c r="F227" s="115"/>
      <c r="G227" s="115"/>
      <c r="J227" s="211"/>
      <c r="K227" s="116"/>
      <c r="L227" s="117"/>
      <c r="M227" s="118"/>
      <c r="N227" s="118"/>
      <c r="O227" s="119"/>
      <c r="P227" s="119"/>
    </row>
    <row r="228" spans="2:16" ht="14.1" customHeight="1">
      <c r="B228" s="112"/>
      <c r="C228" s="112"/>
      <c r="D228" s="113"/>
      <c r="E228" s="114"/>
      <c r="F228" s="115"/>
      <c r="G228" s="115"/>
      <c r="J228" s="211"/>
      <c r="K228" s="116"/>
      <c r="L228" s="117"/>
      <c r="M228" s="118"/>
      <c r="N228" s="118"/>
      <c r="O228" s="119"/>
      <c r="P228" s="119"/>
    </row>
    <row r="229" spans="2:16" ht="14.1" customHeight="1">
      <c r="B229" s="112"/>
      <c r="C229" s="112"/>
      <c r="D229" s="113"/>
      <c r="E229" s="114"/>
      <c r="F229" s="115"/>
      <c r="G229" s="115"/>
      <c r="J229" s="211"/>
      <c r="K229" s="116"/>
      <c r="L229" s="117"/>
      <c r="M229" s="118"/>
      <c r="N229" s="118"/>
      <c r="O229" s="119"/>
      <c r="P229" s="119"/>
    </row>
    <row r="230" spans="2:16" ht="14.1" customHeight="1">
      <c r="B230" s="112"/>
      <c r="C230" s="112"/>
      <c r="D230" s="113"/>
      <c r="E230" s="114"/>
      <c r="F230" s="115"/>
      <c r="G230" s="115"/>
      <c r="J230" s="211"/>
      <c r="K230" s="116"/>
      <c r="L230" s="117"/>
      <c r="M230" s="118"/>
      <c r="N230" s="118"/>
      <c r="O230" s="119"/>
      <c r="P230" s="119"/>
    </row>
    <row r="231" spans="2:16" ht="14.1" customHeight="1">
      <c r="B231" s="112"/>
      <c r="C231" s="112"/>
      <c r="D231" s="113"/>
      <c r="E231" s="114"/>
      <c r="F231" s="115"/>
      <c r="G231" s="115"/>
      <c r="J231" s="211"/>
      <c r="K231" s="116"/>
      <c r="L231" s="117"/>
      <c r="M231" s="118"/>
      <c r="N231" s="118"/>
      <c r="O231" s="119"/>
      <c r="P231" s="119"/>
    </row>
    <row r="232" spans="2:16" ht="14.1" customHeight="1">
      <c r="B232" s="112"/>
      <c r="C232" s="112"/>
      <c r="D232" s="113"/>
      <c r="E232" s="114"/>
      <c r="F232" s="115"/>
      <c r="G232" s="115"/>
      <c r="J232" s="211"/>
      <c r="K232" s="116"/>
      <c r="L232" s="117"/>
      <c r="M232" s="118"/>
      <c r="N232" s="118"/>
      <c r="O232" s="119"/>
      <c r="P232" s="119"/>
    </row>
    <row r="233" spans="2:16" ht="14.1" customHeight="1">
      <c r="B233" s="112"/>
      <c r="C233" s="112"/>
      <c r="D233" s="113"/>
      <c r="E233" s="114"/>
      <c r="F233" s="115"/>
      <c r="G233" s="115"/>
      <c r="J233" s="211"/>
      <c r="K233" s="116"/>
      <c r="L233" s="117"/>
      <c r="M233" s="118"/>
      <c r="N233" s="118"/>
      <c r="O233" s="119"/>
      <c r="P233" s="119"/>
    </row>
    <row r="234" spans="2:16" ht="14.1" customHeight="1">
      <c r="B234" s="112"/>
      <c r="C234" s="112"/>
      <c r="D234" s="113"/>
      <c r="E234" s="114"/>
      <c r="F234" s="115"/>
      <c r="G234" s="115"/>
      <c r="J234" s="211"/>
      <c r="K234" s="116"/>
      <c r="L234" s="117"/>
      <c r="M234" s="118"/>
      <c r="N234" s="118"/>
      <c r="O234" s="119"/>
      <c r="P234" s="119"/>
    </row>
    <row r="235" spans="2:16" ht="14.1" customHeight="1">
      <c r="B235" s="112"/>
      <c r="C235" s="112"/>
      <c r="D235" s="113"/>
      <c r="E235" s="114"/>
      <c r="F235" s="115"/>
      <c r="G235" s="115"/>
      <c r="J235" s="211"/>
      <c r="K235" s="116"/>
      <c r="L235" s="117"/>
      <c r="M235" s="118"/>
      <c r="N235" s="118"/>
      <c r="O235" s="119"/>
      <c r="P235" s="119"/>
    </row>
    <row r="236" spans="2:16" ht="14.1" customHeight="1">
      <c r="B236" s="112"/>
      <c r="C236" s="112"/>
      <c r="D236" s="113"/>
      <c r="E236" s="114"/>
      <c r="F236" s="115"/>
      <c r="G236" s="115"/>
      <c r="J236" s="211"/>
      <c r="K236" s="116"/>
      <c r="L236" s="117"/>
      <c r="M236" s="118"/>
      <c r="N236" s="118"/>
      <c r="O236" s="119"/>
      <c r="P236" s="119"/>
    </row>
    <row r="237" spans="2:16" ht="14.1" customHeight="1">
      <c r="B237" s="112"/>
      <c r="C237" s="112"/>
      <c r="D237" s="113"/>
      <c r="E237" s="114"/>
      <c r="F237" s="115"/>
      <c r="G237" s="115"/>
      <c r="J237" s="211"/>
      <c r="K237" s="116"/>
      <c r="L237" s="117"/>
      <c r="M237" s="118"/>
      <c r="N237" s="118"/>
      <c r="O237" s="119"/>
      <c r="P237" s="119"/>
    </row>
    <row r="238" spans="2:16" ht="14.1" customHeight="1">
      <c r="B238" s="112"/>
      <c r="C238" s="112"/>
      <c r="D238" s="113"/>
      <c r="E238" s="114"/>
      <c r="F238" s="115"/>
      <c r="G238" s="115"/>
      <c r="J238" s="211"/>
      <c r="K238" s="116"/>
      <c r="L238" s="117"/>
      <c r="M238" s="118"/>
      <c r="N238" s="118"/>
      <c r="O238" s="119"/>
      <c r="P238" s="119"/>
    </row>
    <row r="239" spans="2:16" ht="14.1" customHeight="1">
      <c r="B239" s="112"/>
      <c r="C239" s="112"/>
      <c r="D239" s="113"/>
      <c r="E239" s="114"/>
      <c r="F239" s="115"/>
      <c r="G239" s="115"/>
      <c r="J239" s="211"/>
      <c r="K239" s="116"/>
      <c r="L239" s="117"/>
      <c r="M239" s="118"/>
      <c r="N239" s="118"/>
      <c r="O239" s="119"/>
      <c r="P239" s="119"/>
    </row>
    <row r="240" spans="2:16" ht="14.1" customHeight="1">
      <c r="B240" s="112"/>
      <c r="C240" s="112"/>
      <c r="D240" s="113"/>
      <c r="E240" s="114"/>
      <c r="F240" s="115"/>
      <c r="G240" s="115"/>
      <c r="J240" s="211"/>
      <c r="K240" s="116"/>
      <c r="L240" s="117"/>
      <c r="M240" s="118"/>
      <c r="N240" s="118"/>
      <c r="O240" s="119"/>
      <c r="P240" s="119"/>
    </row>
    <row r="241" spans="2:16" ht="14.1" customHeight="1">
      <c r="B241" s="112"/>
      <c r="C241" s="112"/>
      <c r="D241" s="113"/>
      <c r="E241" s="114"/>
      <c r="F241" s="115"/>
      <c r="G241" s="115"/>
      <c r="J241" s="211"/>
      <c r="K241" s="116"/>
      <c r="L241" s="117"/>
      <c r="M241" s="118"/>
      <c r="N241" s="118"/>
      <c r="O241" s="119"/>
      <c r="P241" s="119"/>
    </row>
    <row r="242" spans="2:16" ht="14.1" customHeight="1">
      <c r="B242" s="112"/>
      <c r="C242" s="112"/>
      <c r="D242" s="113"/>
      <c r="E242" s="114"/>
      <c r="F242" s="115"/>
      <c r="G242" s="115"/>
      <c r="J242" s="211"/>
      <c r="K242" s="116"/>
      <c r="L242" s="117"/>
      <c r="M242" s="118"/>
      <c r="N242" s="118"/>
      <c r="O242" s="119"/>
      <c r="P242" s="119"/>
    </row>
    <row r="243" spans="2:16" ht="14.1" customHeight="1">
      <c r="B243" s="112"/>
      <c r="C243" s="112"/>
      <c r="D243" s="113"/>
      <c r="E243" s="114"/>
      <c r="F243" s="115"/>
      <c r="G243" s="115"/>
      <c r="J243" s="211"/>
      <c r="K243" s="116"/>
      <c r="L243" s="117"/>
      <c r="M243" s="118"/>
      <c r="N243" s="118"/>
      <c r="O243" s="119"/>
      <c r="P243" s="119"/>
    </row>
    <row r="244" spans="2:16" ht="14.1" customHeight="1">
      <c r="B244" s="112"/>
      <c r="C244" s="112"/>
      <c r="D244" s="113"/>
      <c r="E244" s="114"/>
      <c r="F244" s="115"/>
      <c r="G244" s="115"/>
      <c r="J244" s="211"/>
      <c r="K244" s="116"/>
      <c r="L244" s="117"/>
      <c r="M244" s="118"/>
      <c r="N244" s="118"/>
      <c r="O244" s="119"/>
      <c r="P244" s="119"/>
    </row>
    <row r="245" spans="2:16" ht="14.1" customHeight="1">
      <c r="B245" s="112"/>
      <c r="C245" s="112"/>
      <c r="D245" s="113"/>
      <c r="E245" s="114"/>
      <c r="F245" s="115"/>
      <c r="G245" s="115"/>
      <c r="J245" s="211"/>
      <c r="K245" s="116"/>
      <c r="L245" s="117"/>
      <c r="M245" s="118"/>
      <c r="N245" s="118"/>
      <c r="O245" s="119"/>
      <c r="P245" s="119"/>
    </row>
    <row r="246" spans="2:16" ht="14.1" customHeight="1">
      <c r="B246" s="112"/>
      <c r="C246" s="112"/>
      <c r="D246" s="113"/>
      <c r="E246" s="114"/>
      <c r="F246" s="115"/>
      <c r="G246" s="115"/>
      <c r="J246" s="211"/>
      <c r="K246" s="116"/>
      <c r="L246" s="117"/>
      <c r="M246" s="118"/>
      <c r="N246" s="118"/>
      <c r="O246" s="119"/>
      <c r="P246" s="119"/>
    </row>
    <row r="247" spans="2:16" ht="14.1" customHeight="1">
      <c r="B247" s="112"/>
      <c r="C247" s="112"/>
      <c r="D247" s="113"/>
      <c r="E247" s="114"/>
      <c r="F247" s="115"/>
      <c r="G247" s="115"/>
      <c r="J247" s="211"/>
      <c r="K247" s="116"/>
      <c r="L247" s="117"/>
      <c r="M247" s="118"/>
      <c r="N247" s="118"/>
      <c r="O247" s="119"/>
      <c r="P247" s="119"/>
    </row>
    <row r="248" spans="2:16" ht="14.1" customHeight="1">
      <c r="B248" s="112"/>
      <c r="C248" s="112"/>
      <c r="D248" s="113"/>
      <c r="E248" s="114"/>
      <c r="F248" s="115"/>
      <c r="G248" s="115"/>
      <c r="J248" s="211"/>
      <c r="K248" s="116"/>
      <c r="L248" s="117"/>
      <c r="M248" s="118"/>
      <c r="N248" s="118"/>
      <c r="O248" s="119"/>
      <c r="P248" s="119"/>
    </row>
    <row r="249" spans="2:16" ht="14.1" customHeight="1">
      <c r="B249" s="112"/>
      <c r="C249" s="112"/>
      <c r="D249" s="113"/>
      <c r="E249" s="114"/>
      <c r="F249" s="115"/>
      <c r="G249" s="115"/>
      <c r="J249" s="211"/>
      <c r="K249" s="116"/>
      <c r="L249" s="117"/>
      <c r="M249" s="118"/>
      <c r="N249" s="118"/>
      <c r="O249" s="119"/>
      <c r="P249" s="119"/>
    </row>
    <row r="250" spans="2:16" ht="14.1" customHeight="1">
      <c r="B250" s="112"/>
      <c r="C250" s="112"/>
      <c r="D250" s="113"/>
      <c r="E250" s="114"/>
      <c r="F250" s="115"/>
      <c r="G250" s="115"/>
      <c r="J250" s="211"/>
      <c r="K250" s="116"/>
      <c r="L250" s="117"/>
      <c r="M250" s="118"/>
      <c r="N250" s="118"/>
      <c r="O250" s="119"/>
      <c r="P250" s="119"/>
    </row>
    <row r="251" spans="2:16" ht="14.1" customHeight="1">
      <c r="B251" s="112"/>
      <c r="C251" s="112"/>
      <c r="D251" s="113"/>
      <c r="E251" s="114"/>
      <c r="F251" s="115"/>
      <c r="G251" s="115"/>
      <c r="J251" s="211"/>
      <c r="K251" s="116"/>
      <c r="L251" s="117"/>
      <c r="M251" s="118"/>
      <c r="N251" s="118"/>
      <c r="O251" s="119"/>
      <c r="P251" s="119"/>
    </row>
    <row r="252" spans="2:16" ht="14.1" customHeight="1">
      <c r="B252" s="112"/>
      <c r="C252" s="112"/>
      <c r="D252" s="113"/>
      <c r="E252" s="114"/>
      <c r="F252" s="115"/>
      <c r="G252" s="115"/>
      <c r="J252" s="211"/>
      <c r="K252" s="116"/>
      <c r="L252" s="117"/>
      <c r="M252" s="118"/>
      <c r="N252" s="118"/>
      <c r="O252" s="119"/>
      <c r="P252" s="119"/>
    </row>
    <row r="253" spans="2:16" ht="14.1" customHeight="1">
      <c r="B253" s="112"/>
      <c r="C253" s="112"/>
      <c r="D253" s="113"/>
      <c r="E253" s="114"/>
      <c r="F253" s="115"/>
      <c r="G253" s="115"/>
      <c r="J253" s="211"/>
      <c r="K253" s="116"/>
      <c r="L253" s="117"/>
      <c r="M253" s="118"/>
      <c r="N253" s="118"/>
      <c r="O253" s="119"/>
      <c r="P253" s="119"/>
    </row>
    <row r="254" spans="2:16" ht="14.1" customHeight="1">
      <c r="B254" s="112"/>
      <c r="C254" s="112"/>
      <c r="D254" s="113"/>
      <c r="E254" s="114"/>
      <c r="F254" s="115"/>
      <c r="G254" s="115"/>
      <c r="J254" s="211"/>
      <c r="K254" s="116"/>
      <c r="L254" s="117"/>
      <c r="M254" s="118"/>
      <c r="N254" s="118"/>
      <c r="O254" s="119"/>
      <c r="P254" s="119"/>
    </row>
    <row r="255" spans="2:16" ht="14.1" customHeight="1">
      <c r="B255" s="112"/>
      <c r="C255" s="112"/>
      <c r="D255" s="113"/>
      <c r="E255" s="114"/>
      <c r="F255" s="115"/>
      <c r="G255" s="115"/>
      <c r="J255" s="211"/>
      <c r="K255" s="116"/>
      <c r="L255" s="117"/>
      <c r="M255" s="118"/>
      <c r="N255" s="118"/>
      <c r="O255" s="119"/>
      <c r="P255" s="119"/>
    </row>
    <row r="256" spans="2:16" ht="14.1" customHeight="1">
      <c r="B256" s="112"/>
      <c r="C256" s="112"/>
      <c r="D256" s="113"/>
      <c r="E256" s="114"/>
      <c r="F256" s="115"/>
      <c r="G256" s="115"/>
      <c r="J256" s="211"/>
      <c r="K256" s="116"/>
      <c r="L256" s="117"/>
      <c r="M256" s="118"/>
      <c r="N256" s="118"/>
      <c r="O256" s="119"/>
      <c r="P256" s="119"/>
    </row>
    <row r="257" spans="2:16" ht="14.1" customHeight="1">
      <c r="B257" s="112"/>
      <c r="C257" s="112"/>
      <c r="D257" s="113"/>
      <c r="E257" s="114"/>
      <c r="F257" s="115"/>
      <c r="G257" s="115"/>
      <c r="J257" s="211"/>
      <c r="K257" s="116"/>
      <c r="L257" s="117"/>
      <c r="M257" s="118"/>
      <c r="N257" s="118"/>
      <c r="O257" s="119"/>
      <c r="P257" s="119"/>
    </row>
    <row r="258" spans="2:16" ht="14.1" customHeight="1">
      <c r="B258" s="112"/>
      <c r="C258" s="112"/>
      <c r="D258" s="113"/>
      <c r="E258" s="114"/>
      <c r="F258" s="115"/>
      <c r="G258" s="115"/>
      <c r="J258" s="211"/>
      <c r="K258" s="116"/>
      <c r="L258" s="117"/>
      <c r="M258" s="118"/>
      <c r="N258" s="118"/>
      <c r="O258" s="119"/>
      <c r="P258" s="119"/>
    </row>
    <row r="259" spans="2:16" ht="14.1" customHeight="1">
      <c r="B259" s="112"/>
      <c r="C259" s="112"/>
      <c r="D259" s="113"/>
      <c r="E259" s="114"/>
      <c r="F259" s="115"/>
      <c r="G259" s="115"/>
      <c r="J259" s="211"/>
      <c r="K259" s="116"/>
      <c r="L259" s="117"/>
      <c r="M259" s="118"/>
      <c r="N259" s="118"/>
      <c r="O259" s="119"/>
      <c r="P259" s="119"/>
    </row>
    <row r="260" spans="2:16" ht="14.1" customHeight="1">
      <c r="B260" s="112"/>
      <c r="C260" s="112"/>
      <c r="D260" s="113"/>
      <c r="E260" s="114"/>
      <c r="F260" s="115"/>
      <c r="G260" s="115"/>
      <c r="J260" s="211"/>
      <c r="K260" s="116"/>
      <c r="L260" s="117"/>
      <c r="M260" s="118"/>
      <c r="N260" s="118"/>
      <c r="O260" s="119"/>
      <c r="P260" s="119"/>
    </row>
    <row r="261" spans="2:16" ht="14.1" customHeight="1">
      <c r="B261" s="112"/>
      <c r="C261" s="112"/>
      <c r="D261" s="113"/>
      <c r="E261" s="114"/>
      <c r="F261" s="115"/>
      <c r="G261" s="115"/>
      <c r="J261" s="211"/>
      <c r="K261" s="116"/>
      <c r="L261" s="117"/>
      <c r="M261" s="118"/>
      <c r="N261" s="118"/>
      <c r="O261" s="119"/>
      <c r="P261" s="119"/>
    </row>
    <row r="262" spans="2:16" ht="14.1" customHeight="1">
      <c r="B262" s="112"/>
      <c r="C262" s="112"/>
      <c r="D262" s="113"/>
      <c r="E262" s="114"/>
      <c r="F262" s="115"/>
      <c r="G262" s="115"/>
      <c r="J262" s="211"/>
      <c r="K262" s="116"/>
      <c r="L262" s="117"/>
      <c r="M262" s="118"/>
      <c r="N262" s="118"/>
      <c r="O262" s="119"/>
      <c r="P262" s="119"/>
    </row>
    <row r="263" spans="2:16" ht="14.1" customHeight="1">
      <c r="B263" s="112"/>
      <c r="C263" s="112"/>
      <c r="D263" s="113"/>
      <c r="E263" s="114"/>
      <c r="F263" s="115"/>
      <c r="G263" s="115"/>
      <c r="J263" s="211"/>
      <c r="K263" s="116"/>
      <c r="L263" s="117"/>
      <c r="M263" s="118"/>
      <c r="N263" s="118"/>
      <c r="O263" s="119"/>
      <c r="P263" s="119"/>
    </row>
    <row r="264" spans="2:16" ht="14.1" customHeight="1">
      <c r="B264" s="112"/>
      <c r="C264" s="112"/>
      <c r="D264" s="113"/>
      <c r="E264" s="114"/>
      <c r="F264" s="115"/>
      <c r="G264" s="115"/>
      <c r="J264" s="211"/>
      <c r="K264" s="116"/>
      <c r="L264" s="117"/>
      <c r="M264" s="118"/>
      <c r="N264" s="118"/>
      <c r="O264" s="119"/>
      <c r="P264" s="119"/>
    </row>
    <row r="265" spans="2:16" ht="14.1" customHeight="1">
      <c r="B265" s="112"/>
      <c r="C265" s="112"/>
      <c r="D265" s="113"/>
      <c r="E265" s="114"/>
      <c r="F265" s="115"/>
      <c r="G265" s="115"/>
      <c r="J265" s="211"/>
      <c r="K265" s="116"/>
      <c r="L265" s="117"/>
      <c r="M265" s="118"/>
      <c r="N265" s="118"/>
      <c r="O265" s="119"/>
      <c r="P265" s="119"/>
    </row>
    <row r="266" spans="2:16" ht="14.1" customHeight="1">
      <c r="B266" s="112"/>
      <c r="C266" s="112"/>
      <c r="D266" s="113"/>
      <c r="E266" s="114"/>
      <c r="F266" s="115"/>
      <c r="G266" s="115"/>
      <c r="J266" s="211"/>
      <c r="K266" s="116"/>
      <c r="L266" s="117"/>
      <c r="M266" s="118"/>
      <c r="N266" s="118"/>
      <c r="O266" s="119"/>
      <c r="P266" s="119"/>
    </row>
    <row r="267" spans="2:16" ht="14.1" customHeight="1">
      <c r="B267" s="112"/>
      <c r="C267" s="112"/>
      <c r="D267" s="113"/>
      <c r="E267" s="114"/>
      <c r="F267" s="115"/>
      <c r="G267" s="115"/>
      <c r="J267" s="211"/>
      <c r="K267" s="116"/>
      <c r="L267" s="117"/>
      <c r="M267" s="118"/>
      <c r="N267" s="118"/>
      <c r="O267" s="119"/>
      <c r="P267" s="119"/>
    </row>
    <row r="268" spans="2:16" ht="14.1" customHeight="1">
      <c r="B268" s="112"/>
      <c r="C268" s="112"/>
      <c r="D268" s="113"/>
      <c r="E268" s="114"/>
      <c r="F268" s="115"/>
      <c r="G268" s="115"/>
      <c r="J268" s="211"/>
      <c r="K268" s="116"/>
      <c r="L268" s="117"/>
      <c r="M268" s="118"/>
      <c r="N268" s="118"/>
      <c r="O268" s="119"/>
      <c r="P268" s="119"/>
    </row>
    <row r="269" spans="2:16" ht="14.1" customHeight="1">
      <c r="B269" s="112"/>
      <c r="C269" s="112"/>
      <c r="D269" s="113"/>
      <c r="E269" s="114"/>
      <c r="F269" s="115"/>
      <c r="G269" s="115"/>
      <c r="J269" s="211"/>
      <c r="K269" s="116"/>
      <c r="L269" s="117"/>
      <c r="M269" s="118"/>
      <c r="N269" s="118"/>
      <c r="O269" s="119"/>
      <c r="P269" s="119"/>
    </row>
    <row r="270" spans="2:16" ht="14.1" customHeight="1">
      <c r="B270" s="112"/>
      <c r="C270" s="112"/>
      <c r="D270" s="113"/>
      <c r="E270" s="114"/>
      <c r="F270" s="115"/>
      <c r="G270" s="115"/>
      <c r="J270" s="211"/>
      <c r="K270" s="116"/>
      <c r="L270" s="117"/>
      <c r="M270" s="118"/>
      <c r="N270" s="118"/>
      <c r="O270" s="119"/>
      <c r="P270" s="119"/>
    </row>
    <row r="271" spans="2:16" ht="14.1" customHeight="1">
      <c r="B271" s="112"/>
      <c r="C271" s="112"/>
      <c r="D271" s="113"/>
      <c r="E271" s="114"/>
      <c r="F271" s="115"/>
      <c r="G271" s="115"/>
      <c r="J271" s="211"/>
      <c r="K271" s="116"/>
      <c r="L271" s="117"/>
      <c r="M271" s="118"/>
      <c r="N271" s="118"/>
      <c r="O271" s="119"/>
      <c r="P271" s="119"/>
    </row>
    <row r="272" spans="2:16" ht="14.1" customHeight="1">
      <c r="B272" s="112"/>
      <c r="C272" s="112"/>
      <c r="D272" s="113"/>
      <c r="E272" s="114"/>
      <c r="F272" s="115"/>
      <c r="G272" s="115"/>
      <c r="J272" s="211"/>
      <c r="K272" s="116"/>
      <c r="L272" s="117"/>
      <c r="M272" s="118"/>
      <c r="N272" s="118"/>
      <c r="O272" s="119"/>
      <c r="P272" s="119"/>
    </row>
    <row r="273" spans="2:16" ht="14.1" customHeight="1">
      <c r="B273" s="112"/>
      <c r="C273" s="112"/>
      <c r="D273" s="113"/>
      <c r="E273" s="114"/>
      <c r="F273" s="115"/>
      <c r="G273" s="115"/>
      <c r="J273" s="211"/>
      <c r="K273" s="116"/>
      <c r="L273" s="117"/>
      <c r="M273" s="118"/>
      <c r="N273" s="118"/>
      <c r="O273" s="119"/>
      <c r="P273" s="119"/>
    </row>
    <row r="274" spans="2:16" ht="14.1" customHeight="1">
      <c r="B274" s="112"/>
      <c r="C274" s="112"/>
      <c r="D274" s="113"/>
      <c r="E274" s="114"/>
      <c r="F274" s="115"/>
      <c r="G274" s="115"/>
      <c r="J274" s="211"/>
      <c r="K274" s="116"/>
      <c r="L274" s="117"/>
      <c r="M274" s="118"/>
      <c r="N274" s="118"/>
      <c r="O274" s="119"/>
      <c r="P274" s="119"/>
    </row>
    <row r="275" spans="2:16" ht="14.1" customHeight="1">
      <c r="B275" s="112"/>
      <c r="C275" s="112"/>
      <c r="D275" s="113"/>
      <c r="E275" s="114"/>
      <c r="F275" s="115"/>
      <c r="G275" s="115"/>
      <c r="J275" s="211"/>
      <c r="K275" s="116"/>
      <c r="L275" s="117"/>
      <c r="M275" s="118"/>
      <c r="N275" s="118"/>
      <c r="O275" s="119"/>
      <c r="P275" s="119"/>
    </row>
    <row r="276" spans="2:16" ht="14.1" customHeight="1">
      <c r="B276" s="112"/>
      <c r="C276" s="112"/>
      <c r="D276" s="113"/>
      <c r="E276" s="114"/>
      <c r="F276" s="115"/>
      <c r="G276" s="115"/>
      <c r="J276" s="211"/>
      <c r="K276" s="116"/>
      <c r="L276" s="117"/>
      <c r="M276" s="118"/>
      <c r="N276" s="118"/>
      <c r="O276" s="119"/>
      <c r="P276" s="119"/>
    </row>
    <row r="277" spans="2:16" ht="14.1" customHeight="1">
      <c r="B277" s="112"/>
      <c r="C277" s="112"/>
      <c r="D277" s="113"/>
      <c r="E277" s="114"/>
      <c r="F277" s="115"/>
      <c r="G277" s="115"/>
      <c r="J277" s="211"/>
      <c r="K277" s="116"/>
      <c r="L277" s="117"/>
      <c r="M277" s="118"/>
      <c r="N277" s="118"/>
      <c r="O277" s="119"/>
      <c r="P277" s="119"/>
    </row>
    <row r="278" spans="2:16" ht="14.1" customHeight="1">
      <c r="B278" s="112"/>
      <c r="C278" s="112"/>
      <c r="D278" s="113"/>
      <c r="E278" s="114"/>
      <c r="F278" s="115"/>
      <c r="G278" s="115"/>
      <c r="J278" s="211"/>
      <c r="K278" s="116"/>
      <c r="L278" s="117"/>
      <c r="M278" s="118"/>
      <c r="N278" s="118"/>
      <c r="O278" s="119"/>
      <c r="P278" s="119"/>
    </row>
    <row r="279" spans="2:16" ht="14.1" customHeight="1">
      <c r="B279" s="112"/>
      <c r="C279" s="112"/>
      <c r="D279" s="113"/>
      <c r="E279" s="114"/>
      <c r="F279" s="115"/>
      <c r="G279" s="115"/>
      <c r="J279" s="211"/>
      <c r="K279" s="116"/>
      <c r="L279" s="117"/>
      <c r="M279" s="118"/>
      <c r="N279" s="118"/>
      <c r="O279" s="119"/>
      <c r="P279" s="119"/>
    </row>
    <row r="280" spans="2:16" ht="14.1" customHeight="1">
      <c r="B280" s="112"/>
      <c r="C280" s="112"/>
      <c r="D280" s="113"/>
      <c r="E280" s="114"/>
      <c r="F280" s="115"/>
      <c r="G280" s="115"/>
      <c r="J280" s="211"/>
      <c r="K280" s="116"/>
      <c r="L280" s="117"/>
      <c r="M280" s="118"/>
      <c r="N280" s="118"/>
      <c r="O280" s="119"/>
      <c r="P280" s="119"/>
    </row>
    <row r="281" spans="2:16" ht="14.1" customHeight="1">
      <c r="B281" s="112"/>
      <c r="C281" s="112"/>
      <c r="D281" s="113"/>
      <c r="E281" s="114"/>
      <c r="F281" s="115"/>
      <c r="G281" s="115"/>
      <c r="J281" s="211"/>
      <c r="K281" s="116"/>
      <c r="L281" s="117"/>
      <c r="M281" s="118"/>
      <c r="N281" s="118"/>
      <c r="O281" s="119"/>
      <c r="P281" s="119"/>
    </row>
    <row r="282" spans="2:16" ht="14.1" customHeight="1">
      <c r="B282" s="112"/>
      <c r="C282" s="112"/>
      <c r="D282" s="113"/>
      <c r="E282" s="114"/>
      <c r="F282" s="115"/>
      <c r="G282" s="115"/>
      <c r="J282" s="211"/>
      <c r="K282" s="116"/>
      <c r="L282" s="117"/>
      <c r="M282" s="118"/>
      <c r="N282" s="118"/>
      <c r="O282" s="119"/>
      <c r="P282" s="119"/>
    </row>
    <row r="283" spans="2:16" ht="14.1" customHeight="1">
      <c r="B283" s="112"/>
      <c r="C283" s="112"/>
      <c r="D283" s="113"/>
      <c r="E283" s="114"/>
      <c r="F283" s="115"/>
      <c r="G283" s="115"/>
      <c r="J283" s="211"/>
      <c r="K283" s="116"/>
      <c r="L283" s="117"/>
      <c r="M283" s="118"/>
      <c r="N283" s="118"/>
      <c r="O283" s="119"/>
      <c r="P283" s="119"/>
    </row>
    <row r="284" spans="2:16" ht="14.1" customHeight="1">
      <c r="B284" s="112"/>
      <c r="C284" s="112"/>
      <c r="D284" s="113"/>
      <c r="E284" s="114"/>
      <c r="F284" s="115"/>
      <c r="G284" s="115"/>
      <c r="J284" s="211"/>
      <c r="K284" s="116"/>
      <c r="L284" s="117"/>
      <c r="M284" s="118"/>
      <c r="N284" s="118"/>
      <c r="O284" s="119"/>
      <c r="P284" s="119"/>
    </row>
    <row r="285" spans="2:16" ht="14.1" customHeight="1">
      <c r="B285" s="112"/>
      <c r="C285" s="112"/>
      <c r="D285" s="113"/>
      <c r="E285" s="114"/>
      <c r="F285" s="115"/>
      <c r="G285" s="115"/>
      <c r="J285" s="211"/>
      <c r="K285" s="116"/>
      <c r="L285" s="117"/>
      <c r="M285" s="118"/>
      <c r="N285" s="118"/>
      <c r="O285" s="119"/>
      <c r="P285" s="119"/>
    </row>
    <row r="286" spans="2:16" ht="14.1" customHeight="1">
      <c r="B286" s="112"/>
      <c r="C286" s="112"/>
      <c r="D286" s="113"/>
      <c r="E286" s="114"/>
      <c r="F286" s="115"/>
      <c r="G286" s="115"/>
      <c r="J286" s="211"/>
      <c r="K286" s="116"/>
      <c r="L286" s="117"/>
      <c r="M286" s="118"/>
      <c r="N286" s="118"/>
      <c r="O286" s="119"/>
      <c r="P286" s="119"/>
    </row>
    <row r="287" spans="2:16" ht="14.1" customHeight="1">
      <c r="B287" s="112"/>
      <c r="C287" s="112"/>
      <c r="D287" s="113"/>
      <c r="E287" s="114"/>
      <c r="F287" s="115"/>
      <c r="G287" s="115"/>
      <c r="J287" s="211"/>
      <c r="K287" s="116"/>
      <c r="L287" s="117"/>
      <c r="M287" s="118"/>
      <c r="N287" s="118"/>
      <c r="O287" s="119"/>
      <c r="P287" s="119"/>
    </row>
    <row r="288" spans="2:16" ht="14.1" customHeight="1">
      <c r="B288" s="112"/>
      <c r="C288" s="112"/>
      <c r="D288" s="113"/>
      <c r="E288" s="114"/>
      <c r="F288" s="115"/>
      <c r="G288" s="115"/>
      <c r="J288" s="211"/>
      <c r="K288" s="116"/>
      <c r="L288" s="117"/>
      <c r="M288" s="118"/>
      <c r="N288" s="118"/>
      <c r="O288" s="119"/>
      <c r="P288" s="119"/>
    </row>
    <row r="289" spans="2:16" ht="14.1" customHeight="1">
      <c r="B289" s="112"/>
      <c r="C289" s="112"/>
      <c r="D289" s="113"/>
      <c r="E289" s="114"/>
      <c r="F289" s="115"/>
      <c r="G289" s="115"/>
      <c r="J289" s="211"/>
      <c r="K289" s="116"/>
      <c r="L289" s="117"/>
      <c r="M289" s="118"/>
      <c r="N289" s="118"/>
      <c r="O289" s="119"/>
      <c r="P289" s="119"/>
    </row>
    <row r="290" spans="2:16" ht="14.1" customHeight="1">
      <c r="B290" s="112"/>
      <c r="C290" s="112"/>
      <c r="D290" s="113"/>
      <c r="E290" s="114"/>
      <c r="F290" s="115"/>
      <c r="G290" s="115"/>
      <c r="J290" s="211"/>
      <c r="K290" s="116"/>
      <c r="L290" s="117"/>
      <c r="M290" s="118"/>
      <c r="N290" s="118"/>
      <c r="O290" s="119"/>
      <c r="P290" s="119"/>
    </row>
    <row r="291" spans="2:16" ht="14.1" customHeight="1">
      <c r="B291" s="112"/>
      <c r="C291" s="112"/>
      <c r="D291" s="113"/>
      <c r="E291" s="114"/>
      <c r="F291" s="115"/>
      <c r="G291" s="115"/>
      <c r="J291" s="211"/>
      <c r="K291" s="116"/>
      <c r="L291" s="117"/>
      <c r="M291" s="118"/>
      <c r="N291" s="118"/>
      <c r="O291" s="119"/>
      <c r="P291" s="119"/>
    </row>
    <row r="292" spans="2:16" ht="14.1" customHeight="1">
      <c r="B292" s="112"/>
      <c r="C292" s="112"/>
      <c r="D292" s="113"/>
      <c r="E292" s="114"/>
      <c r="F292" s="115"/>
      <c r="G292" s="115"/>
      <c r="J292" s="211"/>
      <c r="K292" s="116"/>
      <c r="L292" s="117"/>
      <c r="M292" s="118"/>
      <c r="N292" s="118"/>
      <c r="O292" s="119"/>
      <c r="P292" s="119"/>
    </row>
    <row r="293" spans="2:16" ht="14.1" customHeight="1">
      <c r="B293" s="112"/>
      <c r="C293" s="112"/>
      <c r="D293" s="113"/>
      <c r="E293" s="114"/>
      <c r="F293" s="115"/>
      <c r="G293" s="115"/>
      <c r="J293" s="211"/>
      <c r="K293" s="116"/>
      <c r="L293" s="117"/>
      <c r="M293" s="118"/>
      <c r="N293" s="118"/>
      <c r="O293" s="119"/>
      <c r="P293" s="119"/>
    </row>
    <row r="294" spans="2:16" ht="14.1" customHeight="1">
      <c r="B294" s="112"/>
      <c r="C294" s="112"/>
      <c r="D294" s="113"/>
      <c r="E294" s="114"/>
      <c r="F294" s="115"/>
      <c r="G294" s="115"/>
      <c r="J294" s="211"/>
      <c r="K294" s="116"/>
      <c r="L294" s="117"/>
      <c r="M294" s="118"/>
      <c r="N294" s="118"/>
      <c r="O294" s="119"/>
      <c r="P294" s="119"/>
    </row>
    <row r="295" spans="2:16" ht="14.1" customHeight="1">
      <c r="B295" s="112"/>
      <c r="C295" s="112"/>
      <c r="D295" s="113"/>
      <c r="E295" s="114"/>
      <c r="F295" s="115"/>
      <c r="G295" s="115"/>
      <c r="J295" s="211"/>
      <c r="K295" s="116"/>
      <c r="L295" s="117"/>
      <c r="M295" s="118"/>
      <c r="N295" s="118"/>
      <c r="O295" s="119"/>
      <c r="P295" s="119"/>
    </row>
    <row r="296" spans="2:16" ht="14.1" customHeight="1">
      <c r="B296" s="112"/>
      <c r="C296" s="112"/>
      <c r="D296" s="113"/>
      <c r="E296" s="114"/>
      <c r="F296" s="115"/>
      <c r="G296" s="115"/>
      <c r="J296" s="211"/>
      <c r="K296" s="116"/>
      <c r="L296" s="117"/>
      <c r="M296" s="118"/>
      <c r="N296" s="118"/>
      <c r="O296" s="119"/>
      <c r="P296" s="119"/>
    </row>
    <row r="297" spans="2:16" ht="14.1" customHeight="1">
      <c r="B297" s="112"/>
      <c r="C297" s="112"/>
      <c r="D297" s="113"/>
      <c r="E297" s="114"/>
      <c r="F297" s="115"/>
      <c r="G297" s="115"/>
      <c r="J297" s="211"/>
      <c r="K297" s="116"/>
      <c r="L297" s="117"/>
      <c r="M297" s="118"/>
      <c r="N297" s="118"/>
      <c r="O297" s="119"/>
      <c r="P297" s="119"/>
    </row>
    <row r="298" spans="2:16" ht="14.1" customHeight="1">
      <c r="B298" s="112"/>
      <c r="C298" s="112"/>
      <c r="D298" s="113"/>
      <c r="E298" s="114"/>
      <c r="F298" s="115"/>
      <c r="G298" s="115"/>
      <c r="J298" s="211"/>
      <c r="K298" s="116"/>
      <c r="L298" s="117"/>
      <c r="M298" s="118"/>
      <c r="N298" s="118"/>
      <c r="O298" s="119"/>
      <c r="P298" s="119"/>
    </row>
    <row r="299" spans="2:16" ht="14.1" customHeight="1">
      <c r="B299" s="112"/>
      <c r="C299" s="112"/>
      <c r="D299" s="113"/>
      <c r="E299" s="114"/>
      <c r="F299" s="115"/>
      <c r="G299" s="115"/>
      <c r="J299" s="211"/>
      <c r="K299" s="116"/>
      <c r="L299" s="117"/>
      <c r="M299" s="118"/>
      <c r="N299" s="118"/>
      <c r="O299" s="119"/>
      <c r="P299" s="119"/>
    </row>
    <row r="300" spans="2:16" ht="14.1" customHeight="1">
      <c r="B300" s="112"/>
      <c r="C300" s="112"/>
      <c r="D300" s="113"/>
      <c r="E300" s="114"/>
      <c r="F300" s="115"/>
      <c r="G300" s="115"/>
      <c r="J300" s="211"/>
      <c r="K300" s="116"/>
      <c r="L300" s="117"/>
      <c r="M300" s="118"/>
      <c r="N300" s="118"/>
      <c r="O300" s="119"/>
      <c r="P300" s="119"/>
    </row>
    <row r="301" spans="2:16" ht="14.1" customHeight="1">
      <c r="B301" s="112"/>
      <c r="C301" s="112"/>
      <c r="D301" s="113"/>
      <c r="E301" s="114"/>
      <c r="F301" s="115"/>
      <c r="G301" s="115"/>
      <c r="J301" s="211"/>
      <c r="K301" s="116"/>
      <c r="L301" s="117"/>
      <c r="M301" s="118"/>
      <c r="N301" s="118"/>
      <c r="O301" s="119"/>
      <c r="P301" s="119"/>
    </row>
    <row r="302" spans="2:16" ht="14.1" customHeight="1">
      <c r="B302" s="112"/>
      <c r="C302" s="112"/>
      <c r="D302" s="113"/>
      <c r="E302" s="114"/>
      <c r="F302" s="115"/>
      <c r="G302" s="115"/>
      <c r="J302" s="211"/>
      <c r="K302" s="116"/>
      <c r="L302" s="117"/>
      <c r="M302" s="118"/>
      <c r="N302" s="118"/>
      <c r="O302" s="119"/>
      <c r="P302" s="119"/>
    </row>
    <row r="303" spans="2:16" ht="14.1" customHeight="1">
      <c r="B303" s="112"/>
      <c r="C303" s="112"/>
      <c r="D303" s="113"/>
      <c r="E303" s="114"/>
      <c r="F303" s="115"/>
      <c r="G303" s="115"/>
      <c r="J303" s="211"/>
      <c r="K303" s="116"/>
      <c r="L303" s="117"/>
      <c r="M303" s="118"/>
      <c r="N303" s="118"/>
      <c r="O303" s="119"/>
      <c r="P303" s="119"/>
    </row>
    <row r="304" spans="2:16" ht="14.1" customHeight="1">
      <c r="B304" s="112"/>
      <c r="C304" s="112"/>
      <c r="D304" s="113"/>
      <c r="E304" s="114"/>
      <c r="F304" s="115"/>
      <c r="G304" s="115"/>
      <c r="J304" s="211"/>
      <c r="K304" s="116"/>
      <c r="L304" s="117"/>
      <c r="M304" s="118"/>
      <c r="N304" s="118"/>
      <c r="O304" s="119"/>
      <c r="P304" s="119"/>
    </row>
    <row r="305" spans="2:16" ht="14.1" customHeight="1">
      <c r="B305" s="112"/>
      <c r="C305" s="112"/>
      <c r="D305" s="113"/>
      <c r="E305" s="114"/>
      <c r="F305" s="115"/>
      <c r="G305" s="115"/>
      <c r="J305" s="211"/>
      <c r="K305" s="116"/>
      <c r="L305" s="117"/>
      <c r="M305" s="118"/>
      <c r="N305" s="118"/>
      <c r="O305" s="119"/>
      <c r="P305" s="119"/>
    </row>
    <row r="306" spans="2:16" ht="14.1" customHeight="1">
      <c r="B306" s="112"/>
      <c r="C306" s="112"/>
      <c r="D306" s="113"/>
      <c r="E306" s="114"/>
      <c r="F306" s="115"/>
      <c r="G306" s="115"/>
      <c r="J306" s="211"/>
      <c r="K306" s="116"/>
      <c r="L306" s="117"/>
      <c r="M306" s="118"/>
      <c r="N306" s="118"/>
      <c r="O306" s="119"/>
      <c r="P306" s="119"/>
    </row>
    <row r="307" spans="2:16" ht="14.1" customHeight="1">
      <c r="B307" s="112"/>
      <c r="C307" s="112"/>
      <c r="D307" s="113"/>
      <c r="E307" s="114"/>
      <c r="F307" s="115"/>
      <c r="G307" s="115"/>
      <c r="J307" s="211"/>
      <c r="K307" s="116"/>
      <c r="L307" s="117"/>
      <c r="M307" s="118"/>
      <c r="N307" s="118"/>
      <c r="O307" s="119"/>
      <c r="P307" s="119"/>
    </row>
    <row r="308" spans="2:16" ht="14.1" customHeight="1">
      <c r="B308" s="112"/>
      <c r="C308" s="112"/>
      <c r="D308" s="113"/>
      <c r="E308" s="114"/>
      <c r="F308" s="115"/>
      <c r="G308" s="115"/>
      <c r="J308" s="211"/>
      <c r="K308" s="116"/>
      <c r="L308" s="117"/>
      <c r="M308" s="118"/>
      <c r="N308" s="118"/>
      <c r="O308" s="119"/>
      <c r="P308" s="119"/>
    </row>
    <row r="309" spans="2:16" ht="14.1" customHeight="1">
      <c r="B309" s="112"/>
      <c r="C309" s="112"/>
      <c r="D309" s="113"/>
      <c r="E309" s="114"/>
      <c r="F309" s="115"/>
      <c r="G309" s="115"/>
      <c r="J309" s="211"/>
      <c r="K309" s="116"/>
      <c r="L309" s="117"/>
      <c r="M309" s="118"/>
      <c r="N309" s="118"/>
      <c r="O309" s="119"/>
      <c r="P309" s="119"/>
    </row>
    <row r="310" spans="2:16" ht="14.1" customHeight="1">
      <c r="B310" s="112"/>
      <c r="C310" s="112"/>
      <c r="D310" s="113"/>
      <c r="E310" s="114"/>
      <c r="F310" s="115"/>
      <c r="G310" s="115"/>
      <c r="J310" s="211"/>
      <c r="K310" s="116"/>
      <c r="L310" s="117"/>
      <c r="M310" s="118"/>
      <c r="N310" s="118"/>
      <c r="O310" s="119"/>
      <c r="P310" s="119"/>
    </row>
    <row r="311" spans="2:16" ht="14.1" customHeight="1">
      <c r="B311" s="112"/>
      <c r="C311" s="112"/>
      <c r="D311" s="113"/>
      <c r="E311" s="114"/>
      <c r="F311" s="115"/>
      <c r="G311" s="115"/>
      <c r="J311" s="211"/>
      <c r="K311" s="116"/>
      <c r="L311" s="117"/>
      <c r="M311" s="118"/>
      <c r="N311" s="118"/>
      <c r="O311" s="119"/>
      <c r="P311" s="119"/>
    </row>
    <row r="312" spans="2:16" ht="14.1" customHeight="1">
      <c r="B312" s="112"/>
      <c r="C312" s="112"/>
      <c r="D312" s="113"/>
      <c r="E312" s="114"/>
      <c r="F312" s="115"/>
      <c r="G312" s="115"/>
      <c r="J312" s="211"/>
      <c r="K312" s="116"/>
      <c r="L312" s="117"/>
      <c r="M312" s="118"/>
      <c r="N312" s="118"/>
      <c r="O312" s="119"/>
      <c r="P312" s="119"/>
    </row>
    <row r="313" spans="2:16" ht="14.1" customHeight="1">
      <c r="B313" s="112"/>
      <c r="C313" s="112"/>
      <c r="D313" s="113"/>
      <c r="E313" s="114"/>
      <c r="F313" s="115"/>
      <c r="G313" s="115"/>
      <c r="J313" s="211"/>
      <c r="K313" s="116"/>
      <c r="L313" s="117"/>
      <c r="M313" s="118"/>
      <c r="N313" s="118"/>
      <c r="O313" s="119"/>
      <c r="P313" s="119"/>
    </row>
    <row r="314" spans="2:16" ht="14.1" customHeight="1">
      <c r="B314" s="112"/>
      <c r="C314" s="112"/>
      <c r="D314" s="113"/>
      <c r="E314" s="114"/>
      <c r="F314" s="115"/>
      <c r="G314" s="115"/>
      <c r="J314" s="211"/>
      <c r="K314" s="116"/>
      <c r="L314" s="117"/>
      <c r="M314" s="118"/>
      <c r="N314" s="118"/>
      <c r="O314" s="119"/>
      <c r="P314" s="119"/>
    </row>
    <row r="315" spans="2:16" ht="14.1" customHeight="1">
      <c r="B315" s="112"/>
      <c r="C315" s="112"/>
      <c r="D315" s="113"/>
      <c r="E315" s="114"/>
      <c r="F315" s="115"/>
      <c r="G315" s="115"/>
      <c r="J315" s="211"/>
      <c r="K315" s="116"/>
      <c r="L315" s="117"/>
      <c r="M315" s="118"/>
      <c r="N315" s="118"/>
      <c r="O315" s="119"/>
      <c r="P315" s="119"/>
    </row>
    <row r="316" spans="2:16" ht="14.1" customHeight="1">
      <c r="B316" s="112"/>
      <c r="C316" s="112"/>
      <c r="D316" s="113"/>
      <c r="E316" s="114"/>
      <c r="F316" s="115"/>
      <c r="G316" s="115"/>
      <c r="J316" s="211"/>
      <c r="K316" s="116"/>
      <c r="L316" s="117"/>
      <c r="M316" s="118"/>
      <c r="N316" s="118"/>
      <c r="O316" s="119"/>
      <c r="P316" s="119"/>
    </row>
    <row r="317" spans="2:16" ht="14.1" customHeight="1">
      <c r="B317" s="112"/>
      <c r="C317" s="112"/>
      <c r="D317" s="113"/>
      <c r="E317" s="114"/>
      <c r="F317" s="115"/>
      <c r="G317" s="115"/>
      <c r="J317" s="211"/>
      <c r="K317" s="116"/>
      <c r="L317" s="117"/>
      <c r="M317" s="118"/>
      <c r="N317" s="118"/>
      <c r="O317" s="119"/>
      <c r="P317" s="119"/>
    </row>
    <row r="318" spans="2:16" ht="14.1" customHeight="1">
      <c r="B318" s="112"/>
      <c r="C318" s="112"/>
      <c r="D318" s="113"/>
      <c r="E318" s="114"/>
      <c r="F318" s="115"/>
      <c r="G318" s="115"/>
      <c r="J318" s="211"/>
      <c r="K318" s="116"/>
      <c r="L318" s="117"/>
      <c r="M318" s="118"/>
      <c r="N318" s="118"/>
      <c r="O318" s="119"/>
      <c r="P318" s="119"/>
    </row>
    <row r="319" spans="2:16" ht="14.1" customHeight="1">
      <c r="B319" s="112"/>
      <c r="C319" s="112"/>
      <c r="D319" s="113"/>
      <c r="E319" s="114"/>
      <c r="F319" s="115"/>
      <c r="G319" s="115"/>
      <c r="J319" s="211"/>
      <c r="K319" s="116"/>
      <c r="L319" s="117"/>
      <c r="M319" s="118"/>
      <c r="N319" s="118"/>
      <c r="O319" s="119"/>
      <c r="P319" s="119"/>
    </row>
    <row r="320" spans="2:16" ht="14.1" customHeight="1">
      <c r="B320" s="112"/>
      <c r="C320" s="112"/>
      <c r="D320" s="113"/>
      <c r="E320" s="114"/>
      <c r="F320" s="115"/>
      <c r="G320" s="115"/>
      <c r="J320" s="211"/>
      <c r="K320" s="116"/>
      <c r="L320" s="117"/>
      <c r="M320" s="118"/>
      <c r="N320" s="118"/>
      <c r="O320" s="119"/>
      <c r="P320" s="119"/>
    </row>
    <row r="321" spans="2:16" ht="14.1" customHeight="1">
      <c r="B321" s="112"/>
      <c r="C321" s="112"/>
      <c r="D321" s="113"/>
      <c r="E321" s="114"/>
      <c r="F321" s="115"/>
      <c r="G321" s="115"/>
      <c r="J321" s="211"/>
      <c r="K321" s="116"/>
      <c r="L321" s="117"/>
      <c r="M321" s="118"/>
      <c r="N321" s="118"/>
      <c r="O321" s="119"/>
      <c r="P321" s="119"/>
    </row>
    <row r="322" spans="2:16" ht="14.1" customHeight="1">
      <c r="B322" s="112"/>
      <c r="C322" s="112"/>
      <c r="D322" s="113"/>
      <c r="E322" s="114"/>
      <c r="F322" s="115"/>
      <c r="G322" s="115"/>
      <c r="J322" s="211"/>
      <c r="K322" s="116"/>
      <c r="L322" s="117"/>
      <c r="M322" s="118"/>
      <c r="N322" s="118"/>
      <c r="O322" s="119"/>
      <c r="P322" s="119"/>
    </row>
    <row r="323" spans="2:16" ht="14.1" customHeight="1">
      <c r="B323" s="112"/>
      <c r="C323" s="112"/>
      <c r="D323" s="113"/>
      <c r="E323" s="114"/>
      <c r="F323" s="115"/>
      <c r="G323" s="115"/>
      <c r="J323" s="211"/>
      <c r="K323" s="116"/>
      <c r="L323" s="117"/>
      <c r="M323" s="118"/>
      <c r="N323" s="118"/>
      <c r="O323" s="119"/>
      <c r="P323" s="119"/>
    </row>
    <row r="324" spans="2:16" ht="14.1" customHeight="1">
      <c r="B324" s="112"/>
      <c r="C324" s="112"/>
      <c r="D324" s="113"/>
      <c r="E324" s="114"/>
      <c r="F324" s="115"/>
      <c r="G324" s="115"/>
      <c r="J324" s="211"/>
      <c r="K324" s="116"/>
      <c r="L324" s="117"/>
      <c r="M324" s="118"/>
      <c r="N324" s="118"/>
      <c r="O324" s="119"/>
      <c r="P324" s="119"/>
    </row>
    <row r="325" spans="2:16" ht="14.1" customHeight="1">
      <c r="B325" s="112"/>
      <c r="C325" s="112"/>
      <c r="D325" s="113"/>
      <c r="E325" s="114"/>
      <c r="F325" s="115"/>
      <c r="G325" s="115"/>
      <c r="J325" s="211"/>
      <c r="K325" s="116"/>
      <c r="L325" s="117"/>
      <c r="M325" s="118"/>
      <c r="N325" s="118"/>
      <c r="O325" s="119"/>
      <c r="P325" s="119"/>
    </row>
    <row r="326" spans="2:16" ht="14.1" customHeight="1">
      <c r="B326" s="112"/>
      <c r="C326" s="112"/>
      <c r="D326" s="113"/>
      <c r="E326" s="114"/>
      <c r="F326" s="115"/>
      <c r="G326" s="115"/>
      <c r="J326" s="211"/>
      <c r="K326" s="116"/>
      <c r="L326" s="117"/>
      <c r="M326" s="118"/>
      <c r="N326" s="118"/>
      <c r="O326" s="119"/>
      <c r="P326" s="119"/>
    </row>
    <row r="327" spans="2:16" ht="14.1" customHeight="1">
      <c r="B327" s="112"/>
      <c r="C327" s="112"/>
      <c r="D327" s="113"/>
      <c r="E327" s="114"/>
      <c r="F327" s="115"/>
      <c r="G327" s="115"/>
      <c r="J327" s="211"/>
      <c r="K327" s="116"/>
      <c r="L327" s="117"/>
      <c r="M327" s="118"/>
      <c r="N327" s="118"/>
      <c r="O327" s="119"/>
      <c r="P327" s="119"/>
    </row>
    <row r="328" spans="2:16" ht="14.1" customHeight="1">
      <c r="B328" s="112"/>
      <c r="C328" s="112"/>
      <c r="D328" s="113"/>
      <c r="E328" s="114"/>
      <c r="F328" s="115"/>
      <c r="G328" s="115"/>
      <c r="J328" s="211"/>
      <c r="K328" s="116"/>
      <c r="L328" s="117"/>
      <c r="M328" s="118"/>
      <c r="N328" s="118"/>
      <c r="O328" s="119"/>
      <c r="P328" s="119"/>
    </row>
    <row r="329" spans="2:16" ht="14.1" customHeight="1">
      <c r="B329" s="112"/>
      <c r="C329" s="112"/>
      <c r="D329" s="113"/>
      <c r="E329" s="114"/>
      <c r="F329" s="115"/>
      <c r="G329" s="115"/>
      <c r="J329" s="211"/>
      <c r="K329" s="116"/>
      <c r="L329" s="117"/>
      <c r="M329" s="118"/>
      <c r="N329" s="118"/>
      <c r="O329" s="119"/>
      <c r="P329" s="119"/>
    </row>
    <row r="330" spans="2:16" ht="14.1" customHeight="1">
      <c r="B330" s="112"/>
      <c r="C330" s="112"/>
      <c r="D330" s="113"/>
      <c r="E330" s="114"/>
      <c r="F330" s="115"/>
      <c r="G330" s="115"/>
      <c r="J330" s="211"/>
      <c r="K330" s="116"/>
      <c r="L330" s="117"/>
      <c r="M330" s="118"/>
      <c r="N330" s="118"/>
      <c r="O330" s="119"/>
      <c r="P330" s="119"/>
    </row>
    <row r="331" spans="2:16" ht="14.1" customHeight="1">
      <c r="B331" s="112"/>
      <c r="C331" s="112"/>
      <c r="D331" s="113"/>
      <c r="E331" s="114"/>
      <c r="F331" s="115"/>
      <c r="G331" s="115"/>
      <c r="J331" s="211"/>
      <c r="K331" s="116"/>
      <c r="L331" s="117"/>
      <c r="M331" s="118"/>
      <c r="N331" s="118"/>
      <c r="O331" s="119"/>
      <c r="P331" s="119"/>
    </row>
    <row r="332" spans="2:16" ht="14.1" customHeight="1">
      <c r="B332" s="112"/>
      <c r="C332" s="112"/>
      <c r="D332" s="113"/>
      <c r="E332" s="114"/>
      <c r="F332" s="115"/>
      <c r="G332" s="115"/>
      <c r="J332" s="211"/>
      <c r="K332" s="116"/>
      <c r="L332" s="117"/>
      <c r="M332" s="118"/>
      <c r="N332" s="118"/>
      <c r="O332" s="119"/>
      <c r="P332" s="119"/>
    </row>
    <row r="333" spans="2:16" ht="14.1" customHeight="1">
      <c r="B333" s="112"/>
      <c r="C333" s="112"/>
      <c r="D333" s="113"/>
      <c r="E333" s="114"/>
      <c r="F333" s="115"/>
      <c r="G333" s="115"/>
      <c r="J333" s="211"/>
      <c r="K333" s="116"/>
      <c r="L333" s="117"/>
      <c r="M333" s="118"/>
      <c r="N333" s="118"/>
      <c r="O333" s="119"/>
      <c r="P333" s="119"/>
    </row>
    <row r="334" spans="2:16" ht="14.1" customHeight="1">
      <c r="B334" s="112"/>
      <c r="C334" s="112"/>
      <c r="D334" s="113"/>
      <c r="E334" s="114"/>
      <c r="F334" s="115"/>
      <c r="G334" s="115"/>
      <c r="J334" s="211"/>
      <c r="K334" s="116"/>
      <c r="L334" s="117"/>
      <c r="M334" s="118"/>
      <c r="N334" s="118"/>
      <c r="O334" s="119"/>
      <c r="P334" s="119"/>
    </row>
    <row r="335" spans="2:16" ht="14.1" customHeight="1">
      <c r="B335" s="112"/>
      <c r="C335" s="112"/>
      <c r="D335" s="113"/>
      <c r="E335" s="114"/>
      <c r="F335" s="115"/>
      <c r="G335" s="115"/>
      <c r="J335" s="211"/>
      <c r="K335" s="116"/>
      <c r="L335" s="117"/>
      <c r="M335" s="118"/>
      <c r="N335" s="118"/>
      <c r="O335" s="119"/>
      <c r="P335" s="119"/>
    </row>
    <row r="336" spans="2:16" ht="14.1" customHeight="1">
      <c r="B336" s="112"/>
      <c r="C336" s="112"/>
      <c r="D336" s="113"/>
      <c r="E336" s="114"/>
      <c r="F336" s="115"/>
      <c r="G336" s="115"/>
      <c r="J336" s="211"/>
      <c r="K336" s="116"/>
      <c r="L336" s="117"/>
      <c r="M336" s="118"/>
      <c r="N336" s="118"/>
      <c r="O336" s="119"/>
      <c r="P336" s="119"/>
    </row>
    <row r="337" spans="2:16" ht="14.1" customHeight="1">
      <c r="B337" s="112"/>
      <c r="C337" s="112"/>
      <c r="D337" s="113"/>
      <c r="E337" s="114"/>
      <c r="F337" s="115"/>
      <c r="G337" s="115"/>
      <c r="J337" s="211"/>
      <c r="K337" s="116"/>
      <c r="L337" s="117"/>
      <c r="M337" s="118"/>
      <c r="N337" s="118"/>
      <c r="O337" s="119"/>
      <c r="P337" s="119"/>
    </row>
    <row r="338" spans="2:16" ht="14.1" customHeight="1">
      <c r="B338" s="112"/>
      <c r="C338" s="112"/>
      <c r="D338" s="113"/>
      <c r="E338" s="114"/>
      <c r="F338" s="115"/>
      <c r="G338" s="115"/>
      <c r="J338" s="211"/>
      <c r="K338" s="116"/>
      <c r="L338" s="117"/>
      <c r="M338" s="118"/>
      <c r="N338" s="118"/>
      <c r="O338" s="119"/>
      <c r="P338" s="119"/>
    </row>
    <row r="339" spans="2:16" ht="14.1" customHeight="1">
      <c r="B339" s="112"/>
      <c r="C339" s="112"/>
      <c r="D339" s="113"/>
      <c r="E339" s="114"/>
      <c r="F339" s="115"/>
      <c r="G339" s="115"/>
      <c r="J339" s="211"/>
      <c r="K339" s="116"/>
      <c r="L339" s="117"/>
      <c r="M339" s="118"/>
      <c r="N339" s="118"/>
      <c r="O339" s="119"/>
      <c r="P339" s="119"/>
    </row>
    <row r="340" spans="2:16" ht="14.1" customHeight="1">
      <c r="B340" s="112"/>
      <c r="C340" s="112"/>
      <c r="D340" s="113"/>
      <c r="E340" s="114"/>
      <c r="F340" s="115"/>
      <c r="G340" s="115"/>
      <c r="J340" s="211"/>
      <c r="K340" s="116"/>
      <c r="L340" s="117"/>
      <c r="M340" s="118"/>
      <c r="N340" s="118"/>
      <c r="O340" s="119"/>
      <c r="P340" s="119"/>
    </row>
    <row r="341" spans="2:16" ht="14.1" customHeight="1">
      <c r="B341" s="112"/>
      <c r="C341" s="112"/>
      <c r="D341" s="113"/>
      <c r="E341" s="114"/>
      <c r="F341" s="115"/>
      <c r="G341" s="115"/>
      <c r="J341" s="211"/>
      <c r="K341" s="116"/>
      <c r="L341" s="117"/>
      <c r="M341" s="118"/>
      <c r="N341" s="118"/>
      <c r="O341" s="119"/>
      <c r="P341" s="119"/>
    </row>
    <row r="342" spans="2:16" ht="14.1" customHeight="1">
      <c r="B342" s="112"/>
      <c r="C342" s="112"/>
      <c r="D342" s="113"/>
      <c r="E342" s="114"/>
      <c r="F342" s="115"/>
      <c r="G342" s="115"/>
      <c r="J342" s="211"/>
      <c r="K342" s="116"/>
      <c r="L342" s="117"/>
      <c r="M342" s="118"/>
      <c r="N342" s="118"/>
      <c r="O342" s="119"/>
      <c r="P342" s="119"/>
    </row>
    <row r="343" spans="2:16" ht="14.1" customHeight="1">
      <c r="B343" s="112"/>
      <c r="C343" s="112"/>
      <c r="D343" s="113"/>
      <c r="E343" s="114"/>
      <c r="F343" s="115"/>
      <c r="G343" s="115"/>
      <c r="J343" s="211"/>
      <c r="K343" s="116"/>
      <c r="L343" s="117"/>
      <c r="M343" s="118"/>
      <c r="N343" s="118"/>
      <c r="O343" s="119"/>
      <c r="P343" s="119"/>
    </row>
    <row r="344" spans="2:16" ht="14.1" customHeight="1">
      <c r="B344" s="112"/>
      <c r="C344" s="112"/>
      <c r="D344" s="113"/>
      <c r="E344" s="114"/>
      <c r="F344" s="115"/>
      <c r="G344" s="115"/>
      <c r="J344" s="211"/>
      <c r="K344" s="116"/>
      <c r="L344" s="117"/>
      <c r="M344" s="118"/>
      <c r="N344" s="118"/>
      <c r="O344" s="119"/>
      <c r="P344" s="119"/>
    </row>
    <row r="345" spans="2:16" ht="14.1" customHeight="1">
      <c r="B345" s="112"/>
      <c r="C345" s="112"/>
      <c r="D345" s="113"/>
      <c r="E345" s="114"/>
      <c r="F345" s="115"/>
      <c r="G345" s="115"/>
      <c r="J345" s="211"/>
      <c r="K345" s="116"/>
      <c r="L345" s="117"/>
      <c r="M345" s="118"/>
      <c r="N345" s="118"/>
      <c r="O345" s="119"/>
      <c r="P345" s="119"/>
    </row>
    <row r="346" spans="2:16" ht="14.1" customHeight="1">
      <c r="B346" s="112"/>
      <c r="C346" s="112"/>
      <c r="D346" s="113"/>
      <c r="E346" s="114"/>
      <c r="F346" s="115"/>
      <c r="G346" s="115"/>
      <c r="J346" s="211"/>
      <c r="K346" s="116"/>
      <c r="L346" s="117"/>
      <c r="M346" s="118"/>
      <c r="N346" s="118"/>
      <c r="O346" s="119"/>
      <c r="P346" s="119"/>
    </row>
    <row r="347" spans="2:16" ht="14.1" customHeight="1">
      <c r="B347" s="112"/>
      <c r="C347" s="112"/>
      <c r="D347" s="113"/>
      <c r="E347" s="114"/>
      <c r="F347" s="115"/>
      <c r="G347" s="115"/>
      <c r="J347" s="211"/>
      <c r="K347" s="116"/>
      <c r="L347" s="117"/>
      <c r="M347" s="118"/>
      <c r="N347" s="118"/>
      <c r="O347" s="119"/>
      <c r="P347" s="119"/>
    </row>
    <row r="348" spans="2:16" ht="14.1" customHeight="1">
      <c r="B348" s="112"/>
      <c r="C348" s="112"/>
      <c r="D348" s="113"/>
      <c r="E348" s="114"/>
      <c r="F348" s="115"/>
      <c r="G348" s="115"/>
      <c r="J348" s="211"/>
      <c r="K348" s="116"/>
      <c r="L348" s="117"/>
      <c r="M348" s="118"/>
      <c r="N348" s="118"/>
      <c r="O348" s="119"/>
      <c r="P348" s="119"/>
    </row>
    <row r="349" spans="2:16" ht="14.1" customHeight="1">
      <c r="B349" s="112"/>
      <c r="C349" s="112"/>
      <c r="D349" s="113"/>
      <c r="E349" s="114"/>
      <c r="F349" s="115"/>
      <c r="G349" s="115"/>
      <c r="J349" s="211"/>
      <c r="K349" s="116"/>
      <c r="L349" s="117"/>
      <c r="M349" s="118"/>
      <c r="N349" s="118"/>
      <c r="O349" s="119"/>
      <c r="P349" s="119"/>
    </row>
    <row r="350" spans="2:16" ht="14.1" customHeight="1">
      <c r="B350" s="112"/>
      <c r="C350" s="112"/>
      <c r="D350" s="113"/>
      <c r="E350" s="114"/>
      <c r="F350" s="115"/>
      <c r="G350" s="115"/>
      <c r="J350" s="211"/>
      <c r="K350" s="116"/>
      <c r="L350" s="117"/>
      <c r="M350" s="118"/>
      <c r="N350" s="118"/>
      <c r="O350" s="119"/>
      <c r="P350" s="119"/>
    </row>
    <row r="351" spans="2:16" ht="14.1" customHeight="1">
      <c r="B351" s="112"/>
      <c r="C351" s="112"/>
      <c r="D351" s="113"/>
      <c r="E351" s="114"/>
      <c r="F351" s="115"/>
      <c r="G351" s="115"/>
      <c r="J351" s="211"/>
      <c r="K351" s="116"/>
      <c r="L351" s="117"/>
      <c r="M351" s="118"/>
      <c r="N351" s="118"/>
      <c r="O351" s="119"/>
      <c r="P351" s="119"/>
    </row>
    <row r="352" spans="2:16" ht="14.1" customHeight="1">
      <c r="B352" s="112"/>
      <c r="C352" s="112"/>
      <c r="D352" s="113"/>
      <c r="E352" s="114"/>
      <c r="F352" s="115"/>
      <c r="G352" s="115"/>
      <c r="J352" s="211"/>
      <c r="K352" s="116"/>
      <c r="L352" s="117"/>
      <c r="M352" s="118"/>
      <c r="N352" s="118"/>
      <c r="O352" s="119"/>
      <c r="P352" s="119"/>
    </row>
    <row r="353" spans="2:16" ht="14.1" customHeight="1">
      <c r="B353" s="112"/>
      <c r="C353" s="112"/>
      <c r="D353" s="113"/>
      <c r="E353" s="114"/>
      <c r="F353" s="115"/>
      <c r="G353" s="115"/>
      <c r="J353" s="211"/>
      <c r="K353" s="116"/>
      <c r="L353" s="117"/>
      <c r="M353" s="118"/>
      <c r="N353" s="118"/>
      <c r="O353" s="119"/>
      <c r="P353" s="119"/>
    </row>
    <row r="354" spans="2:16" ht="14.1" customHeight="1">
      <c r="B354" s="112"/>
      <c r="C354" s="112"/>
      <c r="D354" s="113"/>
      <c r="E354" s="114"/>
      <c r="F354" s="115"/>
      <c r="G354" s="115"/>
      <c r="J354" s="211"/>
      <c r="K354" s="116"/>
      <c r="L354" s="117"/>
      <c r="M354" s="118"/>
      <c r="N354" s="118"/>
      <c r="O354" s="119"/>
      <c r="P354" s="119"/>
    </row>
    <row r="355" spans="2:16" ht="14.1" customHeight="1">
      <c r="B355" s="112"/>
      <c r="C355" s="112"/>
      <c r="D355" s="113"/>
      <c r="E355" s="114"/>
      <c r="F355" s="115"/>
      <c r="G355" s="115"/>
      <c r="J355" s="211"/>
      <c r="K355" s="116"/>
      <c r="L355" s="117"/>
      <c r="M355" s="118"/>
      <c r="N355" s="118"/>
      <c r="O355" s="119"/>
      <c r="P355" s="119"/>
    </row>
    <row r="356" spans="2:16" ht="14.1" customHeight="1">
      <c r="B356" s="112"/>
      <c r="C356" s="112"/>
      <c r="D356" s="113"/>
      <c r="E356" s="114"/>
      <c r="F356" s="115"/>
      <c r="G356" s="115"/>
      <c r="J356" s="211"/>
      <c r="K356" s="116"/>
      <c r="L356" s="117"/>
      <c r="M356" s="118"/>
      <c r="N356" s="118"/>
      <c r="O356" s="119"/>
      <c r="P356" s="119"/>
    </row>
    <row r="357" spans="2:16" ht="14.1" customHeight="1">
      <c r="B357" s="112"/>
      <c r="C357" s="112"/>
      <c r="D357" s="113"/>
      <c r="E357" s="114"/>
      <c r="F357" s="115"/>
      <c r="G357" s="115"/>
      <c r="J357" s="211"/>
      <c r="K357" s="116"/>
      <c r="L357" s="117"/>
      <c r="M357" s="118"/>
      <c r="N357" s="118"/>
      <c r="O357" s="119"/>
      <c r="P357" s="119"/>
    </row>
    <row r="358" spans="2:16" ht="14.1" customHeight="1">
      <c r="B358" s="112"/>
      <c r="C358" s="112"/>
      <c r="D358" s="113"/>
      <c r="E358" s="114"/>
      <c r="F358" s="115"/>
      <c r="G358" s="115"/>
      <c r="J358" s="211"/>
      <c r="K358" s="116"/>
      <c r="L358" s="117"/>
      <c r="M358" s="118"/>
      <c r="N358" s="118"/>
      <c r="O358" s="119"/>
      <c r="P358" s="119"/>
    </row>
    <row r="359" spans="2:16" ht="14.1" customHeight="1">
      <c r="B359" s="112"/>
      <c r="C359" s="112"/>
      <c r="D359" s="113"/>
      <c r="E359" s="114"/>
      <c r="F359" s="115"/>
      <c r="G359" s="115"/>
      <c r="J359" s="211"/>
      <c r="K359" s="116"/>
      <c r="L359" s="117"/>
      <c r="M359" s="118"/>
      <c r="N359" s="118"/>
      <c r="O359" s="119"/>
      <c r="P359" s="119"/>
    </row>
    <row r="360" spans="2:16" ht="14.1" customHeight="1">
      <c r="B360" s="112"/>
      <c r="C360" s="112"/>
      <c r="D360" s="113"/>
      <c r="E360" s="114"/>
      <c r="F360" s="115"/>
      <c r="G360" s="115"/>
      <c r="J360" s="211"/>
      <c r="K360" s="116"/>
      <c r="L360" s="117"/>
      <c r="M360" s="118"/>
      <c r="N360" s="118"/>
      <c r="O360" s="119"/>
      <c r="P360" s="119"/>
    </row>
    <row r="361" spans="2:16" ht="14.1" customHeight="1">
      <c r="B361" s="112"/>
      <c r="C361" s="112"/>
      <c r="D361" s="113"/>
      <c r="E361" s="114"/>
      <c r="F361" s="115"/>
      <c r="G361" s="115"/>
      <c r="J361" s="211"/>
      <c r="K361" s="116"/>
      <c r="L361" s="117"/>
      <c r="M361" s="118"/>
      <c r="N361" s="118"/>
      <c r="O361" s="119"/>
      <c r="P361" s="119"/>
    </row>
    <row r="362" spans="2:16" ht="14.1" customHeight="1">
      <c r="B362" s="112"/>
      <c r="C362" s="112"/>
      <c r="D362" s="113"/>
      <c r="E362" s="114"/>
      <c r="F362" s="115"/>
      <c r="G362" s="115"/>
      <c r="J362" s="211"/>
      <c r="K362" s="116"/>
      <c r="L362" s="117"/>
      <c r="M362" s="118"/>
      <c r="N362" s="118"/>
      <c r="O362" s="119"/>
      <c r="P362" s="119"/>
    </row>
    <row r="363" spans="2:16" ht="14.1" customHeight="1">
      <c r="B363" s="112"/>
      <c r="C363" s="112"/>
      <c r="D363" s="113"/>
      <c r="E363" s="114"/>
      <c r="F363" s="115"/>
      <c r="G363" s="115"/>
      <c r="J363" s="211"/>
      <c r="K363" s="116"/>
      <c r="L363" s="117"/>
      <c r="M363" s="118"/>
      <c r="N363" s="118"/>
      <c r="O363" s="119"/>
      <c r="P363" s="119"/>
    </row>
    <row r="364" spans="2:16" ht="14.1" customHeight="1">
      <c r="B364" s="112"/>
      <c r="C364" s="112"/>
      <c r="D364" s="113"/>
      <c r="E364" s="114"/>
      <c r="F364" s="115"/>
      <c r="G364" s="115"/>
      <c r="J364" s="211"/>
      <c r="K364" s="116"/>
      <c r="L364" s="117"/>
      <c r="M364" s="118"/>
      <c r="N364" s="118"/>
      <c r="O364" s="119"/>
      <c r="P364" s="119"/>
    </row>
    <row r="365" spans="2:16" ht="14.1" customHeight="1">
      <c r="B365" s="112"/>
      <c r="C365" s="112"/>
      <c r="D365" s="113"/>
      <c r="E365" s="114"/>
      <c r="F365" s="115"/>
      <c r="G365" s="115"/>
      <c r="J365" s="211"/>
      <c r="K365" s="116"/>
      <c r="L365" s="117"/>
      <c r="M365" s="118"/>
      <c r="N365" s="118"/>
      <c r="O365" s="119"/>
      <c r="P365" s="119"/>
    </row>
    <row r="366" spans="2:16" ht="14.1" customHeight="1">
      <c r="B366" s="112"/>
      <c r="C366" s="112"/>
      <c r="D366" s="113"/>
      <c r="E366" s="114"/>
      <c r="F366" s="115"/>
      <c r="G366" s="115"/>
      <c r="J366" s="211"/>
      <c r="K366" s="116"/>
      <c r="L366" s="117"/>
      <c r="M366" s="118"/>
      <c r="N366" s="118"/>
      <c r="O366" s="119"/>
      <c r="P366" s="119"/>
    </row>
    <row r="367" spans="2:16" ht="14.1" customHeight="1">
      <c r="B367" s="112"/>
      <c r="C367" s="112"/>
      <c r="D367" s="113"/>
      <c r="E367" s="114"/>
      <c r="F367" s="115"/>
      <c r="G367" s="115"/>
      <c r="J367" s="211"/>
      <c r="K367" s="116"/>
      <c r="L367" s="117"/>
      <c r="M367" s="118"/>
      <c r="N367" s="118"/>
      <c r="O367" s="119"/>
      <c r="P367" s="119"/>
    </row>
    <row r="368" spans="2:16" ht="14.1" customHeight="1">
      <c r="B368" s="112"/>
      <c r="C368" s="112"/>
      <c r="D368" s="113"/>
      <c r="E368" s="114"/>
      <c r="F368" s="115"/>
      <c r="G368" s="115"/>
      <c r="J368" s="211"/>
      <c r="K368" s="116"/>
      <c r="L368" s="117"/>
      <c r="M368" s="118"/>
      <c r="N368" s="118"/>
      <c r="O368" s="119"/>
      <c r="P368" s="119"/>
    </row>
    <row r="369" spans="2:16" ht="14.1" customHeight="1">
      <c r="B369" s="112"/>
      <c r="C369" s="112"/>
      <c r="D369" s="113"/>
      <c r="E369" s="114"/>
      <c r="F369" s="115"/>
      <c r="G369" s="115"/>
      <c r="J369" s="211"/>
      <c r="K369" s="116"/>
      <c r="L369" s="117"/>
      <c r="M369" s="118"/>
      <c r="N369" s="118"/>
      <c r="O369" s="119"/>
      <c r="P369" s="119"/>
    </row>
    <row r="370" spans="2:16" ht="14.1" customHeight="1">
      <c r="B370" s="112"/>
      <c r="C370" s="112"/>
      <c r="D370" s="113"/>
      <c r="E370" s="114"/>
      <c r="F370" s="115"/>
      <c r="G370" s="115"/>
      <c r="J370" s="211"/>
      <c r="K370" s="116"/>
      <c r="L370" s="117"/>
      <c r="M370" s="118"/>
      <c r="N370" s="118"/>
      <c r="O370" s="119"/>
      <c r="P370" s="119"/>
    </row>
    <row r="371" spans="2:16" ht="14.1" customHeight="1">
      <c r="B371" s="112"/>
      <c r="C371" s="112"/>
      <c r="D371" s="113"/>
      <c r="E371" s="114"/>
      <c r="F371" s="115"/>
      <c r="G371" s="115"/>
      <c r="J371" s="211"/>
      <c r="K371" s="116"/>
      <c r="L371" s="117"/>
      <c r="M371" s="118"/>
      <c r="N371" s="118"/>
      <c r="O371" s="119"/>
      <c r="P371" s="119"/>
    </row>
    <row r="372" spans="2:16" ht="14.1" customHeight="1">
      <c r="B372" s="112"/>
      <c r="C372" s="112"/>
      <c r="D372" s="113"/>
      <c r="E372" s="114"/>
      <c r="F372" s="115"/>
      <c r="G372" s="115"/>
      <c r="J372" s="211"/>
      <c r="K372" s="116"/>
      <c r="L372" s="117"/>
      <c r="M372" s="118"/>
      <c r="N372" s="118"/>
      <c r="O372" s="119"/>
      <c r="P372" s="119"/>
    </row>
    <row r="373" spans="2:16" ht="14.1" customHeight="1">
      <c r="B373" s="112"/>
      <c r="C373" s="112"/>
      <c r="D373" s="113"/>
      <c r="E373" s="114"/>
      <c r="F373" s="115"/>
      <c r="G373" s="115"/>
      <c r="J373" s="211"/>
      <c r="K373" s="116"/>
      <c r="L373" s="117"/>
      <c r="M373" s="118"/>
      <c r="N373" s="118"/>
      <c r="O373" s="119"/>
      <c r="P373" s="119"/>
    </row>
    <row r="374" spans="2:16" ht="14.1" customHeight="1">
      <c r="B374" s="112"/>
      <c r="C374" s="112"/>
      <c r="D374" s="113"/>
      <c r="E374" s="114"/>
      <c r="F374" s="115"/>
      <c r="G374" s="115"/>
      <c r="J374" s="211"/>
      <c r="K374" s="116"/>
      <c r="L374" s="117"/>
      <c r="M374" s="118"/>
      <c r="N374" s="118"/>
      <c r="O374" s="119"/>
      <c r="P374" s="119"/>
    </row>
    <row r="375" spans="2:16" ht="14.1" customHeight="1">
      <c r="B375" s="112"/>
      <c r="C375" s="112"/>
      <c r="D375" s="113"/>
      <c r="E375" s="114"/>
      <c r="F375" s="115"/>
      <c r="G375" s="115"/>
      <c r="J375" s="211"/>
      <c r="K375" s="116"/>
      <c r="L375" s="117"/>
      <c r="M375" s="118"/>
      <c r="N375" s="118"/>
      <c r="O375" s="119"/>
      <c r="P375" s="119"/>
    </row>
    <row r="376" spans="2:16" ht="14.1" customHeight="1">
      <c r="B376" s="112"/>
      <c r="C376" s="112"/>
      <c r="D376" s="113"/>
      <c r="E376" s="114"/>
      <c r="F376" s="115"/>
      <c r="G376" s="115"/>
      <c r="J376" s="211"/>
      <c r="K376" s="116"/>
      <c r="L376" s="117"/>
      <c r="M376" s="118"/>
      <c r="N376" s="118"/>
      <c r="O376" s="119"/>
      <c r="P376" s="119"/>
    </row>
    <row r="377" spans="2:16" ht="14.1" customHeight="1">
      <c r="B377" s="112"/>
      <c r="C377" s="112"/>
      <c r="D377" s="113"/>
      <c r="E377" s="114"/>
      <c r="F377" s="115"/>
      <c r="G377" s="115"/>
      <c r="J377" s="211"/>
      <c r="K377" s="116"/>
      <c r="L377" s="117"/>
      <c r="M377" s="118"/>
      <c r="N377" s="118"/>
      <c r="O377" s="119"/>
      <c r="P377" s="119"/>
    </row>
    <row r="378" spans="2:16" ht="14.1" customHeight="1">
      <c r="B378" s="112"/>
      <c r="C378" s="112"/>
      <c r="D378" s="113"/>
      <c r="E378" s="114"/>
      <c r="F378" s="115"/>
      <c r="G378" s="115"/>
      <c r="J378" s="211"/>
      <c r="K378" s="116"/>
      <c r="L378" s="117"/>
      <c r="M378" s="118"/>
      <c r="N378" s="118"/>
      <c r="O378" s="119"/>
      <c r="P378" s="119"/>
    </row>
    <row r="379" spans="2:16" ht="14.1" customHeight="1">
      <c r="B379" s="112"/>
      <c r="C379" s="112"/>
      <c r="D379" s="113"/>
      <c r="E379" s="114"/>
      <c r="F379" s="115"/>
      <c r="G379" s="115"/>
      <c r="J379" s="211"/>
      <c r="K379" s="116"/>
      <c r="L379" s="117"/>
      <c r="M379" s="118"/>
      <c r="N379" s="118"/>
      <c r="O379" s="119"/>
      <c r="P379" s="119"/>
    </row>
    <row r="380" spans="2:16" ht="14.1" customHeight="1">
      <c r="B380" s="112"/>
      <c r="C380" s="112"/>
      <c r="D380" s="113"/>
      <c r="E380" s="114"/>
      <c r="F380" s="115"/>
      <c r="G380" s="115"/>
      <c r="J380" s="211"/>
      <c r="K380" s="116"/>
      <c r="L380" s="117"/>
      <c r="M380" s="118"/>
      <c r="N380" s="118"/>
      <c r="O380" s="119"/>
      <c r="P380" s="119"/>
    </row>
    <row r="381" spans="2:16" ht="14.1" customHeight="1">
      <c r="B381" s="112"/>
      <c r="C381" s="112"/>
      <c r="D381" s="113"/>
      <c r="E381" s="114"/>
      <c r="F381" s="115"/>
      <c r="G381" s="115"/>
      <c r="J381" s="211"/>
      <c r="K381" s="116"/>
      <c r="L381" s="117"/>
      <c r="M381" s="118"/>
      <c r="N381" s="118"/>
      <c r="O381" s="119"/>
      <c r="P381" s="119"/>
    </row>
    <row r="382" spans="2:16" ht="14.1" customHeight="1">
      <c r="B382" s="112"/>
      <c r="C382" s="112"/>
      <c r="D382" s="113"/>
      <c r="E382" s="114"/>
      <c r="F382" s="115"/>
      <c r="G382" s="115"/>
      <c r="J382" s="211"/>
      <c r="K382" s="116"/>
      <c r="L382" s="117"/>
      <c r="M382" s="118"/>
      <c r="N382" s="118"/>
      <c r="O382" s="119"/>
      <c r="P382" s="119"/>
    </row>
    <row r="383" spans="2:16" ht="14.1" customHeight="1">
      <c r="B383" s="112"/>
      <c r="C383" s="112"/>
      <c r="D383" s="113"/>
      <c r="E383" s="114"/>
      <c r="F383" s="115"/>
      <c r="G383" s="115"/>
      <c r="J383" s="211"/>
      <c r="K383" s="116"/>
      <c r="L383" s="117"/>
      <c r="M383" s="118"/>
      <c r="N383" s="118"/>
      <c r="O383" s="119"/>
      <c r="P383" s="119"/>
    </row>
    <row r="384" spans="2:16" ht="14.1" customHeight="1">
      <c r="B384" s="112"/>
      <c r="C384" s="112"/>
      <c r="D384" s="113"/>
      <c r="E384" s="114"/>
      <c r="F384" s="115"/>
      <c r="G384" s="115"/>
      <c r="J384" s="211"/>
      <c r="K384" s="116"/>
      <c r="L384" s="117"/>
      <c r="M384" s="118"/>
      <c r="N384" s="118"/>
      <c r="O384" s="119"/>
      <c r="P384" s="119"/>
    </row>
    <row r="385" spans="2:16" ht="14.1" customHeight="1">
      <c r="B385" s="112"/>
      <c r="C385" s="112"/>
      <c r="D385" s="113"/>
      <c r="E385" s="114"/>
      <c r="F385" s="115"/>
      <c r="G385" s="115"/>
      <c r="J385" s="211"/>
      <c r="K385" s="116"/>
      <c r="L385" s="117"/>
      <c r="M385" s="118"/>
      <c r="N385" s="118"/>
      <c r="O385" s="119"/>
      <c r="P385" s="119"/>
    </row>
    <row r="386" spans="2:16" ht="14.1" customHeight="1">
      <c r="B386" s="112"/>
      <c r="C386" s="112"/>
      <c r="D386" s="113"/>
      <c r="E386" s="114"/>
      <c r="F386" s="115"/>
      <c r="G386" s="115"/>
      <c r="J386" s="211"/>
      <c r="K386" s="116"/>
      <c r="L386" s="117"/>
      <c r="M386" s="118"/>
      <c r="N386" s="118"/>
      <c r="O386" s="119"/>
      <c r="P386" s="119"/>
    </row>
    <row r="387" spans="2:16" ht="14.1" customHeight="1">
      <c r="B387" s="112"/>
      <c r="C387" s="112"/>
      <c r="D387" s="113"/>
      <c r="E387" s="114"/>
      <c r="F387" s="115"/>
      <c r="G387" s="115"/>
      <c r="J387" s="211"/>
      <c r="K387" s="116"/>
      <c r="L387" s="117"/>
      <c r="M387" s="118"/>
      <c r="N387" s="118"/>
      <c r="O387" s="119"/>
      <c r="P387" s="119"/>
    </row>
    <row r="388" spans="2:16" ht="14.1" customHeight="1">
      <c r="B388" s="112"/>
      <c r="C388" s="112"/>
      <c r="D388" s="113"/>
      <c r="E388" s="114"/>
      <c r="F388" s="115"/>
      <c r="G388" s="115"/>
      <c r="J388" s="211"/>
      <c r="K388" s="116"/>
      <c r="L388" s="117"/>
      <c r="M388" s="118"/>
      <c r="N388" s="118"/>
      <c r="O388" s="119"/>
      <c r="P388" s="119"/>
    </row>
    <row r="389" spans="2:16" ht="14.1" customHeight="1">
      <c r="B389" s="112"/>
      <c r="C389" s="112"/>
      <c r="D389" s="113"/>
      <c r="E389" s="114"/>
      <c r="F389" s="115"/>
      <c r="G389" s="115"/>
      <c r="J389" s="211"/>
      <c r="K389" s="116"/>
      <c r="L389" s="117"/>
      <c r="M389" s="118"/>
      <c r="N389" s="118"/>
      <c r="O389" s="119"/>
      <c r="P389" s="119"/>
    </row>
    <row r="390" spans="2:16" ht="14.1" customHeight="1">
      <c r="B390" s="112"/>
      <c r="C390" s="112"/>
      <c r="D390" s="113"/>
      <c r="E390" s="114"/>
      <c r="F390" s="115"/>
      <c r="G390" s="115"/>
      <c r="J390" s="211"/>
      <c r="K390" s="116"/>
      <c r="L390" s="117"/>
      <c r="M390" s="118"/>
      <c r="N390" s="118"/>
      <c r="O390" s="119"/>
      <c r="P390" s="119"/>
    </row>
    <row r="391" spans="2:16" ht="14.1" customHeight="1">
      <c r="B391" s="112"/>
      <c r="C391" s="112"/>
      <c r="D391" s="113"/>
      <c r="E391" s="114"/>
      <c r="F391" s="115"/>
      <c r="G391" s="115"/>
      <c r="J391" s="211"/>
      <c r="K391" s="116"/>
      <c r="L391" s="117"/>
      <c r="M391" s="118"/>
      <c r="N391" s="118"/>
      <c r="O391" s="119"/>
      <c r="P391" s="119"/>
    </row>
    <row r="392" spans="2:16" ht="14.1" customHeight="1">
      <c r="B392" s="112"/>
      <c r="C392" s="112"/>
      <c r="D392" s="113"/>
      <c r="E392" s="114"/>
      <c r="F392" s="115"/>
      <c r="G392" s="115"/>
      <c r="J392" s="211"/>
      <c r="K392" s="116"/>
      <c r="L392" s="117"/>
      <c r="M392" s="118"/>
      <c r="N392" s="118"/>
      <c r="O392" s="119"/>
      <c r="P392" s="119"/>
    </row>
    <row r="393" spans="2:16" ht="14.1" customHeight="1">
      <c r="B393" s="112"/>
      <c r="C393" s="112"/>
      <c r="D393" s="113"/>
      <c r="E393" s="114"/>
      <c r="F393" s="115"/>
      <c r="G393" s="115"/>
      <c r="J393" s="211"/>
      <c r="K393" s="116"/>
      <c r="L393" s="117"/>
      <c r="M393" s="118"/>
      <c r="N393" s="118"/>
      <c r="O393" s="119"/>
      <c r="P393" s="119"/>
    </row>
    <row r="394" spans="2:16" ht="14.1" customHeight="1">
      <c r="B394" s="112"/>
      <c r="C394" s="112"/>
      <c r="D394" s="113"/>
      <c r="E394" s="114"/>
      <c r="F394" s="115"/>
      <c r="G394" s="115"/>
      <c r="J394" s="211"/>
      <c r="K394" s="116"/>
      <c r="L394" s="117"/>
      <c r="M394" s="118"/>
      <c r="N394" s="118"/>
      <c r="O394" s="119"/>
      <c r="P394" s="119"/>
    </row>
    <row r="395" spans="2:16" ht="14.1" customHeight="1">
      <c r="B395" s="112"/>
      <c r="C395" s="112"/>
      <c r="D395" s="113"/>
      <c r="E395" s="114"/>
      <c r="F395" s="115"/>
      <c r="G395" s="115"/>
      <c r="J395" s="211"/>
      <c r="K395" s="116"/>
      <c r="L395" s="117"/>
      <c r="M395" s="118"/>
      <c r="N395" s="118"/>
      <c r="O395" s="119"/>
      <c r="P395" s="119"/>
    </row>
    <row r="396" spans="2:16" ht="14.1" customHeight="1">
      <c r="B396" s="112"/>
      <c r="C396" s="112"/>
      <c r="D396" s="113"/>
      <c r="E396" s="114"/>
      <c r="F396" s="115"/>
      <c r="G396" s="115"/>
      <c r="J396" s="211"/>
      <c r="K396" s="116"/>
      <c r="L396" s="117"/>
      <c r="M396" s="118"/>
      <c r="N396" s="118"/>
      <c r="O396" s="119"/>
      <c r="P396" s="119"/>
    </row>
    <row r="397" spans="2:16" ht="14.1" customHeight="1">
      <c r="B397" s="112"/>
      <c r="C397" s="112"/>
      <c r="D397" s="113"/>
      <c r="E397" s="114"/>
      <c r="F397" s="115"/>
      <c r="G397" s="115"/>
      <c r="J397" s="211"/>
      <c r="K397" s="116"/>
      <c r="L397" s="117"/>
      <c r="M397" s="118"/>
      <c r="N397" s="118"/>
      <c r="O397" s="119"/>
      <c r="P397" s="119"/>
    </row>
    <row r="398" spans="2:16" ht="14.1" customHeight="1">
      <c r="B398" s="112"/>
      <c r="C398" s="112"/>
      <c r="D398" s="113"/>
      <c r="E398" s="114"/>
      <c r="F398" s="115"/>
      <c r="G398" s="115"/>
      <c r="J398" s="211"/>
      <c r="K398" s="116"/>
      <c r="L398" s="117"/>
      <c r="M398" s="118"/>
      <c r="N398" s="118"/>
      <c r="O398" s="119"/>
      <c r="P398" s="119"/>
    </row>
    <row r="399" spans="2:16" ht="14.1" customHeight="1">
      <c r="B399" s="112"/>
      <c r="C399" s="112"/>
      <c r="D399" s="113"/>
      <c r="E399" s="114"/>
      <c r="F399" s="115"/>
      <c r="G399" s="115"/>
      <c r="J399" s="211"/>
      <c r="K399" s="116"/>
      <c r="L399" s="117"/>
      <c r="M399" s="118"/>
      <c r="N399" s="118"/>
      <c r="O399" s="119"/>
      <c r="P399" s="119"/>
    </row>
    <row r="400" spans="2:16" ht="14.1" customHeight="1">
      <c r="B400" s="112"/>
      <c r="C400" s="112"/>
      <c r="D400" s="113"/>
      <c r="E400" s="114"/>
      <c r="F400" s="115"/>
      <c r="G400" s="115"/>
      <c r="J400" s="211"/>
      <c r="K400" s="116"/>
      <c r="L400" s="117"/>
      <c r="M400" s="118"/>
      <c r="N400" s="118"/>
      <c r="O400" s="119"/>
      <c r="P400" s="119"/>
    </row>
    <row r="401" spans="2:16" ht="14.1" customHeight="1">
      <c r="B401" s="112"/>
      <c r="C401" s="112"/>
      <c r="D401" s="113"/>
      <c r="E401" s="114"/>
      <c r="F401" s="115"/>
      <c r="G401" s="115"/>
      <c r="J401" s="211"/>
      <c r="K401" s="116"/>
      <c r="L401" s="117"/>
      <c r="M401" s="118"/>
      <c r="N401" s="118"/>
      <c r="O401" s="119"/>
      <c r="P401" s="119"/>
    </row>
    <row r="402" spans="2:16" ht="14.1" customHeight="1">
      <c r="B402" s="112"/>
      <c r="C402" s="112"/>
      <c r="D402" s="113"/>
      <c r="E402" s="114"/>
      <c r="F402" s="115"/>
      <c r="G402" s="115"/>
      <c r="J402" s="211"/>
      <c r="K402" s="116"/>
      <c r="L402" s="117"/>
      <c r="M402" s="118"/>
      <c r="N402" s="118"/>
      <c r="O402" s="119"/>
      <c r="P402" s="119"/>
    </row>
    <row r="403" spans="2:16" ht="14.1" customHeight="1">
      <c r="B403" s="112"/>
      <c r="C403" s="112"/>
      <c r="D403" s="113"/>
      <c r="E403" s="114"/>
      <c r="F403" s="115"/>
      <c r="G403" s="115"/>
      <c r="J403" s="211"/>
      <c r="K403" s="116"/>
      <c r="L403" s="117"/>
      <c r="M403" s="118"/>
      <c r="N403" s="118"/>
      <c r="O403" s="119"/>
      <c r="P403" s="119"/>
    </row>
    <row r="404" spans="2:16" ht="14.1" customHeight="1">
      <c r="B404" s="112"/>
      <c r="C404" s="112"/>
      <c r="D404" s="113"/>
      <c r="E404" s="114"/>
      <c r="F404" s="115"/>
      <c r="G404" s="115"/>
      <c r="J404" s="211"/>
      <c r="K404" s="116"/>
      <c r="L404" s="117"/>
      <c r="M404" s="118"/>
      <c r="N404" s="118"/>
      <c r="O404" s="119"/>
      <c r="P404" s="119"/>
    </row>
    <row r="405" spans="2:16" ht="14.1" customHeight="1">
      <c r="B405" s="112"/>
      <c r="C405" s="112"/>
      <c r="D405" s="113"/>
      <c r="E405" s="114"/>
      <c r="F405" s="115"/>
      <c r="G405" s="115"/>
      <c r="J405" s="211"/>
      <c r="K405" s="116"/>
      <c r="L405" s="117"/>
      <c r="M405" s="118"/>
      <c r="N405" s="118"/>
      <c r="O405" s="119"/>
      <c r="P405" s="119"/>
    </row>
    <row r="406" spans="2:16" ht="14.1" customHeight="1">
      <c r="B406" s="112"/>
      <c r="C406" s="112"/>
      <c r="D406" s="113"/>
      <c r="E406" s="114"/>
      <c r="F406" s="115"/>
      <c r="G406" s="115"/>
      <c r="J406" s="211"/>
      <c r="K406" s="116"/>
      <c r="L406" s="117"/>
      <c r="M406" s="118"/>
      <c r="N406" s="118"/>
      <c r="O406" s="119"/>
      <c r="P406" s="119"/>
    </row>
    <row r="407" spans="2:16" ht="14.1" customHeight="1">
      <c r="B407" s="112"/>
      <c r="C407" s="112"/>
      <c r="D407" s="113"/>
      <c r="E407" s="114"/>
      <c r="F407" s="115"/>
      <c r="G407" s="115"/>
      <c r="J407" s="211"/>
      <c r="K407" s="116"/>
      <c r="L407" s="117"/>
      <c r="M407" s="118"/>
      <c r="N407" s="118"/>
      <c r="O407" s="119"/>
      <c r="P407" s="119"/>
    </row>
    <row r="408" spans="2:16" ht="14.1" customHeight="1">
      <c r="B408" s="112"/>
      <c r="C408" s="112"/>
      <c r="D408" s="113"/>
      <c r="E408" s="114"/>
      <c r="F408" s="115"/>
      <c r="G408" s="115"/>
      <c r="J408" s="211"/>
      <c r="K408" s="116"/>
      <c r="L408" s="117"/>
      <c r="M408" s="118"/>
      <c r="N408" s="118"/>
      <c r="O408" s="119"/>
      <c r="P408" s="119"/>
    </row>
    <row r="409" spans="2:16" ht="14.1" customHeight="1">
      <c r="B409" s="112"/>
      <c r="C409" s="112"/>
      <c r="D409" s="113"/>
      <c r="E409" s="114"/>
      <c r="F409" s="115"/>
      <c r="G409" s="115"/>
      <c r="J409" s="211"/>
      <c r="K409" s="116"/>
      <c r="L409" s="117"/>
      <c r="M409" s="118"/>
      <c r="N409" s="118"/>
      <c r="O409" s="119"/>
      <c r="P409" s="119"/>
    </row>
    <row r="410" spans="2:16" ht="14.1" customHeight="1">
      <c r="B410" s="112"/>
      <c r="C410" s="112"/>
      <c r="D410" s="113"/>
      <c r="E410" s="114"/>
      <c r="F410" s="115"/>
      <c r="G410" s="115"/>
      <c r="J410" s="211"/>
      <c r="K410" s="116"/>
      <c r="L410" s="117"/>
      <c r="M410" s="118"/>
      <c r="N410" s="118"/>
      <c r="O410" s="119"/>
      <c r="P410" s="119"/>
    </row>
    <row r="411" spans="2:16" ht="14.1" customHeight="1">
      <c r="B411" s="112"/>
      <c r="C411" s="112"/>
      <c r="D411" s="113"/>
      <c r="E411" s="114"/>
      <c r="F411" s="115"/>
      <c r="G411" s="115"/>
      <c r="J411" s="211"/>
      <c r="K411" s="116"/>
      <c r="L411" s="117"/>
      <c r="M411" s="118"/>
      <c r="N411" s="118"/>
      <c r="O411" s="119"/>
      <c r="P411" s="119"/>
    </row>
    <row r="412" spans="2:16" ht="14.1" customHeight="1">
      <c r="B412" s="112"/>
      <c r="C412" s="112"/>
      <c r="D412" s="113"/>
      <c r="E412" s="114"/>
      <c r="F412" s="115"/>
      <c r="G412" s="115"/>
      <c r="J412" s="211"/>
      <c r="K412" s="116"/>
      <c r="L412" s="117"/>
      <c r="M412" s="118"/>
      <c r="N412" s="118"/>
      <c r="O412" s="119"/>
      <c r="P412" s="119"/>
    </row>
    <row r="413" spans="2:16" ht="14.1" customHeight="1">
      <c r="B413" s="112"/>
      <c r="C413" s="112"/>
      <c r="D413" s="113"/>
      <c r="E413" s="114"/>
      <c r="F413" s="115"/>
      <c r="G413" s="115"/>
      <c r="J413" s="211"/>
      <c r="K413" s="116"/>
      <c r="L413" s="117"/>
      <c r="M413" s="118"/>
      <c r="N413" s="118"/>
      <c r="O413" s="119"/>
      <c r="P413" s="119"/>
    </row>
    <row r="414" spans="2:16" ht="14.1" customHeight="1">
      <c r="B414" s="112"/>
      <c r="C414" s="112"/>
      <c r="D414" s="113"/>
      <c r="E414" s="114"/>
      <c r="F414" s="115"/>
      <c r="G414" s="115"/>
      <c r="J414" s="211"/>
      <c r="K414" s="116"/>
      <c r="L414" s="117"/>
      <c r="M414" s="118"/>
      <c r="N414" s="118"/>
      <c r="O414" s="119"/>
      <c r="P414" s="119"/>
    </row>
    <row r="415" spans="2:16" ht="14.1" customHeight="1">
      <c r="B415" s="112"/>
      <c r="C415" s="112"/>
      <c r="D415" s="113"/>
      <c r="E415" s="114"/>
      <c r="F415" s="115"/>
      <c r="G415" s="115"/>
      <c r="J415" s="211"/>
      <c r="K415" s="116"/>
      <c r="L415" s="117"/>
      <c r="M415" s="118"/>
      <c r="N415" s="118"/>
      <c r="O415" s="119"/>
      <c r="P415" s="119"/>
    </row>
    <row r="416" spans="2:16" ht="14.1" customHeight="1">
      <c r="B416" s="112"/>
      <c r="C416" s="112"/>
      <c r="D416" s="113"/>
      <c r="E416" s="114"/>
      <c r="F416" s="115"/>
      <c r="G416" s="115"/>
      <c r="J416" s="211"/>
      <c r="K416" s="116"/>
      <c r="L416" s="117"/>
      <c r="M416" s="118"/>
      <c r="N416" s="118"/>
      <c r="O416" s="119"/>
      <c r="P416" s="119"/>
    </row>
    <row r="417" spans="2:16" ht="14.1" customHeight="1">
      <c r="B417" s="112"/>
      <c r="C417" s="112"/>
      <c r="D417" s="113"/>
      <c r="E417" s="114"/>
      <c r="F417" s="115"/>
      <c r="G417" s="115"/>
      <c r="J417" s="211"/>
      <c r="K417" s="116"/>
      <c r="L417" s="117"/>
      <c r="M417" s="118"/>
      <c r="N417" s="118"/>
      <c r="O417" s="119"/>
      <c r="P417" s="119"/>
    </row>
    <row r="418" spans="2:16" ht="14.1" customHeight="1">
      <c r="B418" s="112"/>
      <c r="C418" s="112"/>
      <c r="D418" s="113"/>
      <c r="E418" s="114"/>
      <c r="F418" s="115"/>
      <c r="G418" s="115"/>
      <c r="J418" s="211"/>
      <c r="K418" s="116"/>
      <c r="L418" s="117"/>
      <c r="M418" s="118"/>
      <c r="N418" s="118"/>
      <c r="O418" s="119"/>
      <c r="P418" s="119"/>
    </row>
    <row r="419" spans="2:16" ht="14.1" customHeight="1">
      <c r="B419" s="112"/>
      <c r="C419" s="112"/>
      <c r="D419" s="113"/>
      <c r="E419" s="114"/>
      <c r="F419" s="115"/>
      <c r="G419" s="115"/>
      <c r="J419" s="211"/>
      <c r="K419" s="116"/>
      <c r="L419" s="117"/>
      <c r="M419" s="118"/>
      <c r="N419" s="118"/>
      <c r="O419" s="119"/>
      <c r="P419" s="119"/>
    </row>
    <row r="420" spans="2:16" ht="14.1" customHeight="1">
      <c r="B420" s="112"/>
      <c r="C420" s="112"/>
      <c r="D420" s="113"/>
      <c r="E420" s="114"/>
      <c r="F420" s="115"/>
      <c r="G420" s="115"/>
      <c r="J420" s="211"/>
      <c r="K420" s="116"/>
      <c r="L420" s="117"/>
      <c r="M420" s="118"/>
      <c r="N420" s="118"/>
      <c r="O420" s="119"/>
      <c r="P420" s="119"/>
    </row>
  </sheetData>
  <autoFilter ref="B9:R143" xr:uid="{00000000-0009-0000-0000-000004000000}"/>
  <phoneticPr fontId="10"/>
  <printOptions horizontalCentered="1" gridLinesSet="0"/>
  <pageMargins left="0.19685039370078741" right="0.19685039370078741" top="0.59055118110236227" bottom="0.78740157480314965" header="0.39370078740157483" footer="0.19685039370078741"/>
  <pageSetup paperSize="9" scale="35" fitToHeight="0" orientation="landscape" r:id="rId1"/>
  <headerFooter alignWithMargins="0">
    <oddFooter>&amp;L&amp;"Verdana,Standaard"&amp;F-&amp;A
Atir b.v. ©&amp;R&amp;"Verdana,Standaard"printversie &amp;D</oddFooter>
  </headerFooter>
  <rowBreaks count="2" manualBreakCount="2">
    <brk id="65" min="1" max="21" man="1"/>
    <brk id="115" min="1"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pane="bottomLeft" activeCell="B5" sqref="B5"/>
      <selection activeCell="F12" sqref="F12"/>
    </sheetView>
  </sheetViews>
  <sheetFormatPr defaultColWidth="9.28515625" defaultRowHeight="13.15"/>
  <cols>
    <col min="1" max="1" width="45.5703125" style="3" customWidth="1"/>
    <col min="2" max="2" width="18.28515625" style="3" customWidth="1"/>
    <col min="3" max="3" width="18.42578125" style="3" customWidth="1"/>
    <col min="4" max="4" width="10.7109375" style="3" customWidth="1"/>
    <col min="5" max="5" width="11.140625" style="3" customWidth="1"/>
    <col min="6" max="6" width="2.140625" style="3" customWidth="1"/>
    <col min="7" max="7" width="7.85546875" style="3" customWidth="1"/>
    <col min="8" max="8" width="27" style="3" bestFit="1" customWidth="1"/>
    <col min="9" max="16384" width="9.28515625" style="3"/>
  </cols>
  <sheetData>
    <row r="1" spans="1:8">
      <c r="A1" s="369" t="s">
        <v>5</v>
      </c>
      <c r="B1" s="39"/>
      <c r="C1" s="2"/>
      <c r="D1" s="2"/>
      <c r="E1" s="2"/>
      <c r="F1" s="2"/>
      <c r="G1" s="2"/>
    </row>
    <row r="2" spans="1:8">
      <c r="A2" s="2"/>
      <c r="B2" s="2"/>
      <c r="C2" s="2"/>
      <c r="D2" s="2"/>
      <c r="E2" s="2"/>
      <c r="F2" s="2"/>
      <c r="G2" s="2"/>
    </row>
    <row r="3" spans="1:8" ht="15">
      <c r="A3" s="83" t="str">
        <f>'1-Contractblad totaal'!A3</f>
        <v>Naam opdrachtgever</v>
      </c>
      <c r="B3" s="96" t="str">
        <f>'1-Contractblad totaal'!B3</f>
        <v>Gemeente Oostzaan</v>
      </c>
      <c r="C3" s="2"/>
      <c r="D3" s="2"/>
      <c r="E3" s="226"/>
      <c r="F3" s="2"/>
      <c r="G3" s="2"/>
    </row>
    <row r="4" spans="1:8" ht="15">
      <c r="A4" s="83" t="str">
        <f>'1-Contractblad totaal'!A4</f>
        <v>Calculatie onderdeel</v>
      </c>
      <c r="B4" s="96" t="e">
        <f ca="1">MID(CELL("bestandsnaam",$C$9),SEARCH("]",CELL("bestandsnaam",$C$9),1)+1,256)</f>
        <v>#VALUE!</v>
      </c>
      <c r="C4" s="121"/>
      <c r="D4" s="25"/>
      <c r="E4" s="5"/>
      <c r="F4" s="5"/>
      <c r="G4" s="5"/>
    </row>
    <row r="5" spans="1:8" ht="15">
      <c r="A5" s="83" t="str">
        <f>'1-Contractblad totaal'!A5</f>
        <v>Gebouw/plaats</v>
      </c>
      <c r="B5" s="96" t="str">
        <f>'1-Contractblad totaal'!B5</f>
        <v>Gemeentehuis / Gemeentewerf</v>
      </c>
      <c r="C5" s="83"/>
      <c r="D5" s="20"/>
      <c r="E5" s="122"/>
      <c r="F5" s="7"/>
      <c r="G5" s="5"/>
    </row>
    <row r="6" spans="1:8" ht="15">
      <c r="A6" s="83" t="str">
        <f>'1-Contractblad totaal'!A6</f>
        <v>Referentie nummer</v>
      </c>
      <c r="B6" s="96" t="str">
        <f>'1-Contractblad totaal'!B6</f>
        <v>GO-EA-MW-2021</v>
      </c>
      <c r="C6" s="100"/>
      <c r="D6" s="20"/>
      <c r="E6" s="228"/>
      <c r="F6" s="227"/>
      <c r="G6" s="229"/>
      <c r="H6" s="230"/>
    </row>
    <row r="7" spans="1:8" ht="15">
      <c r="A7" s="83" t="str">
        <f>'1-Contractblad totaal'!A8</f>
        <v>Naam dienstverlener</v>
      </c>
      <c r="B7" s="96">
        <f>'1-Contractblad totaal'!B8</f>
        <v>0</v>
      </c>
      <c r="C7" s="100"/>
      <c r="D7" s="20"/>
      <c r="E7" s="122"/>
      <c r="F7" s="7"/>
      <c r="G7" s="5"/>
    </row>
    <row r="8" spans="1:8" ht="15">
      <c r="A8" s="83" t="str">
        <f>'1-Contractblad totaal'!A9</f>
        <v>Prijspeil</v>
      </c>
      <c r="B8" s="84">
        <f>'1-Contractblad totaal'!B9</f>
        <v>44562</v>
      </c>
      <c r="C8" s="122"/>
      <c r="D8" s="122"/>
      <c r="E8" s="122"/>
      <c r="F8" s="7"/>
      <c r="G8" s="5"/>
    </row>
    <row r="9" spans="1:8" ht="15">
      <c r="A9" s="123"/>
      <c r="B9" s="122"/>
      <c r="C9" s="122"/>
      <c r="D9" s="122"/>
      <c r="E9" s="122"/>
      <c r="F9" s="7"/>
      <c r="G9" s="5"/>
    </row>
    <row r="10" spans="1:8" ht="17.45">
      <c r="A10" s="370" t="s">
        <v>317</v>
      </c>
      <c r="B10" s="371"/>
      <c r="C10" s="372"/>
      <c r="D10" s="122"/>
      <c r="E10" s="122"/>
      <c r="F10" s="7"/>
      <c r="G10" s="5"/>
    </row>
    <row r="11" spans="1:8">
      <c r="A11" s="124"/>
      <c r="B11" s="4"/>
      <c r="C11" s="4"/>
      <c r="D11" s="122"/>
      <c r="E11" s="122"/>
      <c r="F11" s="5"/>
      <c r="G11" s="5"/>
    </row>
    <row r="12" spans="1:8">
      <c r="A12" s="373"/>
      <c r="B12" s="357"/>
      <c r="C12" s="374" t="s">
        <v>318</v>
      </c>
      <c r="D12" s="122"/>
      <c r="E12" s="122"/>
      <c r="F12" s="7"/>
      <c r="G12" s="5"/>
    </row>
    <row r="13" spans="1:8">
      <c r="A13" s="241" t="s">
        <v>319</v>
      </c>
      <c r="B13" s="357"/>
      <c r="C13" s="240"/>
      <c r="D13" s="122"/>
      <c r="E13" s="122"/>
      <c r="F13" s="125"/>
      <c r="G13" s="5"/>
    </row>
    <row r="14" spans="1:8">
      <c r="A14" s="241" t="s">
        <v>320</v>
      </c>
      <c r="B14" s="357"/>
      <c r="C14" s="240"/>
      <c r="D14" s="122"/>
      <c r="E14" s="122"/>
      <c r="F14" s="125"/>
      <c r="G14" s="5"/>
    </row>
    <row r="15" spans="1:8">
      <c r="A15" s="241" t="s">
        <v>321</v>
      </c>
      <c r="B15" s="357"/>
      <c r="C15" s="240"/>
      <c r="D15" s="122"/>
      <c r="E15" s="122"/>
      <c r="F15" s="125"/>
      <c r="G15" s="5"/>
    </row>
    <row r="16" spans="1:8">
      <c r="A16" s="375" t="s">
        <v>94</v>
      </c>
      <c r="B16" s="376"/>
      <c r="C16" s="377">
        <f>SUM(C13:C15)</f>
        <v>0</v>
      </c>
      <c r="D16" s="122"/>
      <c r="E16" s="122"/>
      <c r="F16" s="5"/>
    </row>
    <row r="17" spans="1:7">
      <c r="A17" s="375"/>
      <c r="B17" s="376"/>
      <c r="C17" s="377"/>
      <c r="D17" s="122"/>
      <c r="E17" s="122"/>
      <c r="F17" s="5"/>
    </row>
    <row r="18" spans="1:7">
      <c r="A18" s="514" t="s">
        <v>322</v>
      </c>
      <c r="B18" s="515"/>
      <c r="C18" s="240"/>
      <c r="D18" s="122"/>
      <c r="E18" s="122"/>
      <c r="F18" s="5"/>
    </row>
    <row r="19" spans="1:7">
      <c r="A19" s="241" t="s">
        <v>323</v>
      </c>
      <c r="B19" s="239"/>
      <c r="C19" s="240"/>
      <c r="D19" s="122"/>
      <c r="E19" s="122"/>
      <c r="F19" s="5"/>
    </row>
    <row r="20" spans="1:7">
      <c r="A20" s="514" t="s">
        <v>324</v>
      </c>
      <c r="B20" s="515"/>
      <c r="C20" s="240"/>
      <c r="D20" s="122"/>
      <c r="E20" s="122"/>
      <c r="F20" s="5"/>
    </row>
    <row r="21" spans="1:7">
      <c r="A21" s="514" t="s">
        <v>325</v>
      </c>
      <c r="B21" s="515"/>
      <c r="C21" s="378" t="e">
        <f>C34</f>
        <v>#DIV/0!</v>
      </c>
      <c r="D21" s="122"/>
      <c r="E21" s="122"/>
      <c r="F21" s="5"/>
    </row>
    <row r="22" spans="1:7">
      <c r="A22" s="514" t="s">
        <v>326</v>
      </c>
      <c r="B22" s="515"/>
      <c r="C22" s="240"/>
      <c r="D22" s="122"/>
      <c r="E22" s="122"/>
      <c r="F22" s="5"/>
    </row>
    <row r="23" spans="1:7">
      <c r="A23" s="514" t="s">
        <v>327</v>
      </c>
      <c r="B23" s="515"/>
      <c r="C23" s="240"/>
      <c r="D23" s="122"/>
      <c r="E23" s="122"/>
      <c r="F23" s="5"/>
    </row>
    <row r="24" spans="1:7">
      <c r="A24" s="516" t="s">
        <v>328</v>
      </c>
      <c r="B24" s="517"/>
      <c r="C24" s="379" t="e">
        <f>SUM(C16:C23)</f>
        <v>#DIV/0!</v>
      </c>
      <c r="D24" s="122"/>
      <c r="E24" s="122"/>
      <c r="F24" s="5"/>
    </row>
    <row r="25" spans="1:7">
      <c r="A25" s="126"/>
      <c r="B25" s="25"/>
      <c r="C25" s="16"/>
      <c r="D25" s="122"/>
      <c r="E25" s="122"/>
      <c r="F25" s="17"/>
      <c r="G25" s="5"/>
    </row>
    <row r="26" spans="1:7" ht="17.45">
      <c r="A26" s="370" t="s">
        <v>329</v>
      </c>
      <c r="B26" s="371"/>
      <c r="C26" s="372"/>
      <c r="D26" s="122"/>
      <c r="E26" s="122"/>
      <c r="F26" s="7"/>
      <c r="G26" s="5"/>
    </row>
    <row r="27" spans="1:7">
      <c r="A27" s="124"/>
      <c r="B27" s="4"/>
      <c r="C27" s="4"/>
      <c r="D27" s="122"/>
      <c r="E27" s="122"/>
      <c r="F27" s="5"/>
      <c r="G27" s="5"/>
    </row>
    <row r="28" spans="1:7">
      <c r="A28" s="4"/>
      <c r="B28" s="4"/>
      <c r="C28" s="380" t="s">
        <v>330</v>
      </c>
      <c r="D28" s="122"/>
      <c r="E28" s="122"/>
      <c r="F28" s="5"/>
      <c r="G28" s="5"/>
    </row>
    <row r="29" spans="1:7">
      <c r="A29" s="241" t="s">
        <v>331</v>
      </c>
      <c r="B29" s="357"/>
      <c r="C29" s="381">
        <f>'6-Opbouw uurtarief productie'!E21</f>
        <v>0</v>
      </c>
      <c r="D29" s="122"/>
      <c r="E29" s="122"/>
      <c r="G29" s="5"/>
    </row>
    <row r="30" spans="1:7">
      <c r="A30" s="241" t="s">
        <v>332</v>
      </c>
      <c r="B30" s="216" t="s">
        <v>333</v>
      </c>
      <c r="C30" s="382"/>
      <c r="D30" s="122"/>
      <c r="E30" s="122"/>
      <c r="F30" s="7"/>
      <c r="G30" s="5"/>
    </row>
    <row r="31" spans="1:7">
      <c r="A31" s="241" t="s">
        <v>334</v>
      </c>
      <c r="B31" s="357"/>
      <c r="C31" s="127">
        <f>C29+C30</f>
        <v>0</v>
      </c>
      <c r="D31" s="122"/>
      <c r="E31" s="122"/>
      <c r="F31" s="7"/>
      <c r="G31" s="5"/>
    </row>
    <row r="32" spans="1:7">
      <c r="A32" s="383" t="s">
        <v>335</v>
      </c>
      <c r="B32" s="128"/>
      <c r="C32" s="384"/>
      <c r="E32" s="129"/>
      <c r="F32" s="7"/>
      <c r="G32" s="5"/>
    </row>
    <row r="33" spans="1:7">
      <c r="A33" s="124"/>
      <c r="B33" s="385"/>
      <c r="C33" s="130"/>
      <c r="E33" s="4"/>
      <c r="F33" s="5"/>
      <c r="G33" s="5"/>
    </row>
    <row r="34" spans="1:7">
      <c r="A34" s="386" t="s">
        <v>336</v>
      </c>
      <c r="B34" s="387"/>
      <c r="C34" s="388" t="e">
        <f>(C31/C29)*C32</f>
        <v>#DIV/0!</v>
      </c>
      <c r="E34" s="131"/>
      <c r="F34" s="7"/>
      <c r="G34" s="132"/>
    </row>
    <row r="35" spans="1:7">
      <c r="A35" s="124"/>
      <c r="B35" s="4"/>
      <c r="C35" s="4"/>
      <c r="E35" s="131"/>
      <c r="F35" s="7"/>
      <c r="G35" s="5"/>
    </row>
    <row r="36" spans="1:7" ht="17.45">
      <c r="A36" s="389" t="s">
        <v>337</v>
      </c>
      <c r="B36" s="390"/>
      <c r="C36" s="391"/>
      <c r="E36" s="131"/>
      <c r="F36" s="7"/>
      <c r="G36" s="5"/>
    </row>
    <row r="37" spans="1:7">
      <c r="A37" s="126"/>
      <c r="B37" s="25"/>
      <c r="C37" s="16"/>
      <c r="E37" s="131"/>
      <c r="F37" s="7"/>
      <c r="G37" s="5"/>
    </row>
    <row r="38" spans="1:7">
      <c r="A38" s="126"/>
      <c r="B38" s="392" t="s">
        <v>338</v>
      </c>
      <c r="C38" s="16"/>
      <c r="E38" s="131"/>
      <c r="F38" s="7"/>
      <c r="G38" s="5"/>
    </row>
    <row r="39" spans="1:7">
      <c r="A39" s="393" t="s">
        <v>339</v>
      </c>
      <c r="B39" s="394">
        <v>365</v>
      </c>
      <c r="C39" s="16"/>
      <c r="E39" s="131"/>
      <c r="F39" s="7"/>
      <c r="G39" s="22"/>
    </row>
    <row r="40" spans="1:7">
      <c r="A40" s="393" t="s">
        <v>340</v>
      </c>
      <c r="B40" s="394">
        <v>104</v>
      </c>
      <c r="C40" s="16"/>
      <c r="E40" s="131"/>
      <c r="F40" s="7"/>
      <c r="G40" s="22"/>
    </row>
    <row r="41" spans="1:7">
      <c r="A41" s="395" t="s">
        <v>341</v>
      </c>
      <c r="B41" s="396">
        <f>B39-B40</f>
        <v>261</v>
      </c>
      <c r="C41" s="16"/>
      <c r="E41" s="131"/>
      <c r="F41" s="7"/>
      <c r="G41" s="10"/>
    </row>
    <row r="42" spans="1:7">
      <c r="A42" s="397"/>
      <c r="B42" s="266"/>
      <c r="C42" s="16"/>
      <c r="E42" s="131"/>
      <c r="F42" s="7"/>
      <c r="G42" s="10"/>
    </row>
    <row r="43" spans="1:7">
      <c r="A43" s="393" t="s">
        <v>342</v>
      </c>
      <c r="B43" s="398"/>
      <c r="C43" s="16"/>
      <c r="E43" s="131"/>
      <c r="F43" s="7"/>
      <c r="G43" s="10"/>
    </row>
    <row r="44" spans="1:7">
      <c r="A44" s="393" t="s">
        <v>343</v>
      </c>
      <c r="B44" s="398"/>
      <c r="C44" s="16"/>
      <c r="E44" s="131"/>
      <c r="F44" s="7"/>
      <c r="G44" s="10"/>
    </row>
    <row r="45" spans="1:7">
      <c r="A45" s="393" t="s">
        <v>344</v>
      </c>
      <c r="B45" s="398"/>
      <c r="C45" s="16"/>
      <c r="E45" s="131"/>
      <c r="F45" s="7"/>
      <c r="G45" s="10"/>
    </row>
    <row r="46" spans="1:7">
      <c r="A46" s="393" t="s">
        <v>345</v>
      </c>
      <c r="B46" s="398"/>
      <c r="C46" s="16"/>
      <c r="E46" s="131"/>
      <c r="F46" s="7"/>
      <c r="G46" s="10"/>
    </row>
    <row r="47" spans="1:7">
      <c r="A47" s="395" t="s">
        <v>346</v>
      </c>
      <c r="B47" s="396">
        <f>B41-SUM(B43:B46)</f>
        <v>261</v>
      </c>
      <c r="C47" s="16"/>
      <c r="E47" s="131"/>
      <c r="F47" s="7"/>
      <c r="G47" s="10"/>
    </row>
    <row r="48" spans="1:7">
      <c r="A48" s="399"/>
      <c r="B48" s="266"/>
      <c r="C48" s="16"/>
      <c r="E48" s="131"/>
      <c r="F48" s="7"/>
      <c r="G48" s="10"/>
    </row>
    <row r="49" spans="1:7">
      <c r="A49" s="400" t="s">
        <v>347</v>
      </c>
      <c r="B49" s="401">
        <f>IF(B43=0,0,B43/$B$47)</f>
        <v>0</v>
      </c>
      <c r="C49" s="16"/>
      <c r="E49" s="131"/>
      <c r="F49" s="7"/>
      <c r="G49" s="10"/>
    </row>
    <row r="50" spans="1:7">
      <c r="A50" s="400" t="s">
        <v>343</v>
      </c>
      <c r="B50" s="401">
        <f>IF(B44=0,0,B44/$B$47)</f>
        <v>0</v>
      </c>
      <c r="C50" s="16"/>
      <c r="E50" s="131"/>
      <c r="F50" s="7"/>
      <c r="G50" s="10"/>
    </row>
    <row r="51" spans="1:7">
      <c r="A51" s="393" t="s">
        <v>344</v>
      </c>
      <c r="B51" s="401">
        <f>IF(B45=0,0,B45/$B$47)</f>
        <v>0</v>
      </c>
      <c r="C51" s="16"/>
      <c r="E51" s="131"/>
      <c r="F51" s="7"/>
      <c r="G51" s="10"/>
    </row>
    <row r="52" spans="1:7">
      <c r="A52" s="400" t="s">
        <v>345</v>
      </c>
      <c r="B52" s="401">
        <f>IF(B46=0,0,B46/$B$47)</f>
        <v>0</v>
      </c>
      <c r="C52" s="16"/>
      <c r="E52" s="131"/>
      <c r="F52" s="7"/>
      <c r="G52" s="31"/>
    </row>
    <row r="53" spans="1:7">
      <c r="A53" s="395" t="s">
        <v>348</v>
      </c>
      <c r="B53" s="402">
        <f>SUM(B49:B52)</f>
        <v>0</v>
      </c>
      <c r="C53" s="16"/>
      <c r="E53" s="131"/>
      <c r="F53" s="7"/>
      <c r="G53" s="34"/>
    </row>
    <row r="54" spans="1:7">
      <c r="A54" s="38"/>
      <c r="B54" s="38"/>
      <c r="C54" s="38"/>
      <c r="E54" s="131"/>
      <c r="F54" s="7"/>
      <c r="G54" s="2"/>
    </row>
    <row r="55" spans="1:7" ht="31.15" customHeight="1">
      <c r="A55" s="511" t="s">
        <v>349</v>
      </c>
      <c r="B55" s="512"/>
      <c r="C55" s="513"/>
      <c r="E55" s="131"/>
      <c r="F55" s="7"/>
      <c r="G55" s="2"/>
    </row>
    <row r="58" spans="1:7" ht="13.9">
      <c r="A58" s="133"/>
      <c r="B58" s="1"/>
    </row>
    <row r="59" spans="1:7" ht="13.9">
      <c r="A59" s="133"/>
      <c r="B59" s="1"/>
    </row>
    <row r="60" spans="1:7" ht="13.9">
      <c r="A60" s="133"/>
      <c r="B60" s="1"/>
    </row>
    <row r="61" spans="1:7" ht="13.9">
      <c r="A61" s="133"/>
      <c r="B61" s="1"/>
    </row>
    <row r="62" spans="1:7" ht="13.9">
      <c r="A62" s="134"/>
      <c r="B62" s="1"/>
    </row>
    <row r="63" spans="1:7" ht="13.9">
      <c r="A63" s="1"/>
      <c r="B63" s="1"/>
    </row>
    <row r="64" spans="1:7" ht="13.9">
      <c r="A64" s="1"/>
      <c r="B64" s="1"/>
    </row>
    <row r="65" spans="1:3" ht="13.9">
      <c r="A65" s="1"/>
      <c r="B65" s="1"/>
    </row>
    <row r="66" spans="1:3" ht="13.9">
      <c r="A66" s="1"/>
      <c r="B66" s="1"/>
    </row>
    <row r="67" spans="1:3" ht="13.9">
      <c r="A67" s="1"/>
      <c r="B67" s="1"/>
    </row>
    <row r="68" spans="1:3" ht="13.9">
      <c r="A68" s="1"/>
      <c r="B68" s="1"/>
    </row>
    <row r="69" spans="1:3" ht="13.9">
      <c r="A69" s="1"/>
      <c r="B69" s="1"/>
    </row>
    <row r="70" spans="1:3" ht="13.9">
      <c r="A70" s="1"/>
      <c r="B70" s="135"/>
    </row>
    <row r="71" spans="1:3" ht="13.9">
      <c r="A71" s="1"/>
      <c r="B71" s="1"/>
    </row>
    <row r="72" spans="1:3" ht="13.9">
      <c r="B72" s="1"/>
    </row>
    <row r="73" spans="1:3" ht="13.9">
      <c r="A73" s="1"/>
      <c r="B73" s="1"/>
      <c r="C73" s="1"/>
    </row>
    <row r="74" spans="1:3" ht="13.9">
      <c r="A74" s="136"/>
      <c r="B74" s="1"/>
      <c r="C74" s="136"/>
    </row>
    <row r="75" spans="1:3" ht="13.9">
      <c r="A75" s="1"/>
      <c r="B75" s="1"/>
      <c r="C75" s="1"/>
    </row>
    <row r="76" spans="1:3" ht="13.9">
      <c r="A76" s="1"/>
      <c r="B76" s="1"/>
      <c r="C76" s="1"/>
    </row>
    <row r="77" spans="1:3" ht="13.9">
      <c r="A77" s="1"/>
      <c r="B77" s="1"/>
      <c r="C77" s="1"/>
    </row>
    <row r="78" spans="1:3" ht="13.9">
      <c r="A78" s="136"/>
      <c r="B78" s="1"/>
      <c r="C78" s="136"/>
    </row>
    <row r="79" spans="1:3" ht="13.9">
      <c r="A79" s="136"/>
      <c r="B79" s="1"/>
      <c r="C79" s="136"/>
    </row>
    <row r="80" spans="1:3" ht="13.9">
      <c r="A80" s="136"/>
      <c r="B80" s="1"/>
      <c r="C80" s="136"/>
    </row>
    <row r="81" spans="1:2" ht="13.9">
      <c r="A81" s="1"/>
      <c r="B81" s="1"/>
    </row>
    <row r="82" spans="1:2" ht="13.9">
      <c r="A82" s="1"/>
      <c r="B82" s="1"/>
    </row>
    <row r="83" spans="1:2" ht="13.9">
      <c r="A83" s="1"/>
      <c r="B83" s="1"/>
    </row>
  </sheetData>
  <dataConsolidate/>
  <mergeCells count="7">
    <mergeCell ref="A55:C55"/>
    <mergeCell ref="A18:B18"/>
    <mergeCell ref="A24:B24"/>
    <mergeCell ref="A21:B21"/>
    <mergeCell ref="A20:B20"/>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66"/>
  <sheetViews>
    <sheetView showGridLines="0" showZeros="0" showOutlineSymbols="0" zoomScale="90" zoomScaleNormal="90" zoomScalePageLayoutView="50" workbookViewId="0">
      <pane ySplit="10" topLeftCell="A11" activePane="bottomLeft" state="frozen"/>
      <selection pane="bottomLeft" activeCell="I10" sqref="I10:N10"/>
      <selection activeCell="F12" sqref="F12"/>
    </sheetView>
  </sheetViews>
  <sheetFormatPr defaultColWidth="11.42578125" defaultRowHeight="13.15"/>
  <cols>
    <col min="1" max="1" width="35.85546875" style="3" customWidth="1"/>
    <col min="2" max="2" width="19.42578125" style="3" customWidth="1"/>
    <col min="3" max="3" width="19.28515625" style="3" bestFit="1" customWidth="1"/>
    <col min="4" max="4" width="2" style="3" customWidth="1"/>
    <col min="5" max="5" width="14.42578125" style="3" customWidth="1"/>
    <col min="6" max="6" width="10.7109375" style="3" customWidth="1"/>
    <col min="7" max="7" width="6" style="3" customWidth="1"/>
    <col min="8" max="8" width="27.5703125" style="3" customWidth="1"/>
    <col min="9" max="15" width="11.42578125" style="3"/>
    <col min="16" max="16" width="31.140625" style="3" customWidth="1"/>
    <col min="17" max="16384" width="11.42578125" style="3"/>
  </cols>
  <sheetData>
    <row r="1" spans="1:15" ht="12.75" customHeight="1">
      <c r="A1" s="369" t="s">
        <v>5</v>
      </c>
      <c r="B1" s="39"/>
      <c r="C1" s="2"/>
      <c r="D1" s="2"/>
      <c r="E1" s="2"/>
      <c r="F1" s="2"/>
      <c r="H1" s="495"/>
      <c r="I1" s="495"/>
      <c r="J1" s="495"/>
      <c r="K1" s="495"/>
      <c r="L1" s="495"/>
      <c r="M1" s="495"/>
      <c r="N1" s="495"/>
    </row>
    <row r="2" spans="1:15">
      <c r="A2" s="137"/>
      <c r="B2" s="138"/>
      <c r="C2" s="139"/>
      <c r="D2" s="138"/>
      <c r="E2" s="140"/>
      <c r="F2" s="141"/>
      <c r="H2" s="495"/>
      <c r="I2" s="495"/>
      <c r="J2" s="495"/>
      <c r="K2" s="495"/>
      <c r="L2" s="495"/>
      <c r="M2" s="495"/>
      <c r="N2" s="495"/>
    </row>
    <row r="3" spans="1:15" ht="14.25" customHeight="1">
      <c r="A3" s="165" t="str">
        <f>'1-Contractblad totaal'!A3</f>
        <v>Naam opdrachtgever</v>
      </c>
      <c r="B3" s="166" t="str">
        <f>'1-Contractblad totaal'!B3</f>
        <v>Gemeente Oostzaan</v>
      </c>
      <c r="C3" s="167"/>
      <c r="D3" s="138"/>
      <c r="E3" s="143"/>
      <c r="F3" s="144"/>
      <c r="H3" s="495"/>
      <c r="I3" s="495"/>
      <c r="J3" s="495"/>
      <c r="K3" s="495"/>
      <c r="L3" s="495"/>
      <c r="M3" s="495"/>
      <c r="N3" s="495"/>
    </row>
    <row r="4" spans="1:15" ht="15.75" customHeight="1">
      <c r="A4" s="165" t="str">
        <f>'1-Contractblad totaal'!A4</f>
        <v>Calculatie onderdeel</v>
      </c>
      <c r="B4" s="168" t="e">
        <f ca="1">MID(CELL("bestandsnaam",$C$9),SEARCH("]",CELL("bestandsnaam",$C$9),1)+1,256)</f>
        <v>#VALUE!</v>
      </c>
      <c r="C4" s="169"/>
      <c r="D4" s="147"/>
      <c r="E4" s="170"/>
      <c r="H4" s="495"/>
      <c r="I4" s="495"/>
      <c r="J4" s="495"/>
      <c r="K4" s="495"/>
      <c r="L4" s="495"/>
      <c r="M4" s="495"/>
      <c r="N4" s="495"/>
    </row>
    <row r="5" spans="1:15" ht="15">
      <c r="A5" s="165" t="str">
        <f>'1-Contractblad totaal'!A5</f>
        <v>Gebouw/plaats</v>
      </c>
      <c r="B5" s="166" t="str">
        <f>'1-Contractblad totaal'!B5</f>
        <v>Gemeentehuis / Gemeentewerf</v>
      </c>
      <c r="C5" s="169"/>
      <c r="D5" s="147"/>
      <c r="H5" s="495"/>
      <c r="I5" s="495"/>
      <c r="J5" s="495"/>
      <c r="K5" s="495"/>
      <c r="L5" s="495"/>
      <c r="M5" s="495"/>
      <c r="N5" s="495"/>
    </row>
    <row r="6" spans="1:15" ht="15">
      <c r="A6" s="165" t="str">
        <f>'1-Contractblad totaal'!A6</f>
        <v>Referentie nummer</v>
      </c>
      <c r="B6" s="166" t="str">
        <f>'1-Contractblad totaal'!B6</f>
        <v>GO-EA-MW-2021</v>
      </c>
      <c r="C6" s="169"/>
      <c r="D6" s="147"/>
      <c r="H6" s="148"/>
      <c r="I6" s="148"/>
      <c r="J6" s="148"/>
      <c r="K6" s="148"/>
      <c r="L6" s="148"/>
      <c r="M6" s="148"/>
      <c r="N6" s="148"/>
    </row>
    <row r="7" spans="1:15" ht="15">
      <c r="A7" s="165" t="str">
        <f>'1-Contractblad totaal'!A8</f>
        <v>Naam dienstverlener</v>
      </c>
      <c r="B7" s="166">
        <f>'1-Contractblad totaal'!B8</f>
        <v>0</v>
      </c>
      <c r="C7" s="169"/>
      <c r="D7" s="147"/>
      <c r="H7" s="148"/>
      <c r="I7" s="148"/>
      <c r="J7" s="148"/>
      <c r="K7" s="148"/>
      <c r="L7" s="148"/>
      <c r="M7" s="148"/>
      <c r="N7" s="148"/>
    </row>
    <row r="8" spans="1:15" ht="15">
      <c r="A8" s="165" t="str">
        <f>'1-Contractblad totaal'!A9</f>
        <v>Prijspeil</v>
      </c>
      <c r="B8" s="84">
        <f>'1-Contractblad totaal'!B9</f>
        <v>44562</v>
      </c>
      <c r="C8" s="169"/>
      <c r="D8" s="147"/>
      <c r="I8" s="148"/>
      <c r="J8" s="148"/>
      <c r="K8" s="148"/>
      <c r="L8" s="148"/>
      <c r="M8" s="148"/>
      <c r="N8" s="148"/>
      <c r="O8" s="152"/>
    </row>
    <row r="9" spans="1:15" ht="15">
      <c r="A9" s="142"/>
      <c r="B9" s="145"/>
      <c r="C9" s="146"/>
      <c r="D9" s="147"/>
      <c r="E9" s="149"/>
      <c r="F9" s="150"/>
    </row>
    <row r="10" spans="1:15" s="152" customFormat="1" ht="30.75" customHeight="1">
      <c r="A10" s="403" t="s">
        <v>350</v>
      </c>
      <c r="B10" s="404"/>
      <c r="C10" s="405"/>
      <c r="D10" s="151"/>
      <c r="E10" s="519" t="s">
        <v>351</v>
      </c>
      <c r="F10" s="520"/>
      <c r="H10" s="217" t="s">
        <v>352</v>
      </c>
      <c r="I10" s="518" t="s">
        <v>353</v>
      </c>
      <c r="J10" s="518"/>
      <c r="K10" s="518"/>
      <c r="L10" s="518"/>
      <c r="M10" s="518"/>
      <c r="N10" s="518"/>
    </row>
    <row r="11" spans="1:15" ht="30" customHeight="1">
      <c r="A11" s="218"/>
      <c r="B11" s="406" t="s">
        <v>31</v>
      </c>
      <c r="C11" s="407" t="s">
        <v>31</v>
      </c>
      <c r="D11" s="147"/>
      <c r="E11" s="408"/>
      <c r="F11" s="409"/>
      <c r="H11" s="218"/>
      <c r="I11" s="219">
        <v>1</v>
      </c>
      <c r="J11" s="219">
        <v>2</v>
      </c>
      <c r="K11" s="219">
        <v>3</v>
      </c>
      <c r="L11" s="219">
        <v>4</v>
      </c>
      <c r="M11" s="219">
        <v>5</v>
      </c>
      <c r="N11" s="219">
        <v>6</v>
      </c>
    </row>
    <row r="12" spans="1:15">
      <c r="A12" s="218" t="s">
        <v>354</v>
      </c>
      <c r="B12" s="410"/>
      <c r="C12" s="411"/>
      <c r="D12" s="147"/>
      <c r="E12" s="412">
        <f>SUM(I46:N46)</f>
        <v>0</v>
      </c>
      <c r="F12" s="153"/>
      <c r="H12" s="218" t="s">
        <v>355</v>
      </c>
      <c r="I12" s="413"/>
      <c r="J12" s="413"/>
      <c r="K12" s="413"/>
      <c r="L12" s="413"/>
      <c r="M12" s="413"/>
      <c r="N12" s="413"/>
    </row>
    <row r="13" spans="1:15" ht="13.9">
      <c r="A13" s="218" t="s">
        <v>356</v>
      </c>
      <c r="B13" s="414"/>
      <c r="C13" s="415" t="s">
        <v>357</v>
      </c>
      <c r="D13" s="147"/>
      <c r="E13" s="416">
        <v>0</v>
      </c>
      <c r="F13" s="153"/>
      <c r="H13" s="218" t="s">
        <v>358</v>
      </c>
      <c r="I13" s="413"/>
      <c r="J13" s="413"/>
      <c r="K13" s="413"/>
      <c r="L13" s="413"/>
      <c r="M13" s="413"/>
      <c r="N13" s="413"/>
    </row>
    <row r="14" spans="1:15" ht="13.9">
      <c r="A14" s="417" t="s">
        <v>359</v>
      </c>
      <c r="B14" s="418"/>
      <c r="C14" s="419"/>
      <c r="D14" s="147"/>
      <c r="E14" s="416">
        <v>0</v>
      </c>
      <c r="F14" s="153"/>
      <c r="H14" s="218" t="s">
        <v>360</v>
      </c>
      <c r="I14" s="413"/>
      <c r="J14" s="413"/>
      <c r="K14" s="413"/>
      <c r="L14" s="413"/>
      <c r="M14" s="413"/>
      <c r="N14" s="413"/>
    </row>
    <row r="15" spans="1:15" ht="13.9">
      <c r="A15" s="420" t="s">
        <v>361</v>
      </c>
      <c r="B15" s="421"/>
      <c r="C15" s="422"/>
      <c r="D15" s="199"/>
      <c r="E15" s="423">
        <f>SUM(E12:E14)</f>
        <v>0</v>
      </c>
      <c r="F15" s="153"/>
      <c r="H15" s="218" t="s">
        <v>362</v>
      </c>
      <c r="I15" s="413"/>
      <c r="J15" s="413"/>
      <c r="K15" s="413"/>
      <c r="L15" s="413"/>
      <c r="M15" s="413"/>
      <c r="N15" s="413"/>
    </row>
    <row r="16" spans="1:15" ht="13.9">
      <c r="A16" s="417"/>
      <c r="B16" s="424"/>
      <c r="C16" s="425"/>
      <c r="D16" s="147"/>
      <c r="E16" s="426"/>
      <c r="F16" s="153"/>
      <c r="H16" s="218" t="s">
        <v>363</v>
      </c>
      <c r="I16" s="413"/>
      <c r="J16" s="413"/>
      <c r="K16" s="413"/>
      <c r="L16" s="413"/>
      <c r="M16" s="413"/>
      <c r="N16" s="413"/>
    </row>
    <row r="17" spans="1:14" ht="13.9">
      <c r="A17" s="427" t="s">
        <v>364</v>
      </c>
      <c r="B17" s="428"/>
      <c r="C17" s="429"/>
      <c r="D17" s="147"/>
      <c r="E17" s="430">
        <f>$C17*E15</f>
        <v>0</v>
      </c>
      <c r="F17" s="153"/>
      <c r="H17" s="218" t="s">
        <v>365</v>
      </c>
      <c r="I17" s="413"/>
      <c r="J17" s="413"/>
      <c r="K17" s="413"/>
      <c r="L17" s="413"/>
      <c r="M17" s="413"/>
      <c r="N17" s="413"/>
    </row>
    <row r="18" spans="1:14" ht="13.9">
      <c r="A18" s="427" t="s">
        <v>366</v>
      </c>
      <c r="B18" s="428"/>
      <c r="C18" s="429"/>
      <c r="D18" s="147"/>
      <c r="E18" s="430">
        <f>$C18*E15</f>
        <v>0</v>
      </c>
      <c r="F18" s="153"/>
      <c r="H18" s="218" t="s">
        <v>367</v>
      </c>
      <c r="I18" s="413"/>
      <c r="J18" s="413"/>
      <c r="K18" s="413"/>
      <c r="L18" s="413"/>
      <c r="M18" s="413"/>
      <c r="N18" s="413"/>
    </row>
    <row r="19" spans="1:14" ht="13.9">
      <c r="A19" s="420" t="s">
        <v>368</v>
      </c>
      <c r="B19" s="431"/>
      <c r="C19" s="419"/>
      <c r="D19" s="147"/>
      <c r="E19" s="423">
        <f>SUM(E15:E18)</f>
        <v>0</v>
      </c>
      <c r="F19" s="432">
        <f>IF(E19=0,0,E19/E$47)</f>
        <v>0</v>
      </c>
      <c r="H19" s="218" t="s">
        <v>369</v>
      </c>
      <c r="I19" s="413"/>
      <c r="J19" s="413"/>
      <c r="K19" s="413"/>
      <c r="L19" s="413"/>
      <c r="M19" s="413"/>
      <c r="N19" s="413"/>
    </row>
    <row r="20" spans="1:14" ht="13.9">
      <c r="A20" s="417"/>
      <c r="B20" s="424"/>
      <c r="C20" s="425"/>
      <c r="D20" s="147"/>
      <c r="E20" s="426"/>
      <c r="F20" s="153"/>
      <c r="H20" s="218" t="s">
        <v>370</v>
      </c>
      <c r="I20" s="413"/>
      <c r="J20" s="413"/>
      <c r="K20" s="413"/>
      <c r="L20" s="413"/>
      <c r="M20" s="413"/>
      <c r="N20" s="413"/>
    </row>
    <row r="21" spans="1:14" ht="13.9">
      <c r="A21" s="433" t="s">
        <v>371</v>
      </c>
      <c r="B21" s="428"/>
      <c r="C21" s="425"/>
      <c r="D21" s="154"/>
      <c r="E21" s="434">
        <f>E19*0.96</f>
        <v>0</v>
      </c>
      <c r="F21" s="155"/>
      <c r="G21" s="108"/>
    </row>
    <row r="22" spans="1:14" s="108" customFormat="1" ht="13.9">
      <c r="A22" s="427" t="s">
        <v>372</v>
      </c>
      <c r="B22" s="428"/>
      <c r="C22" s="435" t="s">
        <v>373</v>
      </c>
      <c r="D22" s="147"/>
      <c r="E22" s="430" t="e">
        <f>E21*'5-Premies en opslagen'!$C24</f>
        <v>#DIV/0!</v>
      </c>
      <c r="F22" s="153"/>
      <c r="G22" s="3"/>
      <c r="H22" s="217" t="s">
        <v>352</v>
      </c>
      <c r="I22" s="521" t="s">
        <v>374</v>
      </c>
      <c r="J22" s="522"/>
      <c r="K22" s="522"/>
      <c r="L22" s="522"/>
      <c r="M22" s="522"/>
      <c r="N22" s="523"/>
    </row>
    <row r="23" spans="1:14" ht="14.25" customHeight="1">
      <c r="A23" s="420" t="s">
        <v>375</v>
      </c>
      <c r="B23" s="436"/>
      <c r="C23" s="419"/>
      <c r="D23" s="147"/>
      <c r="E23" s="423" t="e">
        <f>E22+E19</f>
        <v>#DIV/0!</v>
      </c>
      <c r="F23" s="432" t="e">
        <f>IF(E23=0,0,E23/E$47)</f>
        <v>#DIV/0!</v>
      </c>
      <c r="H23" s="218"/>
      <c r="I23" s="219">
        <v>1</v>
      </c>
      <c r="J23" s="219">
        <v>2</v>
      </c>
      <c r="K23" s="219">
        <v>3</v>
      </c>
      <c r="L23" s="219">
        <v>4</v>
      </c>
      <c r="M23" s="219">
        <v>5</v>
      </c>
      <c r="N23" s="219">
        <v>6</v>
      </c>
    </row>
    <row r="24" spans="1:14" ht="12.75" customHeight="1">
      <c r="A24" s="417"/>
      <c r="B24" s="431"/>
      <c r="C24" s="419"/>
      <c r="D24" s="147"/>
      <c r="E24" s="408"/>
      <c r="F24" s="153"/>
      <c r="H24" s="218" t="s">
        <v>355</v>
      </c>
      <c r="I24" s="437"/>
      <c r="J24" s="437"/>
      <c r="K24" s="437"/>
      <c r="L24" s="437"/>
      <c r="M24" s="437"/>
      <c r="N24" s="437"/>
    </row>
    <row r="25" spans="1:14" ht="12.75" customHeight="1">
      <c r="A25" s="427" t="s">
        <v>376</v>
      </c>
      <c r="B25" s="428"/>
      <c r="C25" s="435" t="s">
        <v>373</v>
      </c>
      <c r="D25" s="147"/>
      <c r="E25" s="430" t="e">
        <f>E23*'5-Premies en opslagen'!$B53</f>
        <v>#DIV/0!</v>
      </c>
      <c r="F25" s="153"/>
      <c r="H25" s="218" t="s">
        <v>358</v>
      </c>
      <c r="I25" s="437"/>
      <c r="J25" s="437"/>
      <c r="K25" s="437"/>
      <c r="L25" s="437"/>
      <c r="M25" s="437"/>
      <c r="N25" s="437"/>
    </row>
    <row r="26" spans="1:14" ht="13.9">
      <c r="A26" s="420" t="s">
        <v>377</v>
      </c>
      <c r="B26" s="431"/>
      <c r="C26" s="419"/>
      <c r="D26" s="147"/>
      <c r="E26" s="423" t="e">
        <f>SUM(E23:E25)</f>
        <v>#DIV/0!</v>
      </c>
      <c r="F26" s="432" t="e">
        <f>IF(E26=0,0,E26/E$47)</f>
        <v>#DIV/0!</v>
      </c>
      <c r="H26" s="218" t="s">
        <v>360</v>
      </c>
      <c r="I26" s="437"/>
      <c r="J26" s="437"/>
      <c r="K26" s="437"/>
      <c r="L26" s="437"/>
      <c r="M26" s="437"/>
      <c r="N26" s="437"/>
    </row>
    <row r="27" spans="1:14" ht="13.9">
      <c r="A27" s="417"/>
      <c r="B27" s="431"/>
      <c r="C27" s="419"/>
      <c r="D27" s="147"/>
      <c r="E27" s="408"/>
      <c r="F27" s="153"/>
      <c r="H27" s="218" t="s">
        <v>362</v>
      </c>
      <c r="I27" s="437"/>
      <c r="J27" s="437"/>
      <c r="K27" s="437"/>
      <c r="L27" s="437"/>
      <c r="M27" s="437"/>
      <c r="N27" s="437"/>
    </row>
    <row r="28" spans="1:14" ht="13.9">
      <c r="A28" s="417" t="s">
        <v>378</v>
      </c>
      <c r="B28" s="438"/>
      <c r="C28" s="415" t="s">
        <v>357</v>
      </c>
      <c r="D28" s="147"/>
      <c r="E28" s="416"/>
      <c r="F28" s="153">
        <v>0</v>
      </c>
      <c r="H28" s="218" t="s">
        <v>363</v>
      </c>
      <c r="I28" s="437"/>
      <c r="J28" s="437"/>
      <c r="K28" s="437"/>
      <c r="L28" s="437"/>
      <c r="M28" s="437"/>
      <c r="N28" s="437"/>
    </row>
    <row r="29" spans="1:14" ht="13.9">
      <c r="A29" s="417" t="s">
        <v>379</v>
      </c>
      <c r="B29" s="439"/>
      <c r="C29" s="415" t="s">
        <v>357</v>
      </c>
      <c r="D29" s="147"/>
      <c r="E29" s="416"/>
      <c r="F29" s="153">
        <v>0</v>
      </c>
      <c r="H29" s="218" t="s">
        <v>365</v>
      </c>
      <c r="I29" s="437"/>
      <c r="J29" s="437"/>
      <c r="K29" s="437"/>
      <c r="L29" s="437"/>
      <c r="M29" s="437"/>
      <c r="N29" s="437"/>
    </row>
    <row r="30" spans="1:14" ht="13.9">
      <c r="A30" s="417" t="s">
        <v>380</v>
      </c>
      <c r="B30" s="431"/>
      <c r="C30" s="419" t="s">
        <v>31</v>
      </c>
      <c r="D30" s="147"/>
      <c r="E30" s="416"/>
      <c r="F30" s="153"/>
      <c r="H30" s="218" t="s">
        <v>367</v>
      </c>
      <c r="I30" s="437"/>
      <c r="J30" s="437"/>
      <c r="K30" s="437"/>
      <c r="L30" s="437"/>
      <c r="M30" s="437"/>
      <c r="N30" s="437"/>
    </row>
    <row r="31" spans="1:14" ht="12.75" customHeight="1">
      <c r="A31" s="440"/>
      <c r="B31" s="441"/>
      <c r="C31" s="442" t="s">
        <v>31</v>
      </c>
      <c r="D31" s="147"/>
      <c r="E31" s="416"/>
      <c r="F31" s="153"/>
      <c r="H31" s="218" t="s">
        <v>369</v>
      </c>
      <c r="I31" s="437"/>
      <c r="J31" s="437"/>
      <c r="K31" s="437"/>
      <c r="L31" s="437"/>
      <c r="M31" s="437"/>
      <c r="N31" s="437"/>
    </row>
    <row r="32" spans="1:14" ht="12.75" customHeight="1">
      <c r="A32" s="420" t="s">
        <v>381</v>
      </c>
      <c r="B32" s="431"/>
      <c r="C32" s="419"/>
      <c r="D32" s="147"/>
      <c r="E32" s="423" t="e">
        <f>SUM(E26:E31)</f>
        <v>#DIV/0!</v>
      </c>
      <c r="F32" s="432" t="e">
        <f>IF(E32=0,0,E32/E$47)</f>
        <v>#DIV/0!</v>
      </c>
      <c r="H32" s="218" t="s">
        <v>370</v>
      </c>
      <c r="I32" s="437"/>
      <c r="J32" s="437"/>
      <c r="K32" s="437"/>
      <c r="L32" s="437"/>
      <c r="M32" s="437"/>
      <c r="N32" s="437"/>
    </row>
    <row r="33" spans="1:15" ht="12.75" customHeight="1">
      <c r="A33" s="417"/>
      <c r="B33" s="431"/>
      <c r="C33" s="419"/>
      <c r="D33" s="147"/>
      <c r="E33" s="408"/>
      <c r="F33" s="153"/>
      <c r="H33" s="222" t="s">
        <v>382</v>
      </c>
      <c r="I33" s="443">
        <f t="shared" ref="I33:N33" si="0">SUM(I24:I32)</f>
        <v>0</v>
      </c>
      <c r="J33" s="443">
        <f t="shared" si="0"/>
        <v>0</v>
      </c>
      <c r="K33" s="443">
        <f t="shared" si="0"/>
        <v>0</v>
      </c>
      <c r="L33" s="443">
        <f t="shared" si="0"/>
        <v>0</v>
      </c>
      <c r="M33" s="443">
        <f t="shared" si="0"/>
        <v>0</v>
      </c>
      <c r="N33" s="443">
        <f t="shared" si="0"/>
        <v>0</v>
      </c>
      <c r="O33" s="444">
        <f>SUM(I33:N33)</f>
        <v>0</v>
      </c>
    </row>
    <row r="34" spans="1:15" ht="12.75" customHeight="1">
      <c r="A34" s="417" t="s">
        <v>383</v>
      </c>
      <c r="B34" s="431"/>
      <c r="C34" s="445"/>
      <c r="D34" s="147"/>
      <c r="E34" s="416"/>
      <c r="F34" s="242" t="e">
        <f t="shared" ref="F34:F42" si="1">E34/$E$47</f>
        <v>#DIV/0!</v>
      </c>
      <c r="H34" s="108"/>
      <c r="I34" s="108"/>
      <c r="J34" s="108"/>
      <c r="K34" s="108"/>
      <c r="L34" s="108"/>
      <c r="M34" s="108"/>
      <c r="N34" s="108"/>
    </row>
    <row r="35" spans="1:15" ht="12.75" customHeight="1">
      <c r="A35" s="417" t="s">
        <v>384</v>
      </c>
      <c r="B35" s="431"/>
      <c r="C35" s="445"/>
      <c r="D35" s="147"/>
      <c r="E35" s="416"/>
      <c r="F35" s="242" t="e">
        <f t="shared" si="1"/>
        <v>#DIV/0!</v>
      </c>
      <c r="H35" s="217" t="s">
        <v>352</v>
      </c>
      <c r="I35" s="518" t="s">
        <v>385</v>
      </c>
      <c r="J35" s="518"/>
      <c r="K35" s="518"/>
      <c r="L35" s="518"/>
      <c r="M35" s="518"/>
      <c r="N35" s="518"/>
    </row>
    <row r="36" spans="1:15" ht="14.25" customHeight="1">
      <c r="A36" s="417" t="s">
        <v>386</v>
      </c>
      <c r="B36" s="431"/>
      <c r="C36" s="445"/>
      <c r="D36" s="147"/>
      <c r="E36" s="416"/>
      <c r="F36" s="242" t="e">
        <f t="shared" si="1"/>
        <v>#DIV/0!</v>
      </c>
      <c r="H36" s="218"/>
      <c r="I36" s="219">
        <v>1</v>
      </c>
      <c r="J36" s="219">
        <v>2</v>
      </c>
      <c r="K36" s="219">
        <v>3</v>
      </c>
      <c r="L36" s="219">
        <v>4</v>
      </c>
      <c r="M36" s="219">
        <v>5</v>
      </c>
      <c r="N36" s="219">
        <v>6</v>
      </c>
    </row>
    <row r="37" spans="1:15" ht="13.9">
      <c r="A37" s="417" t="s">
        <v>387</v>
      </c>
      <c r="B37" s="431"/>
      <c r="C37" s="446"/>
      <c r="D37" s="147"/>
      <c r="E37" s="416"/>
      <c r="F37" s="242" t="e">
        <f t="shared" si="1"/>
        <v>#DIV/0!</v>
      </c>
      <c r="H37" s="218" t="s">
        <v>355</v>
      </c>
      <c r="I37" s="220">
        <f t="shared" ref="I37:N45" si="2">I24*I12</f>
        <v>0</v>
      </c>
      <c r="J37" s="220">
        <f t="shared" si="2"/>
        <v>0</v>
      </c>
      <c r="K37" s="220">
        <f t="shared" si="2"/>
        <v>0</v>
      </c>
      <c r="L37" s="220">
        <f t="shared" si="2"/>
        <v>0</v>
      </c>
      <c r="M37" s="220">
        <f t="shared" si="2"/>
        <v>0</v>
      </c>
      <c r="N37" s="221">
        <f t="shared" si="2"/>
        <v>0</v>
      </c>
      <c r="O37" s="108"/>
    </row>
    <row r="38" spans="1:15" ht="13.9">
      <c r="A38" s="417" t="s">
        <v>388</v>
      </c>
      <c r="B38" s="431"/>
      <c r="C38" s="445"/>
      <c r="D38" s="147"/>
      <c r="E38" s="416"/>
      <c r="F38" s="242" t="e">
        <f t="shared" si="1"/>
        <v>#DIV/0!</v>
      </c>
      <c r="H38" s="218" t="s">
        <v>358</v>
      </c>
      <c r="I38" s="220">
        <f t="shared" si="2"/>
        <v>0</v>
      </c>
      <c r="J38" s="220">
        <f t="shared" si="2"/>
        <v>0</v>
      </c>
      <c r="K38" s="220">
        <f t="shared" si="2"/>
        <v>0</v>
      </c>
      <c r="L38" s="220">
        <f t="shared" si="2"/>
        <v>0</v>
      </c>
      <c r="M38" s="220">
        <f t="shared" si="2"/>
        <v>0</v>
      </c>
      <c r="N38" s="221">
        <f t="shared" si="2"/>
        <v>0</v>
      </c>
      <c r="O38" s="108"/>
    </row>
    <row r="39" spans="1:15" ht="13.9">
      <c r="A39" s="417" t="s">
        <v>389</v>
      </c>
      <c r="B39" s="431"/>
      <c r="C39" s="446"/>
      <c r="D39" s="147"/>
      <c r="E39" s="416"/>
      <c r="F39" s="242" t="e">
        <f t="shared" si="1"/>
        <v>#DIV/0!</v>
      </c>
      <c r="H39" s="218" t="s">
        <v>360</v>
      </c>
      <c r="I39" s="220">
        <f t="shared" si="2"/>
        <v>0</v>
      </c>
      <c r="J39" s="220">
        <f t="shared" si="2"/>
        <v>0</v>
      </c>
      <c r="K39" s="220">
        <f t="shared" si="2"/>
        <v>0</v>
      </c>
      <c r="L39" s="220">
        <f t="shared" si="2"/>
        <v>0</v>
      </c>
      <c r="M39" s="220">
        <f t="shared" si="2"/>
        <v>0</v>
      </c>
      <c r="N39" s="221">
        <f t="shared" si="2"/>
        <v>0</v>
      </c>
      <c r="O39" s="108"/>
    </row>
    <row r="40" spans="1:15" ht="13.9">
      <c r="A40" s="417" t="s">
        <v>390</v>
      </c>
      <c r="B40" s="431"/>
      <c r="C40" s="415" t="s">
        <v>357</v>
      </c>
      <c r="D40" s="147"/>
      <c r="E40" s="416"/>
      <c r="F40" s="242" t="e">
        <f t="shared" si="1"/>
        <v>#DIV/0!</v>
      </c>
      <c r="H40" s="218" t="s">
        <v>362</v>
      </c>
      <c r="I40" s="220">
        <f t="shared" si="2"/>
        <v>0</v>
      </c>
      <c r="J40" s="220">
        <f t="shared" si="2"/>
        <v>0</v>
      </c>
      <c r="K40" s="220">
        <f t="shared" si="2"/>
        <v>0</v>
      </c>
      <c r="L40" s="220">
        <f t="shared" si="2"/>
        <v>0</v>
      </c>
      <c r="M40" s="220">
        <f t="shared" si="2"/>
        <v>0</v>
      </c>
      <c r="N40" s="221">
        <f t="shared" si="2"/>
        <v>0</v>
      </c>
      <c r="O40" s="108"/>
    </row>
    <row r="41" spans="1:15" ht="13.9">
      <c r="A41" s="417" t="s">
        <v>391</v>
      </c>
      <c r="B41" s="431"/>
      <c r="C41" s="415"/>
      <c r="D41" s="147"/>
      <c r="E41" s="416"/>
      <c r="F41" s="242" t="e">
        <f t="shared" si="1"/>
        <v>#DIV/0!</v>
      </c>
      <c r="H41" s="218" t="s">
        <v>363</v>
      </c>
      <c r="I41" s="220">
        <f t="shared" si="2"/>
        <v>0</v>
      </c>
      <c r="J41" s="220">
        <f t="shared" si="2"/>
        <v>0</v>
      </c>
      <c r="K41" s="220">
        <f t="shared" si="2"/>
        <v>0</v>
      </c>
      <c r="L41" s="220">
        <f t="shared" si="2"/>
        <v>0</v>
      </c>
      <c r="M41" s="220">
        <f t="shared" si="2"/>
        <v>0</v>
      </c>
      <c r="N41" s="221">
        <f t="shared" si="2"/>
        <v>0</v>
      </c>
      <c r="O41" s="108"/>
    </row>
    <row r="42" spans="1:15" ht="13.9">
      <c r="A42" s="440"/>
      <c r="B42" s="441"/>
      <c r="C42" s="447"/>
      <c r="D42" s="147"/>
      <c r="E42" s="416"/>
      <c r="F42" s="153" t="e">
        <f t="shared" si="1"/>
        <v>#DIV/0!</v>
      </c>
      <c r="H42" s="218" t="s">
        <v>365</v>
      </c>
      <c r="I42" s="220">
        <f t="shared" si="2"/>
        <v>0</v>
      </c>
      <c r="J42" s="220">
        <f t="shared" si="2"/>
        <v>0</v>
      </c>
      <c r="K42" s="220">
        <f t="shared" si="2"/>
        <v>0</v>
      </c>
      <c r="L42" s="220">
        <f t="shared" si="2"/>
        <v>0</v>
      </c>
      <c r="M42" s="220">
        <f t="shared" si="2"/>
        <v>0</v>
      </c>
      <c r="N42" s="221">
        <f t="shared" si="2"/>
        <v>0</v>
      </c>
      <c r="O42" s="108"/>
    </row>
    <row r="43" spans="1:15" ht="13.9">
      <c r="A43" s="420" t="s">
        <v>392</v>
      </c>
      <c r="B43" s="431"/>
      <c r="C43" s="419"/>
      <c r="D43" s="147"/>
      <c r="E43" s="423" t="e">
        <f>SUM(E32:E42)</f>
        <v>#DIV/0!</v>
      </c>
      <c r="F43" s="432" t="e">
        <f>IF(E43=0,0,E43/E$47)</f>
        <v>#DIV/0!</v>
      </c>
      <c r="H43" s="218" t="s">
        <v>367</v>
      </c>
      <c r="I43" s="220">
        <f t="shared" si="2"/>
        <v>0</v>
      </c>
      <c r="J43" s="220">
        <f t="shared" si="2"/>
        <v>0</v>
      </c>
      <c r="K43" s="220">
        <f t="shared" si="2"/>
        <v>0</v>
      </c>
      <c r="L43" s="220">
        <f t="shared" si="2"/>
        <v>0</v>
      </c>
      <c r="M43" s="220">
        <f t="shared" si="2"/>
        <v>0</v>
      </c>
      <c r="N43" s="221">
        <f t="shared" si="2"/>
        <v>0</v>
      </c>
      <c r="O43" s="108"/>
    </row>
    <row r="44" spans="1:15" ht="13.9">
      <c r="A44" s="417"/>
      <c r="B44" s="431"/>
      <c r="C44" s="419"/>
      <c r="D44" s="147"/>
      <c r="E44" s="408"/>
      <c r="F44" s="156"/>
      <c r="H44" s="218" t="s">
        <v>369</v>
      </c>
      <c r="I44" s="220">
        <f t="shared" si="2"/>
        <v>0</v>
      </c>
      <c r="J44" s="220">
        <f t="shared" si="2"/>
        <v>0</v>
      </c>
      <c r="K44" s="220">
        <f t="shared" si="2"/>
        <v>0</v>
      </c>
      <c r="L44" s="220">
        <f t="shared" si="2"/>
        <v>0</v>
      </c>
      <c r="M44" s="220">
        <f t="shared" si="2"/>
        <v>0</v>
      </c>
      <c r="N44" s="221">
        <f t="shared" si="2"/>
        <v>0</v>
      </c>
      <c r="O44" s="108"/>
    </row>
    <row r="45" spans="1:15" ht="13.9">
      <c r="A45" s="417" t="s">
        <v>393</v>
      </c>
      <c r="B45" s="431"/>
      <c r="C45" s="446"/>
      <c r="D45" s="147"/>
      <c r="E45" s="416"/>
      <c r="F45" s="432">
        <f>(IF(E45=0,0,E45/E$47))</f>
        <v>0</v>
      </c>
      <c r="H45" s="218" t="s">
        <v>370</v>
      </c>
      <c r="I45" s="220">
        <f t="shared" si="2"/>
        <v>0</v>
      </c>
      <c r="J45" s="220">
        <f t="shared" si="2"/>
        <v>0</v>
      </c>
      <c r="K45" s="220">
        <f t="shared" si="2"/>
        <v>0</v>
      </c>
      <c r="L45" s="220">
        <f t="shared" si="2"/>
        <v>0</v>
      </c>
      <c r="M45" s="220">
        <f t="shared" si="2"/>
        <v>0</v>
      </c>
      <c r="N45" s="221">
        <f t="shared" si="2"/>
        <v>0</v>
      </c>
      <c r="O45" s="108"/>
    </row>
    <row r="46" spans="1:15" ht="13.9">
      <c r="A46" s="417"/>
      <c r="B46" s="418"/>
      <c r="C46" s="419"/>
      <c r="D46" s="147"/>
      <c r="E46" s="408"/>
      <c r="F46" s="153"/>
      <c r="H46" s="222" t="s">
        <v>382</v>
      </c>
      <c r="I46" s="223">
        <f t="shared" ref="I46:N46" si="3">SUM(I37:I45)</f>
        <v>0</v>
      </c>
      <c r="J46" s="223">
        <f t="shared" si="3"/>
        <v>0</v>
      </c>
      <c r="K46" s="223">
        <f t="shared" si="3"/>
        <v>0</v>
      </c>
      <c r="L46" s="223">
        <f t="shared" si="3"/>
        <v>0</v>
      </c>
      <c r="M46" s="223">
        <f t="shared" si="3"/>
        <v>0</v>
      </c>
      <c r="N46" s="223">
        <f t="shared" si="3"/>
        <v>0</v>
      </c>
      <c r="O46" s="108"/>
    </row>
    <row r="47" spans="1:15" ht="13.9">
      <c r="A47" s="420" t="s">
        <v>394</v>
      </c>
      <c r="B47" s="448"/>
      <c r="C47" s="449"/>
      <c r="D47" s="147"/>
      <c r="E47" s="200" t="e">
        <f>SUM(E43:E46)</f>
        <v>#DIV/0!</v>
      </c>
      <c r="F47" s="201" t="e">
        <f>SUM(F43:F46)</f>
        <v>#DIV/0!</v>
      </c>
      <c r="H47" s="108"/>
      <c r="I47" s="108"/>
      <c r="J47" s="108"/>
      <c r="K47" s="108"/>
      <c r="L47" s="108"/>
      <c r="M47" s="108"/>
      <c r="N47" s="108"/>
      <c r="O47" s="108"/>
    </row>
    <row r="48" spans="1:15" ht="13.9">
      <c r="B48" s="157"/>
      <c r="C48" s="450"/>
      <c r="D48" s="147"/>
      <c r="F48" s="158"/>
      <c r="H48" s="108"/>
      <c r="I48" s="108"/>
      <c r="J48" s="108"/>
      <c r="K48" s="108"/>
      <c r="L48" s="108"/>
      <c r="M48" s="108"/>
      <c r="N48" s="108"/>
      <c r="O48" s="108"/>
    </row>
    <row r="49" spans="1:15" ht="13.9">
      <c r="A49" s="451" t="s">
        <v>395</v>
      </c>
      <c r="B49" s="452"/>
      <c r="C49" s="453"/>
      <c r="D49" s="108"/>
      <c r="E49" s="454" t="e">
        <f>(E$26*1.3)+($E$47-$E$26)</f>
        <v>#DIV/0!</v>
      </c>
      <c r="F49" s="159"/>
      <c r="G49" s="108"/>
      <c r="H49" s="108"/>
      <c r="I49" s="108"/>
      <c r="J49" s="108"/>
      <c r="K49" s="108"/>
      <c r="L49" s="108"/>
      <c r="M49" s="108"/>
      <c r="N49" s="108"/>
      <c r="O49" s="108"/>
    </row>
    <row r="50" spans="1:15" s="108" customFormat="1" ht="13.9">
      <c r="B50" s="160"/>
      <c r="C50" s="161"/>
    </row>
    <row r="51" spans="1:15" s="108" customFormat="1" ht="13.9">
      <c r="A51" s="451" t="s">
        <v>396</v>
      </c>
      <c r="B51" s="452"/>
      <c r="C51" s="453"/>
      <c r="E51" s="454" t="e">
        <f>(E$26*1.5)+($E$47-$E$26)</f>
        <v>#DIV/0!</v>
      </c>
      <c r="F51" s="159"/>
    </row>
    <row r="52" spans="1:15" s="108" customFormat="1" ht="13.9">
      <c r="B52" s="160"/>
      <c r="C52" s="161"/>
    </row>
    <row r="53" spans="1:15" s="108" customFormat="1" ht="13.9">
      <c r="A53" s="451" t="s">
        <v>397</v>
      </c>
      <c r="B53" s="452"/>
      <c r="C53" s="453"/>
      <c r="E53" s="454" t="e">
        <f>(E$26*2.5)+($E$47-$E$26)</f>
        <v>#DIV/0!</v>
      </c>
    </row>
    <row r="54" spans="1:15" s="108" customFormat="1" ht="13.9">
      <c r="B54" s="160"/>
      <c r="C54" s="162"/>
      <c r="F54" s="163"/>
    </row>
    <row r="55" spans="1:15" s="108" customFormat="1" ht="13.9">
      <c r="B55" s="160"/>
      <c r="C55" s="162"/>
      <c r="F55" s="163"/>
    </row>
    <row r="56" spans="1:15" s="108" customFormat="1">
      <c r="C56" s="164"/>
      <c r="F56" s="163"/>
    </row>
    <row r="57" spans="1:15" s="108" customFormat="1">
      <c r="C57" s="164"/>
      <c r="F57" s="163"/>
    </row>
    <row r="58" spans="1:15" s="108" customFormat="1">
      <c r="A58" s="3"/>
      <c r="C58" s="164"/>
      <c r="F58" s="163"/>
    </row>
    <row r="59" spans="1:15" s="108" customFormat="1">
      <c r="C59" s="164"/>
      <c r="F59" s="163"/>
    </row>
    <row r="60" spans="1:15" s="108" customFormat="1">
      <c r="C60" s="164"/>
      <c r="F60" s="163"/>
    </row>
    <row r="61" spans="1:15" s="108" customFormat="1">
      <c r="C61" s="164"/>
      <c r="F61" s="163"/>
      <c r="H61" s="3"/>
      <c r="I61" s="3"/>
      <c r="J61" s="3"/>
      <c r="K61" s="3"/>
      <c r="L61" s="3"/>
      <c r="M61" s="3"/>
      <c r="N61" s="3"/>
    </row>
    <row r="62" spans="1:15" s="108" customFormat="1">
      <c r="C62" s="164"/>
      <c r="F62" s="163"/>
      <c r="H62" s="3"/>
      <c r="I62" s="3"/>
      <c r="J62" s="3"/>
      <c r="K62" s="3"/>
      <c r="L62" s="3"/>
      <c r="M62" s="3"/>
      <c r="N62" s="3"/>
    </row>
    <row r="63" spans="1:15" s="108" customFormat="1">
      <c r="C63" s="164"/>
      <c r="F63" s="163"/>
      <c r="H63" s="3"/>
      <c r="I63" s="3"/>
      <c r="J63" s="3"/>
      <c r="K63" s="3"/>
      <c r="L63" s="3"/>
      <c r="M63" s="3"/>
      <c r="N63" s="3"/>
    </row>
    <row r="64" spans="1:15" s="108" customFormat="1">
      <c r="C64" s="164"/>
      <c r="F64" s="163"/>
      <c r="H64" s="3"/>
      <c r="I64" s="3"/>
      <c r="J64" s="3"/>
      <c r="K64" s="3"/>
      <c r="L64" s="3"/>
      <c r="M64" s="3"/>
      <c r="N64" s="3"/>
    </row>
    <row r="65" spans="1:14" s="108" customFormat="1">
      <c r="C65" s="164"/>
      <c r="F65" s="163"/>
      <c r="H65" s="3"/>
      <c r="I65" s="3"/>
      <c r="J65" s="3"/>
      <c r="K65" s="3"/>
      <c r="L65" s="3"/>
      <c r="M65" s="3"/>
      <c r="N65" s="3"/>
    </row>
    <row r="66" spans="1:14" s="108" customFormat="1">
      <c r="A66" s="3"/>
      <c r="B66" s="3"/>
      <c r="C66" s="3"/>
      <c r="D66" s="3"/>
      <c r="E66" s="3"/>
      <c r="F66" s="3"/>
      <c r="G66" s="3"/>
      <c r="H66" s="3"/>
      <c r="I66" s="3"/>
      <c r="J66" s="3"/>
      <c r="K66" s="3"/>
      <c r="L66" s="3"/>
      <c r="M66" s="3"/>
      <c r="N66" s="3"/>
    </row>
  </sheetData>
  <dataConsolidate/>
  <mergeCells count="7">
    <mergeCell ref="I35:N35"/>
    <mergeCell ref="E10:F10"/>
    <mergeCell ref="H1:N2"/>
    <mergeCell ref="H3:N3"/>
    <mergeCell ref="H4:N5"/>
    <mergeCell ref="I10:N10"/>
    <mergeCell ref="I22:N22"/>
  </mergeCells>
  <phoneticPr fontId="10"/>
  <conditionalFormatting sqref="O33">
    <cfRule type="cellIs" dxfId="13" priority="1" operator="greaterThan">
      <formula>1</formula>
    </cfRule>
    <cfRule type="cellIs" dxfId="12" priority="2" operator="between">
      <formula>0.999999</formula>
      <formula>0</formula>
    </cfRule>
    <cfRule type="cellIs" dxfId="11" priority="3" operator="equal">
      <formula>1</formula>
    </cfRule>
  </conditionalFormatting>
  <pageMargins left="0.19685039370078741" right="0.19685039370078741" top="0.59055118110236227" bottom="0.78740157480314965" header="0.39370078740157483" footer="0.19685039370078741"/>
  <pageSetup paperSize="9" scale="54"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80"/>
  <sheetViews>
    <sheetView showGridLines="0" zoomScale="89" zoomScaleNormal="89" zoomScalePageLayoutView="50" workbookViewId="0">
      <pane ySplit="9" topLeftCell="A10" activePane="bottomLeft" state="frozen"/>
      <selection pane="bottomLeft"/>
      <selection activeCell="F12" sqref="F12"/>
    </sheetView>
  </sheetViews>
  <sheetFormatPr defaultColWidth="11.42578125" defaultRowHeight="13.15"/>
  <cols>
    <col min="1" max="1" width="35.85546875" style="3" customWidth="1"/>
    <col min="2" max="2" width="19.42578125" style="3" customWidth="1"/>
    <col min="3" max="3" width="19.28515625" style="3" bestFit="1" customWidth="1"/>
    <col min="4" max="4" width="2" style="3" customWidth="1"/>
    <col min="5" max="5" width="14.42578125" style="3" customWidth="1"/>
    <col min="6" max="6" width="10.7109375" style="3" customWidth="1"/>
    <col min="7" max="7" width="6" style="3" customWidth="1"/>
    <col min="8" max="8" width="27.85546875" style="3" customWidth="1"/>
    <col min="9" max="15" width="11.42578125" style="3"/>
    <col min="16" max="16" width="33" style="3" customWidth="1"/>
    <col min="17" max="16384" width="11.42578125" style="3"/>
  </cols>
  <sheetData>
    <row r="1" spans="1:15" ht="12.75" customHeight="1">
      <c r="A1" s="369" t="s">
        <v>5</v>
      </c>
      <c r="B1" s="39"/>
      <c r="C1" s="2"/>
      <c r="D1" s="2"/>
      <c r="E1" s="2"/>
      <c r="F1" s="2"/>
      <c r="H1" s="495"/>
      <c r="I1" s="495"/>
      <c r="J1" s="495"/>
      <c r="K1" s="495"/>
      <c r="L1" s="495"/>
      <c r="M1" s="495"/>
      <c r="N1" s="495"/>
    </row>
    <row r="2" spans="1:15">
      <c r="A2" s="137"/>
      <c r="B2" s="138"/>
      <c r="C2" s="139"/>
      <c r="D2" s="138"/>
      <c r="E2" s="140"/>
      <c r="F2" s="141"/>
      <c r="H2" s="495"/>
      <c r="I2" s="495"/>
      <c r="J2" s="495"/>
      <c r="K2" s="495"/>
      <c r="L2" s="495"/>
      <c r="M2" s="495"/>
      <c r="N2" s="495"/>
    </row>
    <row r="3" spans="1:15" ht="14.25" customHeight="1">
      <c r="A3" s="165" t="str">
        <f>'1-Contractblad totaal'!A3</f>
        <v>Naam opdrachtgever</v>
      </c>
      <c r="B3" s="166" t="str">
        <f>'1-Contractblad totaal'!B3</f>
        <v>Gemeente Oostzaan</v>
      </c>
      <c r="C3" s="167"/>
      <c r="D3" s="138"/>
      <c r="E3" s="143"/>
      <c r="F3" s="144"/>
      <c r="H3" s="495"/>
      <c r="I3" s="495"/>
      <c r="J3" s="495"/>
      <c r="K3" s="495"/>
      <c r="L3" s="495"/>
      <c r="M3" s="495"/>
      <c r="N3" s="495"/>
    </row>
    <row r="4" spans="1:15" ht="15.75" customHeight="1">
      <c r="A4" s="165" t="str">
        <f>'1-Contractblad totaal'!A4</f>
        <v>Calculatie onderdeel</v>
      </c>
      <c r="B4" s="168" t="e">
        <f ca="1">MID(CELL("bestandsnaam",$C$9),SEARCH("]",CELL("bestandsnaam",$C$9),1)+1,256)</f>
        <v>#VALUE!</v>
      </c>
      <c r="C4" s="169"/>
      <c r="D4" s="147"/>
      <c r="H4" s="495"/>
      <c r="I4" s="495"/>
      <c r="J4" s="495"/>
      <c r="K4" s="495"/>
      <c r="L4" s="495"/>
      <c r="M4" s="495"/>
      <c r="N4" s="495"/>
    </row>
    <row r="5" spans="1:15" ht="15">
      <c r="A5" s="165" t="str">
        <f>'1-Contractblad totaal'!A5</f>
        <v>Gebouw/plaats</v>
      </c>
      <c r="B5" s="166" t="str">
        <f>'1-Contractblad totaal'!B5</f>
        <v>Gemeentehuis / Gemeentewerf</v>
      </c>
      <c r="C5" s="169"/>
      <c r="D5" s="147"/>
      <c r="H5" s="495"/>
      <c r="I5" s="495"/>
      <c r="J5" s="495"/>
      <c r="K5" s="495"/>
      <c r="L5" s="495"/>
      <c r="M5" s="495"/>
      <c r="N5" s="495"/>
    </row>
    <row r="6" spans="1:15" ht="15">
      <c r="A6" s="165" t="str">
        <f>'1-Contractblad totaal'!A6</f>
        <v>Referentie nummer</v>
      </c>
      <c r="B6" s="166" t="str">
        <f>'1-Contractblad totaal'!B6</f>
        <v>GO-EA-MW-2021</v>
      </c>
      <c r="C6" s="169"/>
      <c r="D6" s="147"/>
      <c r="H6" s="148"/>
      <c r="I6" s="148"/>
      <c r="J6" s="148"/>
      <c r="K6" s="148"/>
      <c r="L6" s="148"/>
      <c r="M6" s="148"/>
      <c r="N6" s="148"/>
    </row>
    <row r="7" spans="1:15" ht="15">
      <c r="A7" s="165" t="str">
        <f>'1-Contractblad totaal'!A8</f>
        <v>Naam dienstverlener</v>
      </c>
      <c r="B7" s="166">
        <f>'1-Contractblad totaal'!B8</f>
        <v>0</v>
      </c>
      <c r="C7" s="169"/>
      <c r="D7" s="147"/>
      <c r="H7" s="148"/>
      <c r="I7" s="148"/>
      <c r="J7" s="148"/>
      <c r="K7" s="148"/>
      <c r="L7" s="148"/>
      <c r="M7" s="148"/>
      <c r="N7" s="148"/>
      <c r="O7" s="152"/>
    </row>
    <row r="8" spans="1:15" ht="15">
      <c r="A8" s="165" t="str">
        <f>'1-Contractblad totaal'!A9</f>
        <v>Prijspeil</v>
      </c>
      <c r="B8" s="84">
        <f>'1-Contractblad totaal'!B9</f>
        <v>44562</v>
      </c>
      <c r="C8" s="169"/>
      <c r="D8" s="147"/>
      <c r="I8" s="148"/>
      <c r="J8" s="148"/>
      <c r="K8" s="148"/>
      <c r="L8" s="148"/>
      <c r="M8" s="148"/>
      <c r="N8" s="148"/>
    </row>
    <row r="9" spans="1:15" ht="15">
      <c r="A9" s="142"/>
      <c r="B9" s="145"/>
      <c r="C9" s="146"/>
      <c r="D9" s="147"/>
      <c r="E9" s="149"/>
      <c r="F9" s="150"/>
    </row>
    <row r="10" spans="1:15" s="152" customFormat="1" ht="30.75" customHeight="1">
      <c r="A10" s="403" t="s">
        <v>398</v>
      </c>
      <c r="B10" s="404"/>
      <c r="C10" s="405"/>
      <c r="D10" s="151"/>
      <c r="E10" s="519" t="s">
        <v>399</v>
      </c>
      <c r="F10" s="524"/>
      <c r="H10" s="217" t="s">
        <v>352</v>
      </c>
      <c r="I10" s="518" t="s">
        <v>353</v>
      </c>
      <c r="J10" s="518"/>
      <c r="K10" s="518"/>
      <c r="L10" s="518"/>
      <c r="M10" s="518"/>
      <c r="N10" s="518"/>
    </row>
    <row r="11" spans="1:15" ht="30" customHeight="1">
      <c r="A11" s="218"/>
      <c r="B11" s="406" t="s">
        <v>31</v>
      </c>
      <c r="C11" s="407" t="s">
        <v>31</v>
      </c>
      <c r="D11" s="147"/>
      <c r="E11" s="408"/>
      <c r="F11" s="409"/>
      <c r="H11" s="218"/>
      <c r="I11" s="244">
        <v>1</v>
      </c>
      <c r="J11" s="244">
        <v>2</v>
      </c>
      <c r="K11" s="244">
        <v>3</v>
      </c>
      <c r="L11" s="244">
        <v>4</v>
      </c>
      <c r="M11" s="244">
        <v>5</v>
      </c>
      <c r="N11" s="244">
        <v>6</v>
      </c>
    </row>
    <row r="12" spans="1:15" ht="12.75" customHeight="1">
      <c r="A12" s="218" t="s">
        <v>354</v>
      </c>
      <c r="B12" s="410"/>
      <c r="C12" s="411"/>
      <c r="D12" s="147"/>
      <c r="E12" s="412">
        <f>SUM(I34:N34)</f>
        <v>0</v>
      </c>
      <c r="F12" s="153"/>
      <c r="H12" s="455" t="s">
        <v>363</v>
      </c>
      <c r="I12" s="413"/>
      <c r="J12" s="413"/>
      <c r="K12" s="413"/>
      <c r="L12" s="413"/>
      <c r="M12" s="413"/>
      <c r="N12" s="413"/>
    </row>
    <row r="13" spans="1:15" ht="13.9">
      <c r="A13" s="218" t="s">
        <v>356</v>
      </c>
      <c r="B13" s="414"/>
      <c r="C13" s="415" t="s">
        <v>357</v>
      </c>
      <c r="D13" s="147"/>
      <c r="E13" s="416">
        <v>0</v>
      </c>
      <c r="F13" s="153"/>
      <c r="H13" s="455" t="s">
        <v>365</v>
      </c>
      <c r="I13" s="413"/>
      <c r="J13" s="413"/>
      <c r="K13" s="413"/>
      <c r="L13" s="413"/>
      <c r="M13" s="413"/>
      <c r="N13" s="413"/>
    </row>
    <row r="14" spans="1:15" ht="13.9">
      <c r="A14" s="417" t="s">
        <v>359</v>
      </c>
      <c r="B14" s="456"/>
      <c r="C14" s="419"/>
      <c r="D14" s="147"/>
      <c r="E14" s="416">
        <v>0</v>
      </c>
      <c r="F14" s="153"/>
      <c r="H14" s="455" t="s">
        <v>367</v>
      </c>
      <c r="I14" s="413"/>
      <c r="J14" s="413"/>
      <c r="K14" s="413"/>
      <c r="L14" s="413"/>
      <c r="M14" s="413"/>
      <c r="N14" s="413"/>
    </row>
    <row r="15" spans="1:15" ht="13.9">
      <c r="A15" s="420" t="s">
        <v>361</v>
      </c>
      <c r="B15" s="418"/>
      <c r="C15" s="419"/>
      <c r="D15" s="147"/>
      <c r="E15" s="423">
        <f>SUM(E12:E14)</f>
        <v>0</v>
      </c>
      <c r="F15" s="153"/>
      <c r="H15" s="455" t="s">
        <v>369</v>
      </c>
      <c r="I15" s="413"/>
      <c r="J15" s="413"/>
      <c r="K15" s="413"/>
      <c r="L15" s="413"/>
      <c r="M15" s="413"/>
      <c r="N15" s="413"/>
    </row>
    <row r="16" spans="1:15" ht="13.9">
      <c r="A16" s="417"/>
      <c r="B16" s="424"/>
      <c r="C16" s="425"/>
      <c r="D16" s="147"/>
      <c r="E16" s="426"/>
      <c r="F16" s="153"/>
      <c r="H16" s="455" t="s">
        <v>370</v>
      </c>
      <c r="I16" s="413"/>
      <c r="J16" s="413"/>
      <c r="K16" s="413"/>
      <c r="L16" s="413"/>
      <c r="M16" s="413"/>
      <c r="N16" s="413"/>
    </row>
    <row r="17" spans="1:15" ht="13.9">
      <c r="A17" s="427" t="s">
        <v>364</v>
      </c>
      <c r="B17" s="428"/>
      <c r="C17" s="429"/>
      <c r="D17" s="147"/>
      <c r="E17" s="430">
        <f>$C17*E15</f>
        <v>0</v>
      </c>
      <c r="F17" s="153"/>
      <c r="H17" s="213"/>
      <c r="I17" s="214"/>
      <c r="J17" s="214"/>
      <c r="K17" s="214"/>
      <c r="L17" s="214"/>
      <c r="M17" s="214"/>
      <c r="N17" s="214"/>
    </row>
    <row r="18" spans="1:15" ht="13.9">
      <c r="A18" s="427" t="s">
        <v>366</v>
      </c>
      <c r="B18" s="428"/>
      <c r="C18" s="429"/>
      <c r="D18" s="147"/>
      <c r="E18" s="430">
        <f>$C18*E15</f>
        <v>0</v>
      </c>
      <c r="F18" s="153"/>
      <c r="H18" s="217" t="s">
        <v>352</v>
      </c>
      <c r="I18" s="521" t="s">
        <v>374</v>
      </c>
      <c r="J18" s="522"/>
      <c r="K18" s="522"/>
      <c r="L18" s="522"/>
      <c r="M18" s="522"/>
      <c r="N18" s="523"/>
    </row>
    <row r="19" spans="1:15" ht="13.9">
      <c r="A19" s="420" t="s">
        <v>368</v>
      </c>
      <c r="B19" s="431"/>
      <c r="C19" s="419"/>
      <c r="D19" s="147"/>
      <c r="E19" s="423">
        <f>SUM(E15:E18)</f>
        <v>0</v>
      </c>
      <c r="F19" s="432">
        <f>IF(E19=0,0,E19/E$47)</f>
        <v>0</v>
      </c>
      <c r="H19" s="218"/>
      <c r="I19" s="219">
        <v>1</v>
      </c>
      <c r="J19" s="219">
        <v>2</v>
      </c>
      <c r="K19" s="219">
        <v>3</v>
      </c>
      <c r="L19" s="219">
        <v>4</v>
      </c>
      <c r="M19" s="219">
        <v>5</v>
      </c>
      <c r="N19" s="219">
        <v>6</v>
      </c>
    </row>
    <row r="20" spans="1:15" ht="13.9">
      <c r="A20" s="417"/>
      <c r="B20" s="424"/>
      <c r="C20" s="425"/>
      <c r="D20" s="147"/>
      <c r="E20" s="426"/>
      <c r="F20" s="153"/>
      <c r="H20" s="218" t="s">
        <v>363</v>
      </c>
      <c r="I20" s="437"/>
      <c r="J20" s="437"/>
      <c r="K20" s="437"/>
      <c r="L20" s="437"/>
      <c r="M20" s="437"/>
      <c r="N20" s="437"/>
    </row>
    <row r="21" spans="1:15" ht="13.9">
      <c r="A21" s="457" t="s">
        <v>371</v>
      </c>
      <c r="B21" s="428"/>
      <c r="C21" s="425"/>
      <c r="D21" s="154"/>
      <c r="E21" s="434">
        <f>E19*0.96</f>
        <v>0</v>
      </c>
      <c r="F21" s="155"/>
      <c r="G21" s="108"/>
      <c r="H21" s="218" t="s">
        <v>365</v>
      </c>
      <c r="I21" s="437"/>
      <c r="J21" s="437"/>
      <c r="K21" s="437"/>
      <c r="L21" s="437"/>
      <c r="M21" s="437"/>
      <c r="N21" s="437"/>
    </row>
    <row r="22" spans="1:15" s="108" customFormat="1" ht="13.9">
      <c r="A22" s="427" t="s">
        <v>372</v>
      </c>
      <c r="B22" s="428"/>
      <c r="C22" s="435" t="s">
        <v>373</v>
      </c>
      <c r="D22" s="147"/>
      <c r="E22" s="430" t="e">
        <f>E21*'5-Premies en opslagen'!$C24</f>
        <v>#DIV/0!</v>
      </c>
      <c r="F22" s="153"/>
      <c r="G22" s="3"/>
      <c r="H22" s="218" t="s">
        <v>367</v>
      </c>
      <c r="I22" s="437"/>
      <c r="J22" s="437"/>
      <c r="K22" s="437"/>
      <c r="L22" s="437"/>
      <c r="M22" s="437"/>
      <c r="N22" s="437"/>
      <c r="O22" s="3"/>
    </row>
    <row r="23" spans="1:15" ht="14.25" customHeight="1">
      <c r="A23" s="420" t="s">
        <v>375</v>
      </c>
      <c r="B23" s="431"/>
      <c r="C23" s="419"/>
      <c r="D23" s="147"/>
      <c r="E23" s="423" t="e">
        <f>E22+E19</f>
        <v>#DIV/0!</v>
      </c>
      <c r="F23" s="432" t="e">
        <f>IF(E23=0,0,E23/E$47)</f>
        <v>#DIV/0!</v>
      </c>
      <c r="H23" s="218" t="s">
        <v>369</v>
      </c>
      <c r="I23" s="437"/>
      <c r="J23" s="437"/>
      <c r="K23" s="437"/>
      <c r="L23" s="437"/>
      <c r="M23" s="437"/>
      <c r="N23" s="437"/>
      <c r="O23" s="108"/>
    </row>
    <row r="24" spans="1:15" ht="12.75" customHeight="1">
      <c r="A24" s="417"/>
      <c r="B24" s="431"/>
      <c r="C24" s="419"/>
      <c r="D24" s="147"/>
      <c r="E24" s="408"/>
      <c r="F24" s="153"/>
      <c r="H24" s="218" t="s">
        <v>370</v>
      </c>
      <c r="I24" s="437"/>
      <c r="J24" s="437"/>
      <c r="K24" s="437"/>
      <c r="L24" s="437"/>
      <c r="M24" s="437"/>
      <c r="N24" s="437"/>
    </row>
    <row r="25" spans="1:15" ht="12.75" customHeight="1">
      <c r="A25" s="427" t="s">
        <v>376</v>
      </c>
      <c r="B25" s="428"/>
      <c r="C25" s="435" t="s">
        <v>373</v>
      </c>
      <c r="D25" s="147"/>
      <c r="E25" s="430" t="e">
        <f>E23*'5-Premies en opslagen'!$B53</f>
        <v>#DIV/0!</v>
      </c>
      <c r="F25" s="153"/>
      <c r="H25" s="222" t="s">
        <v>382</v>
      </c>
      <c r="I25" s="458">
        <f t="shared" ref="I25:N25" si="0">SUM(I20:I24)</f>
        <v>0</v>
      </c>
      <c r="J25" s="458">
        <f t="shared" si="0"/>
        <v>0</v>
      </c>
      <c r="K25" s="458">
        <f t="shared" si="0"/>
        <v>0</v>
      </c>
      <c r="L25" s="458">
        <f t="shared" si="0"/>
        <v>0</v>
      </c>
      <c r="M25" s="458">
        <f t="shared" si="0"/>
        <v>0</v>
      </c>
      <c r="N25" s="458">
        <f t="shared" si="0"/>
        <v>0</v>
      </c>
      <c r="O25" s="459">
        <f>SUM(I25:N25)</f>
        <v>0</v>
      </c>
    </row>
    <row r="26" spans="1:15" ht="13.9">
      <c r="A26" s="420" t="s">
        <v>377</v>
      </c>
      <c r="B26" s="431"/>
      <c r="C26" s="419"/>
      <c r="D26" s="147"/>
      <c r="E26" s="423" t="e">
        <f>SUM(E23:E25)</f>
        <v>#DIV/0!</v>
      </c>
      <c r="F26" s="432" t="e">
        <f>IF(E26=0,0,E26/E$47)</f>
        <v>#DIV/0!</v>
      </c>
    </row>
    <row r="27" spans="1:15" ht="13.9">
      <c r="A27" s="417"/>
      <c r="B27" s="431"/>
      <c r="C27" s="419"/>
      <c r="D27" s="147"/>
      <c r="E27" s="408"/>
      <c r="F27" s="153"/>
      <c r="H27" s="217" t="s">
        <v>352</v>
      </c>
      <c r="I27" s="518" t="s">
        <v>385</v>
      </c>
      <c r="J27" s="518"/>
      <c r="K27" s="518"/>
      <c r="L27" s="518"/>
      <c r="M27" s="518"/>
      <c r="N27" s="518"/>
    </row>
    <row r="28" spans="1:15" ht="13.9">
      <c r="A28" s="417" t="s">
        <v>378</v>
      </c>
      <c r="B28" s="438"/>
      <c r="C28" s="415" t="s">
        <v>357</v>
      </c>
      <c r="D28" s="147"/>
      <c r="E28" s="416"/>
      <c r="F28" s="202">
        <v>0</v>
      </c>
      <c r="H28" s="218"/>
      <c r="I28" s="219">
        <v>1</v>
      </c>
      <c r="J28" s="219">
        <v>2</v>
      </c>
      <c r="K28" s="219">
        <v>3</v>
      </c>
      <c r="L28" s="219">
        <v>4</v>
      </c>
      <c r="M28" s="219">
        <v>5</v>
      </c>
      <c r="N28" s="219">
        <v>6</v>
      </c>
    </row>
    <row r="29" spans="1:15" ht="13.9">
      <c r="A29" s="417" t="s">
        <v>379</v>
      </c>
      <c r="B29" s="439"/>
      <c r="C29" s="415" t="s">
        <v>357</v>
      </c>
      <c r="D29" s="147"/>
      <c r="E29" s="416"/>
      <c r="F29" s="202">
        <v>0</v>
      </c>
      <c r="H29" s="218" t="s">
        <v>363</v>
      </c>
      <c r="I29" s="220">
        <f t="shared" ref="I29:N29" si="1">I20*I12</f>
        <v>0</v>
      </c>
      <c r="J29" s="220">
        <f t="shared" si="1"/>
        <v>0</v>
      </c>
      <c r="K29" s="220">
        <f t="shared" si="1"/>
        <v>0</v>
      </c>
      <c r="L29" s="220">
        <f t="shared" si="1"/>
        <v>0</v>
      </c>
      <c r="M29" s="220">
        <f t="shared" si="1"/>
        <v>0</v>
      </c>
      <c r="N29" s="221">
        <f t="shared" si="1"/>
        <v>0</v>
      </c>
    </row>
    <row r="30" spans="1:15" ht="13.9">
      <c r="A30" s="417" t="s">
        <v>380</v>
      </c>
      <c r="B30" s="431"/>
      <c r="C30" s="419" t="s">
        <v>31</v>
      </c>
      <c r="D30" s="147"/>
      <c r="E30" s="460" t="s">
        <v>400</v>
      </c>
      <c r="F30" s="153"/>
      <c r="H30" s="218" t="s">
        <v>365</v>
      </c>
      <c r="I30" s="220">
        <f t="shared" ref="I30:N30" si="2">I21*I13</f>
        <v>0</v>
      </c>
      <c r="J30" s="220">
        <f t="shared" si="2"/>
        <v>0</v>
      </c>
      <c r="K30" s="220">
        <f t="shared" si="2"/>
        <v>0</v>
      </c>
      <c r="L30" s="220">
        <f t="shared" si="2"/>
        <v>0</v>
      </c>
      <c r="M30" s="220">
        <f t="shared" si="2"/>
        <v>0</v>
      </c>
      <c r="N30" s="221">
        <f t="shared" si="2"/>
        <v>0</v>
      </c>
    </row>
    <row r="31" spans="1:15" ht="12.75" customHeight="1">
      <c r="A31" s="440"/>
      <c r="B31" s="441"/>
      <c r="C31" s="442" t="s">
        <v>31</v>
      </c>
      <c r="D31" s="147"/>
      <c r="E31" s="416"/>
      <c r="F31" s="153"/>
      <c r="H31" s="218" t="s">
        <v>367</v>
      </c>
      <c r="I31" s="220">
        <f t="shared" ref="I31:N31" si="3">I22*I14</f>
        <v>0</v>
      </c>
      <c r="J31" s="220">
        <f t="shared" si="3"/>
        <v>0</v>
      </c>
      <c r="K31" s="220">
        <f t="shared" si="3"/>
        <v>0</v>
      </c>
      <c r="L31" s="220">
        <f t="shared" si="3"/>
        <v>0</v>
      </c>
      <c r="M31" s="220">
        <f t="shared" si="3"/>
        <v>0</v>
      </c>
      <c r="N31" s="221">
        <f t="shared" si="3"/>
        <v>0</v>
      </c>
    </row>
    <row r="32" spans="1:15" ht="12.75" customHeight="1">
      <c r="A32" s="420" t="s">
        <v>381</v>
      </c>
      <c r="B32" s="431"/>
      <c r="C32" s="419"/>
      <c r="D32" s="147"/>
      <c r="E32" s="423" t="e">
        <f>SUM(E26:E31)</f>
        <v>#DIV/0!</v>
      </c>
      <c r="F32" s="432" t="e">
        <f>IF(E32=0,0,E32/E$47)</f>
        <v>#DIV/0!</v>
      </c>
      <c r="H32" s="218" t="s">
        <v>369</v>
      </c>
      <c r="I32" s="220">
        <f t="shared" ref="I32:N32" si="4">I23*I15</f>
        <v>0</v>
      </c>
      <c r="J32" s="220">
        <f t="shared" si="4"/>
        <v>0</v>
      </c>
      <c r="K32" s="220">
        <f t="shared" si="4"/>
        <v>0</v>
      </c>
      <c r="L32" s="220">
        <f t="shared" si="4"/>
        <v>0</v>
      </c>
      <c r="M32" s="220">
        <f t="shared" si="4"/>
        <v>0</v>
      </c>
      <c r="N32" s="221">
        <f t="shared" si="4"/>
        <v>0</v>
      </c>
    </row>
    <row r="33" spans="1:14" ht="12.75" customHeight="1">
      <c r="A33" s="417"/>
      <c r="B33" s="431"/>
      <c r="C33" s="419"/>
      <c r="D33" s="147"/>
      <c r="E33" s="408"/>
      <c r="F33" s="153"/>
      <c r="H33" s="218" t="s">
        <v>370</v>
      </c>
      <c r="I33" s="220">
        <f t="shared" ref="I33:N33" si="5">I24*I16</f>
        <v>0</v>
      </c>
      <c r="J33" s="220">
        <f t="shared" si="5"/>
        <v>0</v>
      </c>
      <c r="K33" s="220">
        <f t="shared" si="5"/>
        <v>0</v>
      </c>
      <c r="L33" s="220">
        <f>L24*L16</f>
        <v>0</v>
      </c>
      <c r="M33" s="220">
        <f t="shared" si="5"/>
        <v>0</v>
      </c>
      <c r="N33" s="221">
        <f t="shared" si="5"/>
        <v>0</v>
      </c>
    </row>
    <row r="34" spans="1:14" ht="12.75" customHeight="1">
      <c r="A34" s="417" t="s">
        <v>383</v>
      </c>
      <c r="B34" s="431"/>
      <c r="C34" s="445"/>
      <c r="D34" s="147"/>
      <c r="E34" s="416"/>
      <c r="F34" s="242" t="e">
        <f>E34/$E$47</f>
        <v>#DIV/0!</v>
      </c>
      <c r="H34" s="222" t="s">
        <v>382</v>
      </c>
      <c r="I34" s="223">
        <f t="shared" ref="I34:N34" si="6">SUM(I29:I33)</f>
        <v>0</v>
      </c>
      <c r="J34" s="223">
        <f t="shared" si="6"/>
        <v>0</v>
      </c>
      <c r="K34" s="223">
        <f t="shared" si="6"/>
        <v>0</v>
      </c>
      <c r="L34" s="223">
        <f>SUM(L29:L33)</f>
        <v>0</v>
      </c>
      <c r="M34" s="223">
        <f t="shared" si="6"/>
        <v>0</v>
      </c>
      <c r="N34" s="223">
        <f t="shared" si="6"/>
        <v>0</v>
      </c>
    </row>
    <row r="35" spans="1:14" ht="12.75" customHeight="1">
      <c r="A35" s="417" t="s">
        <v>384</v>
      </c>
      <c r="B35" s="431"/>
      <c r="C35" s="445"/>
      <c r="D35" s="147"/>
      <c r="E35" s="416"/>
      <c r="F35" s="242" t="e">
        <f t="shared" ref="F35:F41" si="7">E35/$E$47</f>
        <v>#DIV/0!</v>
      </c>
      <c r="H35" s="108"/>
      <c r="I35" s="108"/>
      <c r="J35" s="108"/>
      <c r="K35" s="108"/>
      <c r="L35" s="108"/>
      <c r="M35" s="108"/>
      <c r="N35" s="108"/>
    </row>
    <row r="36" spans="1:14" ht="14.25" customHeight="1">
      <c r="A36" s="417" t="s">
        <v>386</v>
      </c>
      <c r="B36" s="431"/>
      <c r="C36" s="445"/>
      <c r="D36" s="147"/>
      <c r="E36" s="416"/>
      <c r="F36" s="242" t="e">
        <f t="shared" si="7"/>
        <v>#DIV/0!</v>
      </c>
      <c r="H36" s="108"/>
      <c r="I36" s="108"/>
      <c r="J36" s="108"/>
      <c r="K36" s="108"/>
      <c r="L36" s="108"/>
      <c r="M36" s="108"/>
      <c r="N36" s="108"/>
    </row>
    <row r="37" spans="1:14" ht="13.9">
      <c r="A37" s="417" t="s">
        <v>387</v>
      </c>
      <c r="B37" s="431"/>
      <c r="C37" s="446"/>
      <c r="D37" s="147"/>
      <c r="E37" s="416"/>
      <c r="F37" s="242" t="e">
        <f t="shared" si="7"/>
        <v>#DIV/0!</v>
      </c>
      <c r="H37" s="108"/>
      <c r="I37" s="108"/>
      <c r="J37" s="108"/>
      <c r="K37" s="108"/>
      <c r="L37" s="108"/>
      <c r="M37" s="108"/>
      <c r="N37" s="108"/>
    </row>
    <row r="38" spans="1:14" ht="13.9">
      <c r="A38" s="417" t="s">
        <v>388</v>
      </c>
      <c r="B38" s="431"/>
      <c r="C38" s="445"/>
      <c r="D38" s="147"/>
      <c r="E38" s="416"/>
      <c r="F38" s="242" t="e">
        <f t="shared" si="7"/>
        <v>#DIV/0!</v>
      </c>
      <c r="H38" s="108"/>
      <c r="I38" s="108"/>
      <c r="J38" s="108"/>
      <c r="K38" s="108"/>
      <c r="L38" s="108"/>
      <c r="M38" s="108"/>
      <c r="N38" s="108"/>
    </row>
    <row r="39" spans="1:14" ht="13.9">
      <c r="A39" s="417" t="s">
        <v>389</v>
      </c>
      <c r="B39" s="431"/>
      <c r="C39" s="446"/>
      <c r="D39" s="147"/>
      <c r="E39" s="416"/>
      <c r="F39" s="242" t="e">
        <f t="shared" si="7"/>
        <v>#DIV/0!</v>
      </c>
      <c r="H39" s="108"/>
      <c r="I39" s="108"/>
      <c r="J39" s="108"/>
      <c r="K39" s="108"/>
      <c r="L39" s="108"/>
      <c r="M39" s="108"/>
      <c r="N39" s="108"/>
    </row>
    <row r="40" spans="1:14" ht="13.9">
      <c r="A40" s="417" t="s">
        <v>390</v>
      </c>
      <c r="B40" s="431"/>
      <c r="C40" s="415" t="s">
        <v>357</v>
      </c>
      <c r="D40" s="147"/>
      <c r="E40" s="416"/>
      <c r="F40" s="242" t="e">
        <f t="shared" si="7"/>
        <v>#DIV/0!</v>
      </c>
      <c r="H40" s="108"/>
      <c r="I40" s="108"/>
      <c r="J40" s="108"/>
      <c r="K40" s="108"/>
      <c r="L40" s="108"/>
      <c r="M40" s="108"/>
      <c r="N40" s="108"/>
    </row>
    <row r="41" spans="1:14" ht="13.9">
      <c r="A41" s="417" t="s">
        <v>391</v>
      </c>
      <c r="B41" s="431"/>
      <c r="C41" s="415"/>
      <c r="D41" s="147"/>
      <c r="E41" s="416"/>
      <c r="F41" s="242" t="e">
        <f t="shared" si="7"/>
        <v>#DIV/0!</v>
      </c>
      <c r="H41" s="108"/>
      <c r="I41" s="108"/>
      <c r="J41" s="108"/>
      <c r="K41" s="108"/>
      <c r="L41" s="108"/>
      <c r="M41" s="108"/>
      <c r="N41" s="108"/>
    </row>
    <row r="42" spans="1:14" ht="13.9">
      <c r="A42" s="440"/>
      <c r="B42" s="441"/>
      <c r="C42" s="447"/>
      <c r="D42" s="147"/>
      <c r="E42" s="416">
        <v>0</v>
      </c>
      <c r="F42" s="153"/>
      <c r="H42" s="108"/>
      <c r="I42" s="108"/>
      <c r="J42" s="108"/>
      <c r="K42" s="108"/>
      <c r="L42" s="108"/>
      <c r="M42" s="108"/>
      <c r="N42" s="108"/>
    </row>
    <row r="43" spans="1:14" ht="13.9">
      <c r="A43" s="420" t="s">
        <v>392</v>
      </c>
      <c r="B43" s="431"/>
      <c r="C43" s="419"/>
      <c r="D43" s="147"/>
      <c r="E43" s="423" t="e">
        <f>SUM(E32:E42)</f>
        <v>#DIV/0!</v>
      </c>
      <c r="F43" s="432" t="e">
        <f>IF(E43=0,0,E43/E$47)</f>
        <v>#DIV/0!</v>
      </c>
      <c r="H43" s="108"/>
      <c r="I43" s="108"/>
      <c r="J43" s="108"/>
      <c r="K43" s="108"/>
      <c r="L43" s="108"/>
      <c r="M43" s="108"/>
      <c r="N43" s="108"/>
    </row>
    <row r="44" spans="1:14" ht="13.9">
      <c r="A44" s="417"/>
      <c r="B44" s="431"/>
      <c r="C44" s="419"/>
      <c r="D44" s="147"/>
      <c r="E44" s="408"/>
      <c r="F44" s="156"/>
      <c r="H44" s="108"/>
      <c r="I44" s="108"/>
      <c r="J44" s="108"/>
      <c r="K44" s="108"/>
      <c r="L44" s="108"/>
      <c r="M44" s="108"/>
      <c r="N44" s="108"/>
    </row>
    <row r="45" spans="1:14" ht="13.9">
      <c r="A45" s="417" t="s">
        <v>393</v>
      </c>
      <c r="B45" s="431"/>
      <c r="C45" s="446"/>
      <c r="D45" s="147"/>
      <c r="E45" s="416"/>
      <c r="F45" s="432">
        <f>(IF(E45=0,0,E45/E$47))</f>
        <v>0</v>
      </c>
      <c r="H45" s="108"/>
      <c r="I45" s="108"/>
      <c r="J45" s="108"/>
      <c r="K45" s="108"/>
      <c r="L45" s="108"/>
      <c r="M45" s="108"/>
      <c r="N45" s="108"/>
    </row>
    <row r="46" spans="1:14" ht="13.9">
      <c r="A46" s="417"/>
      <c r="B46" s="418"/>
      <c r="C46" s="419"/>
      <c r="D46" s="147"/>
      <c r="E46" s="408"/>
      <c r="F46" s="153"/>
      <c r="H46" s="108"/>
      <c r="I46" s="108"/>
      <c r="J46" s="108"/>
      <c r="K46" s="108"/>
      <c r="L46" s="108"/>
      <c r="M46" s="108"/>
      <c r="N46" s="108"/>
    </row>
    <row r="47" spans="1:14" ht="13.9">
      <c r="A47" s="420" t="s">
        <v>394</v>
      </c>
      <c r="B47" s="461"/>
      <c r="C47" s="449"/>
      <c r="D47" s="147"/>
      <c r="E47" s="200" t="e">
        <f>SUM(E43:E46)</f>
        <v>#DIV/0!</v>
      </c>
      <c r="F47" s="201" t="e">
        <f>SUM(F43:F46)</f>
        <v>#DIV/0!</v>
      </c>
      <c r="H47" s="108"/>
      <c r="I47" s="108"/>
      <c r="J47" s="108"/>
      <c r="K47" s="108"/>
      <c r="L47" s="108"/>
      <c r="M47" s="108"/>
      <c r="N47" s="108"/>
    </row>
    <row r="48" spans="1:14" ht="13.9">
      <c r="B48" s="157"/>
      <c r="C48" s="450"/>
      <c r="D48" s="147"/>
      <c r="F48" s="158"/>
      <c r="H48" s="108"/>
      <c r="I48" s="108"/>
      <c r="J48" s="108"/>
      <c r="K48" s="108"/>
      <c r="L48" s="108"/>
      <c r="M48" s="108"/>
      <c r="N48" s="108"/>
    </row>
    <row r="49" spans="1:15" ht="13.9">
      <c r="A49" s="451" t="s">
        <v>395</v>
      </c>
      <c r="B49" s="452"/>
      <c r="C49" s="453"/>
      <c r="D49" s="108"/>
      <c r="E49" s="454" t="e">
        <f>(E$26*1.3)+($E$47-$E$26)</f>
        <v>#DIV/0!</v>
      </c>
      <c r="F49" s="159"/>
      <c r="G49" s="108"/>
      <c r="H49" s="108"/>
      <c r="I49" s="108"/>
      <c r="J49" s="108"/>
      <c r="K49" s="108"/>
      <c r="L49" s="108"/>
      <c r="M49" s="108"/>
      <c r="N49" s="108"/>
    </row>
    <row r="50" spans="1:15" s="108" customFormat="1" ht="13.9">
      <c r="B50" s="160"/>
      <c r="C50" s="161"/>
    </row>
    <row r="51" spans="1:15" s="108" customFormat="1" ht="13.9">
      <c r="A51" s="451" t="s">
        <v>396</v>
      </c>
      <c r="B51" s="452"/>
      <c r="C51" s="453"/>
      <c r="E51" s="454" t="e">
        <f>(E$26*1.5)+($E$47-$E$26)</f>
        <v>#DIV/0!</v>
      </c>
      <c r="F51" s="159"/>
    </row>
    <row r="52" spans="1:15" s="108" customFormat="1" ht="13.9">
      <c r="B52" s="160"/>
      <c r="C52" s="161"/>
    </row>
    <row r="53" spans="1:15" s="108" customFormat="1" ht="13.9">
      <c r="A53" s="451" t="s">
        <v>397</v>
      </c>
      <c r="B53" s="452"/>
      <c r="C53" s="453"/>
      <c r="E53" s="454" t="e">
        <f>(E$26*2.5)+($E$47-$E$26)</f>
        <v>#DIV/0!</v>
      </c>
    </row>
    <row r="54" spans="1:15" s="108" customFormat="1" ht="13.9">
      <c r="B54" s="160"/>
      <c r="C54" s="162"/>
      <c r="F54" s="163"/>
    </row>
    <row r="55" spans="1:15" s="108" customFormat="1" ht="13.9">
      <c r="B55" s="160"/>
      <c r="C55" s="162"/>
      <c r="F55" s="163"/>
    </row>
    <row r="56" spans="1:15" s="108" customFormat="1">
      <c r="C56" s="164"/>
      <c r="F56" s="163"/>
    </row>
    <row r="57" spans="1:15" s="108" customFormat="1">
      <c r="C57" s="164"/>
      <c r="F57" s="163"/>
    </row>
    <row r="58" spans="1:15" s="108" customFormat="1">
      <c r="A58" s="3"/>
      <c r="C58" s="164"/>
      <c r="F58" s="163"/>
    </row>
    <row r="59" spans="1:15" s="108" customFormat="1">
      <c r="C59" s="164"/>
      <c r="F59" s="163"/>
    </row>
    <row r="60" spans="1:15" s="108" customFormat="1">
      <c r="C60" s="164"/>
      <c r="F60" s="163"/>
    </row>
    <row r="61" spans="1:15" s="108" customFormat="1">
      <c r="C61" s="164"/>
      <c r="F61" s="163"/>
    </row>
    <row r="62" spans="1:15" s="108" customFormat="1">
      <c r="C62" s="164"/>
      <c r="F62" s="163"/>
      <c r="H62" s="3"/>
      <c r="I62" s="3"/>
      <c r="J62" s="3"/>
      <c r="K62" s="3"/>
      <c r="L62" s="3"/>
      <c r="M62" s="3"/>
      <c r="N62" s="3"/>
    </row>
    <row r="63" spans="1:15" s="108" customFormat="1">
      <c r="C63" s="164"/>
      <c r="F63" s="163"/>
      <c r="H63" s="3"/>
      <c r="I63" s="3"/>
      <c r="J63" s="3"/>
      <c r="K63" s="3"/>
      <c r="L63" s="3"/>
      <c r="M63" s="3"/>
      <c r="N63" s="3"/>
    </row>
    <row r="64" spans="1:15" s="108" customFormat="1">
      <c r="C64" s="164"/>
      <c r="F64" s="163"/>
      <c r="H64" s="3"/>
      <c r="I64" s="3"/>
      <c r="J64" s="3"/>
      <c r="K64" s="3"/>
      <c r="L64" s="3"/>
      <c r="M64" s="3"/>
      <c r="N64" s="3"/>
      <c r="O64" s="3"/>
    </row>
    <row r="65" spans="1:15" s="108" customFormat="1">
      <c r="C65" s="164"/>
      <c r="F65" s="163"/>
      <c r="H65" s="3"/>
      <c r="I65" s="3"/>
      <c r="J65" s="3"/>
      <c r="K65" s="3"/>
      <c r="L65" s="3"/>
      <c r="M65" s="3"/>
      <c r="N65" s="3"/>
    </row>
    <row r="66" spans="1:15" s="108" customFormat="1">
      <c r="A66" s="3"/>
      <c r="B66" s="3"/>
      <c r="C66" s="3"/>
      <c r="D66" s="3"/>
      <c r="E66" s="3"/>
      <c r="F66" s="3"/>
      <c r="G66" s="3"/>
      <c r="H66" s="3"/>
      <c r="I66" s="3"/>
      <c r="J66" s="3"/>
      <c r="K66" s="3"/>
      <c r="L66" s="3"/>
      <c r="M66" s="3"/>
      <c r="N66" s="3"/>
    </row>
    <row r="67" spans="1:15">
      <c r="O67" s="108"/>
    </row>
    <row r="68" spans="1:15">
      <c r="O68" s="108"/>
    </row>
    <row r="69" spans="1:15">
      <c r="O69" s="108"/>
    </row>
    <row r="70" spans="1:15">
      <c r="O70" s="108"/>
    </row>
    <row r="71" spans="1:15">
      <c r="O71" s="108"/>
    </row>
    <row r="72" spans="1:15">
      <c r="O72" s="108"/>
    </row>
    <row r="73" spans="1:15">
      <c r="O73" s="108"/>
    </row>
    <row r="74" spans="1:15">
      <c r="O74" s="108"/>
    </row>
    <row r="75" spans="1:15">
      <c r="O75" s="108"/>
    </row>
    <row r="76" spans="1:15">
      <c r="O76" s="108"/>
    </row>
    <row r="77" spans="1:15">
      <c r="O77" s="108"/>
    </row>
    <row r="78" spans="1:15">
      <c r="O78" s="108"/>
    </row>
    <row r="79" spans="1:15">
      <c r="O79" s="108"/>
    </row>
    <row r="80" spans="1:15">
      <c r="O80" s="108"/>
    </row>
  </sheetData>
  <mergeCells count="7">
    <mergeCell ref="E10:F10"/>
    <mergeCell ref="I10:N10"/>
    <mergeCell ref="I27:N27"/>
    <mergeCell ref="H1:N2"/>
    <mergeCell ref="H3:N3"/>
    <mergeCell ref="H4:N5"/>
    <mergeCell ref="I18:N18"/>
  </mergeCells>
  <conditionalFormatting sqref="O25">
    <cfRule type="cellIs" dxfId="10" priority="1" operator="greaterThan">
      <formula>1</formula>
    </cfRule>
    <cfRule type="cellIs" dxfId="9" priority="2" operator="between">
      <formula>0.999999</formula>
      <formula>0</formula>
    </cfRule>
    <cfRule type="cellIs" dxfId="8" priority="3" operator="equal">
      <formula>1</formula>
    </cfRule>
  </conditionalFormatting>
  <pageMargins left="0.7" right="0.7" top="0.75" bottom="0.75" header="0.3" footer="0.3"/>
  <pageSetup paperSize="9" scale="62" fitToHeight="0" orientation="landscape" r:id="rId1"/>
  <headerFooter>
    <oddFooter>&amp;L&amp;F-&amp;A
Atir b.v. ©&amp;Rprintversie &amp;D</oddFooter>
  </headerFooter>
  <colBreaks count="1" manualBreakCount="1">
    <brk id="7" max="61"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60"/>
  <sheetViews>
    <sheetView showGridLines="0" showZeros="0" zoomScale="96" zoomScaleNormal="96" zoomScaleSheetLayoutView="75" zoomScalePageLayoutView="50" workbookViewId="0">
      <pane ySplit="9" topLeftCell="A10" activePane="bottomLeft" state="frozen"/>
      <selection pane="bottomLeft"/>
      <selection activeCell="F12" sqref="F12"/>
    </sheetView>
  </sheetViews>
  <sheetFormatPr defaultColWidth="11.42578125" defaultRowHeight="13.15"/>
  <cols>
    <col min="1" max="1" width="39" style="3" customWidth="1"/>
    <col min="2" max="2" width="37.140625" style="3" customWidth="1"/>
    <col min="3" max="6" width="17.5703125" style="3" customWidth="1"/>
    <col min="7" max="16384" width="11.42578125" style="3"/>
  </cols>
  <sheetData>
    <row r="1" spans="1:6" ht="13.9">
      <c r="A1" s="462" t="s">
        <v>5</v>
      </c>
      <c r="B1" s="171"/>
      <c r="C1" s="171"/>
      <c r="D1" s="172"/>
    </row>
    <row r="3" spans="1:6" ht="15.6">
      <c r="A3" s="83" t="str">
        <f>'1-Contractblad totaal'!A3</f>
        <v>Naam opdrachtgever</v>
      </c>
      <c r="B3" s="96" t="str">
        <f>'1-Contractblad totaal'!B3</f>
        <v>Gemeente Oostzaan</v>
      </c>
      <c r="C3" s="173"/>
      <c r="D3" s="173"/>
    </row>
    <row r="4" spans="1:6" ht="15">
      <c r="A4" s="83" t="str">
        <f>'1-Contractblad totaal'!A4</f>
        <v>Calculatie onderdeel</v>
      </c>
      <c r="B4" s="96" t="e">
        <f ca="1">MID(CELL("bestandsnaam",$C$9),SEARCH("]",CELL("bestandsnaam",$C$9),1)+1,256)</f>
        <v>#VALUE!</v>
      </c>
      <c r="C4" s="174"/>
      <c r="D4" s="175"/>
    </row>
    <row r="5" spans="1:6" ht="15">
      <c r="A5" s="83" t="str">
        <f>'1-Contractblad totaal'!A5</f>
        <v>Gebouw/plaats</v>
      </c>
      <c r="B5" s="96" t="str">
        <f>'1-Contractblad totaal'!B5</f>
        <v>Gemeentehuis / Gemeentewerf</v>
      </c>
      <c r="C5" s="174"/>
      <c r="D5" s="175"/>
    </row>
    <row r="6" spans="1:6" ht="15">
      <c r="A6" s="83" t="str">
        <f>'1-Contractblad totaal'!A6</f>
        <v>Referentie nummer</v>
      </c>
      <c r="B6" s="96" t="str">
        <f>'1-Contractblad totaal'!B6</f>
        <v>GO-EA-MW-2021</v>
      </c>
      <c r="C6" s="174"/>
      <c r="D6" s="175"/>
    </row>
    <row r="7" spans="1:6" ht="15">
      <c r="A7" s="83" t="str">
        <f>'1-Contractblad totaal'!A8</f>
        <v>Naam dienstverlener</v>
      </c>
      <c r="B7" s="96">
        <f>'1-Contractblad totaal'!B8</f>
        <v>0</v>
      </c>
      <c r="C7" s="174"/>
      <c r="D7" s="175"/>
    </row>
    <row r="8" spans="1:6" ht="15">
      <c r="A8" s="83" t="str">
        <f>'1-Contractblad totaal'!A9</f>
        <v>Prijspeil</v>
      </c>
      <c r="B8" s="84">
        <f>'1-Contractblad totaal'!B9</f>
        <v>44562</v>
      </c>
      <c r="C8" s="174"/>
      <c r="D8" s="175"/>
    </row>
    <row r="9" spans="1:6" ht="15">
      <c r="A9" s="78"/>
      <c r="B9" s="176"/>
      <c r="C9" s="176"/>
      <c r="D9" s="175"/>
    </row>
    <row r="10" spans="1:6" ht="15">
      <c r="A10" s="463" t="s">
        <v>401</v>
      </c>
      <c r="B10" s="464"/>
      <c r="C10" s="464"/>
      <c r="D10" s="465"/>
      <c r="E10" s="465"/>
      <c r="F10" s="466"/>
    </row>
    <row r="12" spans="1:6">
      <c r="A12" s="467"/>
      <c r="B12" s="468"/>
      <c r="C12" s="525" t="s">
        <v>402</v>
      </c>
      <c r="D12" s="526"/>
      <c r="E12" s="526"/>
      <c r="F12" s="527"/>
    </row>
    <row r="13" spans="1:6">
      <c r="A13" s="469" t="s">
        <v>403</v>
      </c>
      <c r="B13" s="469" t="s">
        <v>404</v>
      </c>
      <c r="C13" s="470" t="s">
        <v>405</v>
      </c>
      <c r="D13" s="471" t="s">
        <v>406</v>
      </c>
      <c r="E13" s="471" t="s">
        <v>407</v>
      </c>
      <c r="F13" s="471" t="s">
        <v>408</v>
      </c>
    </row>
    <row r="14" spans="1:6" ht="13.9">
      <c r="A14" s="472" t="s">
        <v>409</v>
      </c>
      <c r="B14" s="472" t="s">
        <v>410</v>
      </c>
      <c r="C14" s="473">
        <v>0</v>
      </c>
      <c r="D14" s="473">
        <v>0</v>
      </c>
      <c r="E14" s="473">
        <v>0</v>
      </c>
      <c r="F14" s="473">
        <v>0</v>
      </c>
    </row>
    <row r="15" spans="1:6" ht="13.9">
      <c r="A15" s="472" t="s">
        <v>411</v>
      </c>
      <c r="B15" s="472" t="s">
        <v>412</v>
      </c>
      <c r="C15" s="473">
        <v>0</v>
      </c>
      <c r="D15" s="473">
        <v>0</v>
      </c>
      <c r="E15" s="473">
        <v>0</v>
      </c>
      <c r="F15" s="473">
        <v>0</v>
      </c>
    </row>
    <row r="16" spans="1:6" ht="13.9">
      <c r="A16" s="469" t="s">
        <v>413</v>
      </c>
      <c r="B16" s="474"/>
      <c r="C16" s="473">
        <v>0</v>
      </c>
      <c r="D16" s="473">
        <v>0</v>
      </c>
      <c r="E16" s="473">
        <v>0</v>
      </c>
      <c r="F16" s="473">
        <v>0</v>
      </c>
    </row>
    <row r="17" spans="1:6" ht="13.9">
      <c r="A17" s="469" t="s">
        <v>414</v>
      </c>
      <c r="B17" s="474"/>
      <c r="C17" s="473">
        <v>0</v>
      </c>
      <c r="D17" s="473">
        <v>0</v>
      </c>
      <c r="E17" s="473">
        <v>0</v>
      </c>
      <c r="F17" s="473">
        <v>0</v>
      </c>
    </row>
    <row r="18" spans="1:6" ht="13.9">
      <c r="A18" s="177"/>
      <c r="B18" s="177"/>
      <c r="C18" s="177"/>
      <c r="D18" s="171"/>
    </row>
    <row r="19" spans="1:6" ht="15">
      <c r="A19" s="463" t="s">
        <v>415</v>
      </c>
      <c r="B19" s="464"/>
      <c r="C19" s="464"/>
      <c r="D19" s="464"/>
      <c r="E19" s="464"/>
      <c r="F19" s="475"/>
    </row>
    <row r="20" spans="1:6" ht="13.9">
      <c r="A20" s="180"/>
      <c r="B20" s="177"/>
      <c r="C20" s="525" t="s">
        <v>416</v>
      </c>
      <c r="D20" s="526"/>
      <c r="E20" s="526"/>
      <c r="F20" s="526"/>
    </row>
    <row r="21" spans="1:6">
      <c r="A21" s="469" t="s">
        <v>417</v>
      </c>
      <c r="B21" s="476" t="s">
        <v>404</v>
      </c>
      <c r="C21" s="470" t="s">
        <v>418</v>
      </c>
      <c r="D21" s="471" t="s">
        <v>419</v>
      </c>
      <c r="E21" s="471" t="s">
        <v>420</v>
      </c>
      <c r="F21" s="471" t="s">
        <v>421</v>
      </c>
    </row>
    <row r="22" spans="1:6" ht="13.9">
      <c r="A22" s="472" t="s">
        <v>422</v>
      </c>
      <c r="B22" s="474" t="s">
        <v>423</v>
      </c>
      <c r="C22" s="473">
        <v>0</v>
      </c>
      <c r="D22" s="473">
        <v>0</v>
      </c>
      <c r="E22" s="473">
        <v>0</v>
      </c>
      <c r="F22" s="473">
        <v>0</v>
      </c>
    </row>
    <row r="23" spans="1:6" ht="13.9">
      <c r="A23" s="290"/>
      <c r="B23" s="291"/>
      <c r="C23" s="291"/>
      <c r="D23" s="291"/>
      <c r="E23" s="292"/>
      <c r="F23" s="293"/>
    </row>
    <row r="24" spans="1:6" ht="15">
      <c r="A24" s="463" t="s">
        <v>424</v>
      </c>
      <c r="B24" s="464"/>
      <c r="C24" s="464"/>
      <c r="D24" s="464"/>
      <c r="E24" s="464"/>
      <c r="F24" s="475"/>
    </row>
    <row r="25" spans="1:6" ht="13.9">
      <c r="A25" s="180"/>
      <c r="B25" s="177"/>
      <c r="C25" s="177"/>
      <c r="D25" s="171"/>
      <c r="E25" s="525" t="s">
        <v>425</v>
      </c>
      <c r="F25" s="527"/>
    </row>
    <row r="26" spans="1:6">
      <c r="A26" s="469" t="s">
        <v>426</v>
      </c>
      <c r="B26" s="476" t="s">
        <v>404</v>
      </c>
      <c r="C26" s="477"/>
      <c r="D26" s="478"/>
      <c r="E26" s="470" t="s">
        <v>427</v>
      </c>
      <c r="F26" s="470" t="s">
        <v>428</v>
      </c>
    </row>
    <row r="27" spans="1:6" ht="13.9">
      <c r="A27" s="472" t="s">
        <v>429</v>
      </c>
      <c r="B27" s="474" t="s">
        <v>423</v>
      </c>
      <c r="C27" s="178"/>
      <c r="D27" s="178"/>
      <c r="E27" s="473">
        <v>0</v>
      </c>
      <c r="F27" s="473">
        <v>0</v>
      </c>
    </row>
    <row r="28" spans="1:6" ht="13.9">
      <c r="A28" s="472" t="s">
        <v>430</v>
      </c>
      <c r="B28" s="474" t="s">
        <v>423</v>
      </c>
      <c r="C28" s="291"/>
      <c r="D28" s="291"/>
      <c r="E28" s="473">
        <v>0</v>
      </c>
      <c r="F28" s="473">
        <v>0</v>
      </c>
    </row>
    <row r="29" spans="1:6" ht="13.9">
      <c r="A29" s="472" t="s">
        <v>431</v>
      </c>
      <c r="B29" s="474" t="s">
        <v>423</v>
      </c>
      <c r="C29" s="291"/>
      <c r="D29" s="291"/>
      <c r="E29" s="473">
        <v>0</v>
      </c>
      <c r="F29" s="473">
        <v>0</v>
      </c>
    </row>
    <row r="30" spans="1:6" ht="13.9">
      <c r="A30" s="472" t="s">
        <v>432</v>
      </c>
      <c r="B30" s="474" t="s">
        <v>423</v>
      </c>
      <c r="C30" s="290"/>
      <c r="D30" s="291"/>
      <c r="E30" s="473">
        <v>0</v>
      </c>
      <c r="F30" s="473">
        <v>0</v>
      </c>
    </row>
    <row r="31" spans="1:6" ht="13.9">
      <c r="A31" s="472" t="s">
        <v>433</v>
      </c>
      <c r="B31" s="474" t="s">
        <v>423</v>
      </c>
      <c r="C31" s="290"/>
      <c r="D31" s="291"/>
      <c r="E31" s="473">
        <v>0</v>
      </c>
      <c r="F31" s="473">
        <v>0</v>
      </c>
    </row>
    <row r="32" spans="1:6">
      <c r="A32" s="181"/>
      <c r="B32" s="182"/>
      <c r="C32" s="182"/>
      <c r="D32" s="181"/>
    </row>
    <row r="33" spans="1:6" ht="15">
      <c r="A33" s="463" t="s">
        <v>434</v>
      </c>
      <c r="B33" s="464"/>
      <c r="C33" s="464"/>
      <c r="D33" s="464"/>
      <c r="E33" s="464"/>
      <c r="F33" s="475"/>
    </row>
    <row r="34" spans="1:6">
      <c r="A34" s="291"/>
      <c r="B34" s="291"/>
      <c r="C34" s="291"/>
      <c r="D34" s="291"/>
    </row>
    <row r="35" spans="1:6" ht="26.45">
      <c r="A35" s="479" t="s">
        <v>403</v>
      </c>
      <c r="B35" s="480" t="s">
        <v>404</v>
      </c>
      <c r="C35" s="477"/>
      <c r="D35" s="478"/>
      <c r="E35" s="481" t="s">
        <v>435</v>
      </c>
      <c r="F35" s="482" t="s">
        <v>436</v>
      </c>
    </row>
    <row r="36" spans="1:6" ht="13.9">
      <c r="A36" s="472" t="s">
        <v>437</v>
      </c>
      <c r="B36" s="474" t="s">
        <v>423</v>
      </c>
      <c r="C36" s="178"/>
      <c r="D36" s="178"/>
      <c r="E36" s="473">
        <v>0</v>
      </c>
      <c r="F36" s="473">
        <v>0</v>
      </c>
    </row>
    <row r="37" spans="1:6" ht="13.9">
      <c r="A37" s="472" t="s">
        <v>438</v>
      </c>
      <c r="B37" s="474" t="s">
        <v>423</v>
      </c>
      <c r="C37" s="291"/>
      <c r="D37" s="291"/>
      <c r="E37" s="473">
        <v>0</v>
      </c>
      <c r="F37" s="473">
        <v>0</v>
      </c>
    </row>
    <row r="38" spans="1:6" ht="13.9">
      <c r="A38" s="472" t="s">
        <v>439</v>
      </c>
      <c r="B38" s="474" t="s">
        <v>423</v>
      </c>
      <c r="C38" s="290"/>
      <c r="D38" s="291"/>
      <c r="E38" s="473">
        <v>0</v>
      </c>
      <c r="F38" s="473">
        <v>0</v>
      </c>
    </row>
    <row r="39" spans="1:6" ht="13.9">
      <c r="A39" s="472" t="s">
        <v>440</v>
      </c>
      <c r="B39" s="474" t="s">
        <v>423</v>
      </c>
      <c r="C39" s="290"/>
      <c r="D39" s="291"/>
      <c r="E39" s="473">
        <v>0</v>
      </c>
      <c r="F39" s="473">
        <v>0</v>
      </c>
    </row>
    <row r="40" spans="1:6" ht="13.9">
      <c r="A40" s="472" t="s">
        <v>441</v>
      </c>
      <c r="B40" s="474" t="s">
        <v>423</v>
      </c>
      <c r="C40" s="290"/>
      <c r="D40" s="291"/>
      <c r="E40" s="473">
        <v>0</v>
      </c>
      <c r="F40" s="473">
        <v>0</v>
      </c>
    </row>
    <row r="42" spans="1:6" ht="15">
      <c r="A42" s="463" t="s">
        <v>442</v>
      </c>
      <c r="B42" s="464"/>
      <c r="C42" s="464"/>
      <c r="D42" s="464"/>
      <c r="E42" s="464"/>
      <c r="F42" s="475"/>
    </row>
    <row r="43" spans="1:6" ht="13.9">
      <c r="A43" s="180"/>
      <c r="B43" s="177"/>
      <c r="C43" s="177"/>
      <c r="D43" s="171"/>
    </row>
    <row r="44" spans="1:6">
      <c r="A44" s="469" t="s">
        <v>403</v>
      </c>
      <c r="B44" s="467" t="s">
        <v>404</v>
      </c>
      <c r="C44" s="291"/>
      <c r="D44" s="291"/>
      <c r="E44" s="291"/>
      <c r="F44" s="483" t="s">
        <v>443</v>
      </c>
    </row>
    <row r="45" spans="1:6" ht="13.9">
      <c r="A45" s="472" t="s">
        <v>444</v>
      </c>
      <c r="B45" s="178" t="s">
        <v>445</v>
      </c>
      <c r="C45" s="178"/>
      <c r="D45" s="178"/>
      <c r="E45" s="178"/>
      <c r="F45" s="473">
        <v>0</v>
      </c>
    </row>
    <row r="46" spans="1:6" ht="13.9">
      <c r="A46" s="472" t="s">
        <v>444</v>
      </c>
      <c r="B46" s="178" t="s">
        <v>446</v>
      </c>
      <c r="C46" s="178"/>
      <c r="D46" s="178"/>
      <c r="E46" s="178"/>
      <c r="F46" s="473">
        <v>0</v>
      </c>
    </row>
    <row r="47" spans="1:6" ht="13.9">
      <c r="A47" s="472" t="s">
        <v>444</v>
      </c>
      <c r="B47" s="178" t="s">
        <v>447</v>
      </c>
      <c r="C47" s="178"/>
      <c r="D47" s="178"/>
      <c r="E47" s="178"/>
      <c r="F47" s="473">
        <v>0</v>
      </c>
    </row>
    <row r="48" spans="1:6" ht="13.9">
      <c r="A48" s="472" t="s">
        <v>448</v>
      </c>
      <c r="B48" s="178" t="s">
        <v>445</v>
      </c>
      <c r="C48" s="178"/>
      <c r="D48" s="178"/>
      <c r="E48" s="178"/>
      <c r="F48" s="473">
        <v>0</v>
      </c>
    </row>
    <row r="49" spans="1:4" ht="13.9">
      <c r="A49" s="177"/>
      <c r="B49" s="171"/>
      <c r="C49" s="171"/>
      <c r="D49" s="177"/>
    </row>
    <row r="50" spans="1:4" ht="15">
      <c r="A50" s="183" t="s">
        <v>449</v>
      </c>
      <c r="B50" s="171"/>
      <c r="C50" s="171"/>
      <c r="D50" s="177"/>
    </row>
    <row r="51" spans="1:4">
      <c r="A51" s="177" t="s">
        <v>450</v>
      </c>
    </row>
    <row r="52" spans="1:4" ht="13.9">
      <c r="A52" s="177" t="s">
        <v>451</v>
      </c>
      <c r="B52" s="171"/>
      <c r="C52" s="171"/>
      <c r="D52" s="177"/>
    </row>
    <row r="53" spans="1:4" ht="12.75" customHeight="1">
      <c r="A53" s="177"/>
      <c r="B53" s="171"/>
      <c r="C53" s="171"/>
      <c r="D53" s="177"/>
    </row>
    <row r="54" spans="1:4" ht="13.9">
      <c r="A54" s="177"/>
      <c r="B54" s="171"/>
      <c r="C54" s="171"/>
      <c r="D54" s="177"/>
    </row>
    <row r="55" spans="1:4" ht="13.9">
      <c r="A55" s="177"/>
      <c r="B55" s="171"/>
      <c r="C55" s="171"/>
      <c r="D55" s="177"/>
    </row>
    <row r="57" spans="1:4" ht="13.9">
      <c r="A57" s="179"/>
      <c r="B57" s="171"/>
      <c r="C57" s="171"/>
      <c r="D57" s="171"/>
    </row>
    <row r="58" spans="1:4">
      <c r="A58" s="179"/>
    </row>
    <row r="59" spans="1:4">
      <c r="A59" s="179"/>
    </row>
    <row r="60" spans="1:4">
      <c r="A60" s="179"/>
    </row>
  </sheetData>
  <mergeCells count="3">
    <mergeCell ref="C12:F12"/>
    <mergeCell ref="E25:F25"/>
    <mergeCell ref="C20:F20"/>
  </mergeCells>
  <phoneticPr fontId="12"/>
  <conditionalFormatting sqref="E40:F40 E23:F23">
    <cfRule type="cellIs" dxfId="7" priority="22" stopIfTrue="1" operator="equal">
      <formula>"nvt"</formula>
    </cfRule>
  </conditionalFormatting>
  <conditionalFormatting sqref="F27 E30:F30 F29 E27:E29">
    <cfRule type="cellIs" dxfId="6" priority="11" stopIfTrue="1" operator="equal">
      <formula>"nvt"</formula>
    </cfRule>
  </conditionalFormatting>
  <conditionalFormatting sqref="F28">
    <cfRule type="cellIs" dxfId="5" priority="10" stopIfTrue="1" operator="equal">
      <formula>"nvt"</formula>
    </cfRule>
  </conditionalFormatting>
  <conditionalFormatting sqref="F45:F48">
    <cfRule type="cellIs" dxfId="4" priority="12" stopIfTrue="1" operator="equal">
      <formula>"nvt"</formula>
    </cfRule>
  </conditionalFormatting>
  <conditionalFormatting sqref="E31:F31">
    <cfRule type="cellIs" dxfId="3" priority="9" stopIfTrue="1" operator="equal">
      <formula>"nvt"</formula>
    </cfRule>
  </conditionalFormatting>
  <conditionalFormatting sqref="F36 E36:E37 E39:F39">
    <cfRule type="cellIs" dxfId="2" priority="8" stopIfTrue="1" operator="equal">
      <formula>"nvt"</formula>
    </cfRule>
  </conditionalFormatting>
  <conditionalFormatting sqref="F37">
    <cfRule type="cellIs" dxfId="1" priority="7" stopIfTrue="1" operator="equal">
      <formula>"nvt"</formula>
    </cfRule>
  </conditionalFormatting>
  <conditionalFormatting sqref="E38:F38">
    <cfRule type="cellIs" dxfId="0" priority="6"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F6688F13C6BE49B5BC16D8D8D3F896" ma:contentTypeVersion="2" ma:contentTypeDescription="Een nieuw document maken." ma:contentTypeScope="" ma:versionID="9c3a7c6f1a52b22b08e2b1f73c5e5c9b">
  <xsd:schema xmlns:xsd="http://www.w3.org/2001/XMLSchema" xmlns:xs="http://www.w3.org/2001/XMLSchema" xmlns:p="http://schemas.microsoft.com/office/2006/metadata/properties" xmlns:ns2="198a0848-a8f8-478c-9dc4-c869f72b2c31" targetNamespace="http://schemas.microsoft.com/office/2006/metadata/properties" ma:root="true" ma:fieldsID="a56468471b9e727f962e9086da52987c" ns2:_="">
    <xsd:import namespace="198a0848-a8f8-478c-9dc4-c869f72b2c31"/>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8a0848-a8f8-478c-9dc4-c869f72b2c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BF1CF6-D387-40A9-B9D9-5513F05FD23E}"/>
</file>

<file path=customXml/itemProps2.xml><?xml version="1.0" encoding="utf-8"?>
<ds:datastoreItem xmlns:ds="http://schemas.openxmlformats.org/officeDocument/2006/customXml" ds:itemID="{3FDE1AA4-7A32-4C3F-9625-0513B96474CA}"/>
</file>

<file path=customXml/itemProps3.xml><?xml version="1.0" encoding="utf-8"?>
<ds:datastoreItem xmlns:ds="http://schemas.openxmlformats.org/officeDocument/2006/customXml" ds:itemID="{25E74217-0360-48E3-9DD8-E3BA066C859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Marieke Weerts | Atir</cp:lastModifiedBy>
  <cp:revision/>
  <dcterms:created xsi:type="dcterms:W3CDTF">1999-10-05T12:28:40Z</dcterms:created>
  <dcterms:modified xsi:type="dcterms:W3CDTF">2022-01-14T12:20:09Z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0x01010063F6688F13C6BE49B5BC16D8D8D3F896</vt:lpwstr>
  </property>
</Properties>
</file>