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mc:AlternateContent xmlns:mc="http://schemas.openxmlformats.org/markup-compatibility/2006">
    <mc:Choice Requires="x15">
      <x15ac:absPath xmlns:x15ac="http://schemas.microsoft.com/office/spreadsheetml/2010/11/ac" url="Q:\VSPROW55\CFD_UG_HKT\Inkoop-UNIT\80-INKOOPDOSSIERS-ICT\IUC21-054 Webanalytics\07 - COMMUNICATIE LEVERANCIERS\2e NvI\"/>
    </mc:Choice>
  </mc:AlternateContent>
  <bookViews>
    <workbookView xWindow="0" yWindow="0" windowWidth="15360" windowHeight="6036" tabRatio="771"/>
  </bookViews>
  <sheets>
    <sheet name="Samenvatting" sheetId="4" r:id="rId1"/>
    <sheet name="1. Implementatie" sheetId="30" r:id="rId2"/>
    <sheet name="2a. Actie" sheetId="33" r:id="rId3"/>
    <sheet name="2b. Enterprise" sheetId="34" r:id="rId4"/>
    <sheet name="3. Consultancy" sheetId="3" r:id="rId5"/>
    <sheet name="BPK-Grafiek" sheetId="37" r:id="rId6"/>
    <sheet name="DATA" sheetId="38" state="hidden" r:id="rId7"/>
  </sheets>
  <externalReferences>
    <externalReference r:id="rId8"/>
    <externalReference r:id="rId9"/>
  </externalReferences>
  <definedNames>
    <definedName name="LAQ">[1]Superformule!$K$22</definedName>
    <definedName name="Maximaal">'[1]HULP-velden'!$L$20</definedName>
    <definedName name="Percentage_Qeisen">'[1]HULP-velden'!$J$80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2" i="33" l="1"/>
  <c r="C31" i="33"/>
  <c r="C30" i="33"/>
  <c r="C29" i="33"/>
  <c r="C28" i="33"/>
  <c r="C27" i="33"/>
  <c r="C26" i="33"/>
  <c r="C25" i="38" l="1"/>
  <c r="B3" i="37" l="1"/>
  <c r="B5" i="37"/>
  <c r="G11" i="37"/>
  <c r="H14" i="37"/>
  <c r="H15" i="37"/>
  <c r="H16" i="37"/>
  <c r="C57" i="33" l="1"/>
  <c r="G14" i="34" l="1"/>
  <c r="F14" i="34"/>
  <c r="E14" i="34"/>
  <c r="D14" i="34"/>
  <c r="C14" i="34"/>
  <c r="G11" i="34"/>
  <c r="F11" i="34"/>
  <c r="E11" i="34"/>
  <c r="D11" i="34"/>
  <c r="C11" i="34"/>
  <c r="L31" i="33" l="1"/>
  <c r="E31" i="33" l="1"/>
  <c r="I31" i="33" s="1"/>
  <c r="F31" i="33"/>
  <c r="H31" i="33"/>
  <c r="C17" i="4" l="1"/>
  <c r="C16" i="4"/>
  <c r="B3" i="34"/>
  <c r="B2" i="34"/>
  <c r="B5" i="34"/>
  <c r="G28" i="34" l="1"/>
  <c r="F28" i="34"/>
  <c r="E28" i="34"/>
  <c r="D28" i="34"/>
  <c r="C28" i="34"/>
  <c r="G24" i="34"/>
  <c r="F24" i="34"/>
  <c r="E24" i="34"/>
  <c r="D24" i="34"/>
  <c r="C24" i="34"/>
  <c r="H23" i="33"/>
  <c r="G42" i="33"/>
  <c r="F42" i="33"/>
  <c r="E42" i="33"/>
  <c r="D42" i="33"/>
  <c r="C42" i="33"/>
  <c r="B42" i="33"/>
  <c r="G37" i="33"/>
  <c r="F37" i="33"/>
  <c r="E37" i="33"/>
  <c r="D37" i="33"/>
  <c r="C37" i="33"/>
  <c r="B37" i="33"/>
  <c r="L32" i="33"/>
  <c r="H32" i="33" s="1"/>
  <c r="L30" i="33"/>
  <c r="H30" i="33" s="1"/>
  <c r="M31" i="33" s="1"/>
  <c r="L29" i="33"/>
  <c r="H29" i="33" s="1"/>
  <c r="L28" i="33"/>
  <c r="H28" i="33" s="1"/>
  <c r="L27" i="33"/>
  <c r="H27" i="33" s="1"/>
  <c r="L26" i="33"/>
  <c r="H26" i="33" s="1"/>
  <c r="L25" i="33"/>
  <c r="H25" i="33" s="1"/>
  <c r="F25" i="33"/>
  <c r="E25" i="33"/>
  <c r="I25" i="33" s="1"/>
  <c r="F24" i="33"/>
  <c r="C23" i="33"/>
  <c r="E22" i="33"/>
  <c r="C31" i="34" l="1"/>
  <c r="D17" i="4" s="1"/>
  <c r="F28" i="33"/>
  <c r="E28" i="33"/>
  <c r="I28" i="33" s="1"/>
  <c r="E30" i="33"/>
  <c r="I30" i="33" s="1"/>
  <c r="F30" i="33"/>
  <c r="E26" i="33"/>
  <c r="I26" i="33" s="1"/>
  <c r="F26" i="33"/>
  <c r="F27" i="33"/>
  <c r="E27" i="33"/>
  <c r="I27" i="33" s="1"/>
  <c r="F32" i="33"/>
  <c r="E32" i="33"/>
  <c r="I32" i="33" s="1"/>
  <c r="E29" i="33"/>
  <c r="I29" i="33" s="1"/>
  <c r="F29" i="33"/>
  <c r="M32" i="33" l="1"/>
  <c r="D43" i="33"/>
  <c r="D44" i="33" s="1"/>
  <c r="C43" i="33"/>
  <c r="C44" i="33" s="1"/>
  <c r="G38" i="33"/>
  <c r="G39" i="33" s="1"/>
  <c r="E43" i="33"/>
  <c r="E44" i="33" s="1"/>
  <c r="G43" i="33"/>
  <c r="G44" i="33" s="1"/>
  <c r="F43" i="33"/>
  <c r="F44" i="33" s="1"/>
  <c r="E38" i="33"/>
  <c r="E39" i="33" s="1"/>
  <c r="F38" i="33"/>
  <c r="F39" i="33" s="1"/>
  <c r="M26" i="33"/>
  <c r="C38" i="33"/>
  <c r="C39" i="33" s="1"/>
  <c r="M27" i="33"/>
  <c r="D38" i="33"/>
  <c r="D39" i="33" s="1"/>
  <c r="M28" i="33"/>
  <c r="M29" i="33"/>
  <c r="M30" i="33"/>
  <c r="C47" i="33" l="1"/>
  <c r="C61" i="33" s="1"/>
  <c r="D16" i="4" s="1"/>
  <c r="F15" i="4" s="1"/>
  <c r="M33" i="33"/>
  <c r="H33" i="33" s="1"/>
  <c r="D19" i="3"/>
  <c r="D22" i="3" s="1"/>
  <c r="F19" i="4" s="1"/>
  <c r="E18" i="30" l="1"/>
  <c r="E19" i="30"/>
  <c r="E17" i="30"/>
  <c r="C22" i="30" l="1"/>
  <c r="E25" i="30" s="1"/>
  <c r="F13" i="4" s="1"/>
  <c r="C20" i="4" l="1"/>
  <c r="D20" i="4"/>
  <c r="B6" i="30"/>
  <c r="B5" i="30"/>
  <c r="B3" i="30"/>
  <c r="B2" i="30"/>
  <c r="C19" i="4" l="1"/>
  <c r="F23" i="4" l="1"/>
  <c r="H7" i="37" s="1"/>
  <c r="H12" i="37" s="1"/>
  <c r="B6" i="3"/>
  <c r="B5" i="3"/>
  <c r="B3" i="3"/>
  <c r="B2" i="3"/>
</calcChain>
</file>

<file path=xl/sharedStrings.xml><?xml version="1.0" encoding="utf-8"?>
<sst xmlns="http://schemas.openxmlformats.org/spreadsheetml/2006/main" count="239" uniqueCount="130">
  <si>
    <t>Europese aanbesteding</t>
  </si>
  <si>
    <t xml:space="preserve"> </t>
  </si>
  <si>
    <t>Omschrijving / specificatie</t>
  </si>
  <si>
    <t>Samenvatting</t>
  </si>
  <si>
    <t>Dimensionering</t>
  </si>
  <si>
    <t>Jaar 1</t>
  </si>
  <si>
    <t>Jaar 2</t>
  </si>
  <si>
    <t>Jaar 3</t>
  </si>
  <si>
    <t>Jaar 4</t>
  </si>
  <si>
    <t>Jaar 5</t>
  </si>
  <si>
    <t>(Prijzen exclusief BTW)</t>
  </si>
  <si>
    <t xml:space="preserve">Uurtarief   </t>
  </si>
  <si>
    <t>T.b.v. Vergelijkingswaarde</t>
  </si>
  <si>
    <t xml:space="preserve">Vergelijkingswaarde </t>
  </si>
  <si>
    <t>Qwensen</t>
  </si>
  <si>
    <t>Additionele diensten</t>
  </si>
  <si>
    <t xml:space="preserve">Naam Inschrijver: </t>
  </si>
  <si>
    <t>Opleiding</t>
  </si>
  <si>
    <t>Dimensionering (indicatief)</t>
  </si>
  <si>
    <t>2a</t>
  </si>
  <si>
    <t>2b</t>
  </si>
  <si>
    <t>3a</t>
  </si>
  <si>
    <t>Prijs per Gebruiker</t>
  </si>
  <si>
    <t>Consultancy</t>
  </si>
  <si>
    <t>Productgerelateerde consultancy en expertise</t>
  </si>
  <si>
    <t>Totaal</t>
  </si>
  <si>
    <t>LAQ</t>
  </si>
  <si>
    <t>Qref</t>
  </si>
  <si>
    <t>Ref</t>
  </si>
  <si>
    <t>Hulpvelden</t>
  </si>
  <si>
    <t>Web Analytics Tool</t>
  </si>
  <si>
    <t>IUC21-054</t>
  </si>
  <si>
    <t>Implementatie</t>
  </si>
  <si>
    <t xml:space="preserve">Gebruiksrecht </t>
  </si>
  <si>
    <t xml:space="preserve">Gebruiksrecht o.b.v. Subscription Enterprise licentie </t>
  </si>
  <si>
    <t>Jaar 6</t>
  </si>
  <si>
    <t>Jaar 7</t>
  </si>
  <si>
    <t>Jaar 8</t>
  </si>
  <si>
    <t>Jaar 9</t>
  </si>
  <si>
    <t>Jaar 10</t>
  </si>
  <si>
    <t>Grondslag</t>
  </si>
  <si>
    <t xml:space="preserve">"&gt;" meer dan </t>
  </si>
  <si>
    <t>Staffel</t>
  </si>
  <si>
    <t xml:space="preserve">van </t>
  </si>
  <si>
    <t>tot en met</t>
  </si>
  <si>
    <t>STAFFEL 1</t>
  </si>
  <si>
    <t>&gt;</t>
  </si>
  <si>
    <t>STAFFEL 2</t>
  </si>
  <si>
    <t>STAFFEL 3</t>
  </si>
  <si>
    <t>STAFFEL 4</t>
  </si>
  <si>
    <t>STAFFEL 5</t>
  </si>
  <si>
    <t>STAFFEL 6</t>
  </si>
  <si>
    <t>STAFFEL 7</t>
  </si>
  <si>
    <t>Totaal per jaar</t>
  </si>
  <si>
    <t>Bedrag</t>
  </si>
  <si>
    <t>Totaal 10 jaar</t>
  </si>
  <si>
    <t>Jaar</t>
  </si>
  <si>
    <t>Kosten Gebruiksrecht o.b.v. Subscription Enterprise licentie incl. Onderhoud en Support</t>
  </si>
  <si>
    <t>Enterprise licentie (incl. Onderhoud en Support)</t>
  </si>
  <si>
    <t>Aantal</t>
  </si>
  <si>
    <t>Totaal Opleiding</t>
  </si>
  <si>
    <t>Vaste Prijs</t>
  </si>
  <si>
    <t>De Implementatie bestaat uit het technisch beschikbaar stellen en inrichten van de Oplossing bestaande uit de configuratie en dimensionering (aan de Oplossing zijn voldoende resources toegekend voor beoogd gebruik door Opdrachtgever). Zie Bijlage B ‘Functionele beschrijving voor Acceptatie van de Oplossing’ voor een nadere specificatie van de Implementatie.</t>
  </si>
  <si>
    <r>
      <t xml:space="preserve">Het opleiden van </t>
    </r>
    <r>
      <rPr>
        <u/>
        <sz val="10"/>
        <rFont val="Verdana"/>
        <family val="2"/>
      </rPr>
      <t>administrators</t>
    </r>
    <r>
      <rPr>
        <sz val="10"/>
        <rFont val="Verdana"/>
        <family val="2"/>
      </rPr>
      <t xml:space="preserve"> zodat zij in staat zijn optimaal gebruik te maken van de Oplossing.</t>
    </r>
  </si>
  <si>
    <r>
      <t xml:space="preserve">Het opleiden van </t>
    </r>
    <r>
      <rPr>
        <u/>
        <sz val="10"/>
        <rFont val="Verdana"/>
        <family val="2"/>
      </rPr>
      <t>analisten</t>
    </r>
    <r>
      <rPr>
        <sz val="10"/>
        <rFont val="Verdana"/>
        <family val="2"/>
      </rPr>
      <t xml:space="preserve"> zodat zij in staat zijn optimaal gebruik te maken van de Oplossing.</t>
    </r>
  </si>
  <si>
    <r>
      <t xml:space="preserve">Het opleiden van </t>
    </r>
    <r>
      <rPr>
        <u/>
        <sz val="10"/>
        <rFont val="Verdana"/>
        <family val="2"/>
      </rPr>
      <t>Gebruikers met leesrechten</t>
    </r>
    <r>
      <rPr>
        <sz val="10"/>
        <rFont val="Verdana"/>
        <family val="2"/>
      </rPr>
      <t xml:space="preserve"> zodat zij in staat zijn optimaal gebruik te maken van de Oplossing.</t>
    </r>
  </si>
  <si>
    <t xml:space="preserve">Prijs </t>
  </si>
  <si>
    <t xml:space="preserve"> Prijs voor</t>
  </si>
  <si>
    <t>in gebruik</t>
  </si>
  <si>
    <t>Prijs per</t>
  </si>
  <si>
    <r>
      <t xml:space="preserve">Korting  per staffel </t>
    </r>
    <r>
      <rPr>
        <b/>
        <vertAlign val="superscript"/>
        <sz val="10"/>
        <rFont val="Verdana"/>
        <family val="2"/>
      </rPr>
      <t>*1</t>
    </r>
  </si>
  <si>
    <t>cumulatief</t>
  </si>
  <si>
    <r>
      <rPr>
        <vertAlign val="superscript"/>
        <sz val="10"/>
        <color theme="1"/>
        <rFont val="Verdana"/>
        <family val="2"/>
      </rPr>
      <t xml:space="preserve">*1 </t>
    </r>
    <r>
      <rPr>
        <sz val="10"/>
        <color theme="1"/>
        <rFont val="Verdana"/>
        <family val="2"/>
      </rPr>
      <t>Het kortingspercentage van de opvolgende staffel dient minimaal gelijk aan of hoger dan van de voorgaande staffel te zijn. Indien dit niet het geval is, zullen cellen rood opkleuren en is de staffel niet acceptabel ingevuld.</t>
    </r>
  </si>
  <si>
    <t>&lt;-check</t>
  </si>
  <si>
    <t>Gebruiksrecht</t>
  </si>
  <si>
    <t>Prijs conform staffel</t>
  </si>
  <si>
    <t>Jaar  3</t>
  </si>
  <si>
    <t>Korting</t>
  </si>
  <si>
    <t>Gebruiksrecht per jaar</t>
  </si>
  <si>
    <t>Ten behoeve van vergelijkingswaarde</t>
  </si>
  <si>
    <t>incl. korting</t>
  </si>
  <si>
    <t>Jaar  8</t>
  </si>
  <si>
    <t>Enterprise licentie (incl. Onderhoud en Support) / onbeperkt gebruik</t>
  </si>
  <si>
    <t>Knock Out op Prijs                                    &gt;</t>
  </si>
  <si>
    <t xml:space="preserve">Knock Out op Kwaliteit                              &lt; </t>
  </si>
  <si>
    <t>Score Referentielijn</t>
  </si>
  <si>
    <r>
      <t>Eigen inschattting score kwaliteit</t>
    </r>
    <r>
      <rPr>
        <vertAlign val="superscript"/>
        <sz val="11"/>
        <color theme="1"/>
        <rFont val="Verdana"/>
        <family val="2"/>
      </rPr>
      <t>*1</t>
    </r>
  </si>
  <si>
    <t>Score Kwaliteit</t>
  </si>
  <si>
    <t>Indicatie eigen score</t>
  </si>
  <si>
    <t>Vergelijkingswaarde</t>
  </si>
  <si>
    <t>Europese Aanbesteding</t>
  </si>
  <si>
    <t>Kenmerk</t>
  </si>
  <si>
    <t>Webanalytics</t>
  </si>
  <si>
    <t>Naam</t>
  </si>
  <si>
    <t>Score referentie</t>
  </si>
  <si>
    <t>Uw score</t>
  </si>
  <si>
    <t>Uw kwaliteit</t>
  </si>
  <si>
    <t>n-factor</t>
  </si>
  <si>
    <t>Ondergrens</t>
  </si>
  <si>
    <t>Plafondprijs</t>
  </si>
  <si>
    <t>Wp</t>
  </si>
  <si>
    <t>Wq</t>
  </si>
  <si>
    <t>Inputwaade</t>
  </si>
  <si>
    <t>Stappen</t>
  </si>
  <si>
    <t>Qmax (x-as)</t>
  </si>
  <si>
    <t>Plafondprijs (y-as)</t>
  </si>
  <si>
    <t>Plafondprijs (x-as)</t>
  </si>
  <si>
    <t>BPK-Lijn +3</t>
  </si>
  <si>
    <t>BPK-Lijn +2</t>
  </si>
  <si>
    <t>BPK-Lijn +1</t>
  </si>
  <si>
    <t>BPK-lijn Ref</t>
  </si>
  <si>
    <t>BPK-Lijn -1</t>
  </si>
  <si>
    <t>BPK-Lijn -2</t>
  </si>
  <si>
    <t>BPK-Lijn -3</t>
  </si>
  <si>
    <t>Qmax (y-as)</t>
  </si>
  <si>
    <t>BPK-Lijnen</t>
  </si>
  <si>
    <t>Y-as</t>
  </si>
  <si>
    <t>X-as</t>
  </si>
  <si>
    <t>Gebruiksrecht o.b.v. # Acties</t>
  </si>
  <si>
    <t># Acties</t>
  </si>
  <si>
    <t>Actie</t>
  </si>
  <si>
    <t>per Actie</t>
  </si>
  <si>
    <t>STAFFEL 8</t>
  </si>
  <si>
    <t>Totaal Gebruiksrecht</t>
  </si>
  <si>
    <t xml:space="preserve">Totaal Gebruiksrecht </t>
  </si>
  <si>
    <t>Totaal Onderhoud en Support</t>
  </si>
  <si>
    <t>Onderhoud en Support</t>
  </si>
  <si>
    <t>Indicatie BPK-score</t>
  </si>
  <si>
    <t>BPK-Grafiek</t>
  </si>
  <si>
    <t>aantal (tot en met)</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</si>
</sst>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7" formatCode="&quot;€&quot;\ #,##0.00;&quot;€&quot;\ \-#,##0.00"/>
    <numFmt numFmtId="8" formatCode="&quot;€&quot;\ #,##0.00;[Red]&quot;€&quot;\ \-#,##0.00"/>
    <numFmt numFmtId="44" formatCode="_ &quot;€&quot;\ * #,##0.00_ ;_ &quot;€&quot;\ * \-#,##0.00_ ;_ &quot;€&quot;\ * &quot;-&quot;??_ ;_ @_ "/>
    <numFmt numFmtId="43" formatCode="_ * #,##0.00_ ;_ * \-#,##0.00_ ;_ * &quot;-&quot;??_ ;_ @_ "/>
    <numFmt numFmtId="164" formatCode="&quot;€&quot;\ #,##0.00_-"/>
    <numFmt numFmtId="165" formatCode="_-* #,##0.00_-;_-* #,##0.00\-;_-* &quot;-&quot;??_-;_-@_-"/>
    <numFmt numFmtId="166" formatCode="_-* #,##0_-;_-* #,##0\-;_-* &quot;-&quot;??_-;_-@_-"/>
    <numFmt numFmtId="167" formatCode="0_ ;\-0\ "/>
    <numFmt numFmtId="168" formatCode="_(&quot;€&quot;* #,##0.00_);_(&quot;€&quot;* \(#,##0.00\);_(&quot;€&quot;* &quot;-&quot;??_);_(@_)"/>
    <numFmt numFmtId="169" formatCode="_(* #,##0.00_);_(* \(#,##0.00\);_(* &quot;-&quot;??_);_(@_)"/>
    <numFmt numFmtId="170" formatCode="&quot;€&quot;#,##0.00_);\(&quot;€&quot;#,##0.00\)"/>
    <numFmt numFmtId="171" formatCode="0.000"/>
    <numFmt numFmtId="172" formatCode="0.0%"/>
    <numFmt numFmtId="173" formatCode="#,##0_ ;\-#,##0\ "/>
    <numFmt numFmtId="174" formatCode="_ * #,##0_ ;_ * \-#,##0_ ;_ * &quot;-&quot;??_ ;_ @_ "/>
    <numFmt numFmtId="175" formatCode="_ &quot;€&quot;\ * #,##0.00000_ ;_ &quot;€&quot;\ * \-#,##0.00000_ ;_ &quot;€&quot;\ * &quot;-&quot;??_ ;_ @_ "/>
    <numFmt numFmtId="176" formatCode="&quot;€&quot;\ #,##0.000000;&quot;€&quot;\ \-#,##0.000000"/>
    <numFmt numFmtId="177" formatCode="_(&quot;€&quot;* #,##0.000000_);_(&quot;€&quot;* \(#,##0.000000\);_(&quot;€&quot;* &quot;-&quot;??_);_(@_)"/>
    <numFmt numFmtId="178" formatCode="_ &quot;€&quot;\ * #,##0.000000_ ;_ &quot;€&quot;\ * \-#,##0.000000_ ;_ &quot;€&quot;\ * &quot;-&quot;??_ ;_ @_ "/>
    <numFmt numFmtId="179" formatCode="&quot;€&quot;\ #,##0.00"/>
  </numFmts>
  <fonts count="36" x14ac:knownFonts="1">
    <font>
      <sz val="11"/>
      <color theme="1"/>
      <name val="Calibri"/>
      <family val="2"/>
      <scheme val="minor"/>
    </font>
    <font>
      <sz val="11"/>
      <color theme="1"/>
      <name val="Calibri"/>
      <family val="2"/>
      <scheme val="minor"/>
    </font>
    <font>
      <sz val="10"/>
      <name val="Arial"/>
      <family val="2"/>
    </font>
    <font>
      <b/>
      <sz val="8"/>
      <color indexed="10"/>
      <name val="Verdana"/>
      <family val="2"/>
    </font>
    <font>
      <b/>
      <sz val="10"/>
      <color theme="1"/>
      <name val="Verdana"/>
      <family val="2"/>
    </font>
    <font>
      <b/>
      <sz val="12"/>
      <color theme="1"/>
      <name val="Verdana"/>
      <family val="2"/>
    </font>
    <font>
      <b/>
      <sz val="18"/>
      <color indexed="10"/>
      <name val="Verdana"/>
      <family val="2"/>
    </font>
    <font>
      <b/>
      <sz val="18"/>
      <color theme="1"/>
      <name val="Verdana"/>
      <family val="2"/>
    </font>
    <font>
      <b/>
      <sz val="14"/>
      <color theme="1"/>
      <name val="Verdana"/>
      <family val="2"/>
    </font>
    <font>
      <b/>
      <sz val="8"/>
      <color theme="1"/>
      <name val="Verdana"/>
      <family val="2"/>
    </font>
    <font>
      <b/>
      <sz val="16"/>
      <color theme="0"/>
      <name val="Verdana"/>
      <family val="2"/>
    </font>
    <font>
      <sz val="10"/>
      <name val="Verdana"/>
      <family val="2"/>
    </font>
    <font>
      <b/>
      <sz val="10"/>
      <name val="Verdana"/>
      <family val="2"/>
    </font>
    <font>
      <sz val="10"/>
      <color indexed="9"/>
      <name val="Verdana"/>
      <family val="2"/>
    </font>
    <font>
      <sz val="10"/>
      <color indexed="8"/>
      <name val="Verdana"/>
      <family val="2"/>
    </font>
    <font>
      <sz val="10"/>
      <color theme="1"/>
      <name val="Verdana"/>
      <family val="2"/>
    </font>
    <font>
      <sz val="8"/>
      <name val="Verdana"/>
      <family val="2"/>
    </font>
    <font>
      <b/>
      <sz val="18"/>
      <color rgb="FFFF0000"/>
      <name val="Verdana"/>
      <family val="2"/>
    </font>
    <font>
      <i/>
      <sz val="10"/>
      <name val="Verdana"/>
      <family val="2"/>
    </font>
    <font>
      <i/>
      <sz val="10"/>
      <color theme="1"/>
      <name val="Verdana"/>
      <family val="2"/>
    </font>
    <font>
      <b/>
      <sz val="12"/>
      <name val="Verdana"/>
      <family val="2"/>
    </font>
    <font>
      <sz val="11"/>
      <color theme="1"/>
      <name val="Verdana"/>
      <family val="2"/>
    </font>
    <font>
      <b/>
      <sz val="12"/>
      <color indexed="10"/>
      <name val="Verdana"/>
      <family val="2"/>
    </font>
    <font>
      <sz val="8"/>
      <color theme="1"/>
      <name val="Verdana"/>
      <family val="2"/>
    </font>
    <font>
      <sz val="18"/>
      <color theme="1"/>
      <name val="Verdana"/>
      <family val="2"/>
    </font>
    <font>
      <b/>
      <sz val="12"/>
      <color theme="0"/>
      <name val="Verdana"/>
      <family val="2"/>
    </font>
    <font>
      <u/>
      <sz val="10"/>
      <name val="Verdana"/>
      <family val="2"/>
    </font>
    <font>
      <sz val="11"/>
      <name val="Calibri"/>
      <family val="2"/>
      <scheme val="minor"/>
    </font>
    <font>
      <b/>
      <vertAlign val="superscript"/>
      <sz val="10"/>
      <name val="Verdana"/>
      <family val="2"/>
    </font>
    <font>
      <vertAlign val="superscript"/>
      <sz val="10"/>
      <color theme="1"/>
      <name val="Verdana"/>
      <family val="2"/>
    </font>
    <font>
      <b/>
      <i/>
      <sz val="10"/>
      <color theme="1"/>
      <name val="Arial"/>
      <family val="2"/>
    </font>
    <font>
      <i/>
      <sz val="11"/>
      <color theme="1"/>
      <name val="Verdana"/>
      <family val="2"/>
    </font>
    <font>
      <b/>
      <sz val="11"/>
      <color theme="1"/>
      <name val="Verdana"/>
      <family val="2"/>
    </font>
    <font>
      <vertAlign val="superscript"/>
      <sz val="11"/>
      <color theme="1"/>
      <name val="Verdana"/>
      <family val="2"/>
    </font>
    <font>
      <b/>
      <sz val="18"/>
      <color theme="0"/>
      <name val="Verdana"/>
      <family val="2"/>
    </font>
    <font>
      <sz val="10"/>
      <color indexed="8"/>
      <name val="RijksoverheidSansWebText Regula"/>
      <family val="2"/>
    </font>
  </fonts>
  <fills count="10">
    <fill>
      <patternFill patternType="none"/>
    </fill>
    <fill>
      <patternFill patternType="gray125"/>
    </fill>
    <fill>
      <patternFill patternType="solid">
        <fgColor indexed="9"/>
        <bgColor indexed="64"/>
      </patternFill>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FF99"/>
        <bgColor indexed="64"/>
      </patternFill>
    </fill>
    <fill>
      <patternFill patternType="solid">
        <fgColor rgb="FFF4F169"/>
        <bgColor indexed="64"/>
      </patternFill>
    </fill>
  </fills>
  <borders count="19">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8"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cellStyleXfs>
  <cellXfs count="262">
    <xf numFmtId="0" fontId="0" fillId="0" borderId="0" xfId="0"/>
    <xf numFmtId="0" fontId="3" fillId="0" borderId="0" xfId="3" applyFont="1" applyProtection="1">
      <protection hidden="1"/>
    </xf>
    <xf numFmtId="0" fontId="3" fillId="2" borderId="0" xfId="3" applyFont="1" applyFill="1" applyBorder="1" applyProtection="1">
      <protection hidden="1"/>
    </xf>
    <xf numFmtId="0" fontId="4" fillId="3" borderId="0" xfId="0" applyFont="1" applyFill="1" applyBorder="1" applyProtection="1">
      <protection hidden="1"/>
    </xf>
    <xf numFmtId="164" fontId="9" fillId="3" borderId="0" xfId="0" applyNumberFormat="1" applyFont="1" applyFill="1" applyBorder="1" applyAlignment="1" applyProtection="1">
      <alignment horizontal="right"/>
      <protection hidden="1"/>
    </xf>
    <xf numFmtId="3" fontId="9" fillId="3" borderId="0" xfId="0" applyNumberFormat="1" applyFont="1" applyFill="1" applyBorder="1" applyAlignment="1" applyProtection="1">
      <alignment horizontal="right"/>
      <protection hidden="1"/>
    </xf>
    <xf numFmtId="1" fontId="9" fillId="3" borderId="0" xfId="0" applyNumberFormat="1" applyFont="1" applyFill="1" applyBorder="1" applyAlignment="1" applyProtection="1">
      <alignment horizontal="right"/>
      <protection hidden="1"/>
    </xf>
    <xf numFmtId="0" fontId="11" fillId="0" borderId="0" xfId="3" applyFont="1" applyProtection="1">
      <protection hidden="1"/>
    </xf>
    <xf numFmtId="0" fontId="12" fillId="0" borderId="1" xfId="3" applyFont="1" applyFill="1" applyBorder="1" applyProtection="1">
      <protection hidden="1"/>
    </xf>
    <xf numFmtId="164" fontId="11" fillId="0" borderId="1" xfId="3" applyNumberFormat="1" applyFont="1" applyFill="1" applyBorder="1" applyProtection="1">
      <protection hidden="1"/>
    </xf>
    <xf numFmtId="167" fontId="11" fillId="0" borderId="1" xfId="4" applyNumberFormat="1" applyFont="1" applyFill="1" applyBorder="1" applyProtection="1">
      <protection hidden="1"/>
    </xf>
    <xf numFmtId="0" fontId="12" fillId="0" borderId="0" xfId="3" applyFont="1" applyFill="1" applyBorder="1" applyProtection="1">
      <protection hidden="1"/>
    </xf>
    <xf numFmtId="164" fontId="11" fillId="0" borderId="0" xfId="3" applyNumberFormat="1" applyFont="1" applyFill="1" applyBorder="1" applyAlignment="1" applyProtection="1">
      <alignment horizontal="right"/>
      <protection hidden="1"/>
    </xf>
    <xf numFmtId="164" fontId="11" fillId="0" borderId="0" xfId="3" applyNumberFormat="1" applyFont="1" applyProtection="1">
      <protection hidden="1"/>
    </xf>
    <xf numFmtId="0" fontId="16" fillId="0" borderId="0" xfId="0" applyFont="1" applyAlignment="1" applyProtection="1">
      <protection hidden="1"/>
    </xf>
    <xf numFmtId="0" fontId="15" fillId="3" borderId="0" xfId="0" applyFont="1" applyFill="1" applyProtection="1">
      <protection hidden="1"/>
    </xf>
    <xf numFmtId="164" fontId="16" fillId="0" borderId="0" xfId="0" applyNumberFormat="1" applyFont="1" applyAlignment="1" applyProtection="1">
      <protection hidden="1"/>
    </xf>
    <xf numFmtId="44" fontId="16" fillId="0" borderId="0" xfId="2" applyFont="1" applyAlignment="1" applyProtection="1">
      <alignment horizontal="left"/>
      <protection hidden="1"/>
    </xf>
    <xf numFmtId="0" fontId="4" fillId="3" borderId="0" xfId="0" applyFont="1" applyFill="1" applyProtection="1">
      <protection hidden="1"/>
    </xf>
    <xf numFmtId="0" fontId="13" fillId="3" borderId="0" xfId="0" applyFont="1" applyFill="1" applyProtection="1">
      <protection hidden="1"/>
    </xf>
    <xf numFmtId="1" fontId="11" fillId="0" borderId="1" xfId="0" applyNumberFormat="1" applyFont="1" applyFill="1" applyBorder="1" applyProtection="1">
      <protection hidden="1"/>
    </xf>
    <xf numFmtId="1" fontId="16" fillId="0" borderId="1" xfId="0" applyNumberFormat="1" applyFont="1" applyFill="1" applyBorder="1" applyProtection="1">
      <protection hidden="1"/>
    </xf>
    <xf numFmtId="1" fontId="16" fillId="0" borderId="1" xfId="0" applyNumberFormat="1" applyFont="1" applyFill="1" applyBorder="1" applyAlignment="1" applyProtection="1">
      <alignment horizontal="right"/>
      <protection hidden="1"/>
    </xf>
    <xf numFmtId="1" fontId="11" fillId="0" borderId="0" xfId="0" applyNumberFormat="1" applyFont="1" applyFill="1" applyBorder="1" applyProtection="1">
      <protection hidden="1"/>
    </xf>
    <xf numFmtId="1" fontId="16" fillId="0" borderId="0" xfId="0" applyNumberFormat="1" applyFont="1" applyFill="1" applyBorder="1" applyProtection="1">
      <protection hidden="1"/>
    </xf>
    <xf numFmtId="1" fontId="16" fillId="0" borderId="0" xfId="0" applyNumberFormat="1" applyFont="1" applyFill="1" applyBorder="1" applyAlignment="1" applyProtection="1">
      <alignment horizontal="right"/>
      <protection hidden="1"/>
    </xf>
    <xf numFmtId="164" fontId="8" fillId="3" borderId="5" xfId="0" applyNumberFormat="1" applyFont="1" applyFill="1" applyBorder="1" applyAlignment="1" applyProtection="1">
      <alignment vertical="center"/>
      <protection hidden="1"/>
    </xf>
    <xf numFmtId="1" fontId="18" fillId="0" borderId="0" xfId="0" applyNumberFormat="1" applyFont="1" applyFill="1" applyBorder="1" applyProtection="1">
      <protection hidden="1"/>
    </xf>
    <xf numFmtId="0" fontId="8" fillId="4" borderId="0" xfId="0" applyFont="1" applyFill="1" applyBorder="1" applyAlignment="1" applyProtection="1">
      <alignment horizontal="left"/>
      <protection hidden="1"/>
    </xf>
    <xf numFmtId="0" fontId="19" fillId="0" borderId="0" xfId="0" applyFont="1" applyBorder="1" applyAlignment="1" applyProtection="1">
      <alignment horizontal="center" vertical="top" wrapText="1"/>
      <protection hidden="1"/>
    </xf>
    <xf numFmtId="0" fontId="19" fillId="4" borderId="0" xfId="0" applyFont="1" applyFill="1" applyBorder="1" applyAlignment="1" applyProtection="1">
      <alignment horizontal="center" vertical="top" wrapText="1"/>
      <protection hidden="1"/>
    </xf>
    <xf numFmtId="44" fontId="11" fillId="0" borderId="0" xfId="2" applyFont="1" applyBorder="1" applyAlignment="1" applyProtection="1">
      <alignment vertical="center"/>
      <protection hidden="1"/>
    </xf>
    <xf numFmtId="0" fontId="8" fillId="3" borderId="6" xfId="0" applyFont="1" applyFill="1" applyBorder="1" applyAlignment="1" applyProtection="1">
      <alignment horizontal="left"/>
      <protection hidden="1"/>
    </xf>
    <xf numFmtId="0" fontId="11" fillId="0" borderId="0" xfId="0" applyFont="1" applyBorder="1" applyAlignment="1" applyProtection="1">
      <alignment vertical="center"/>
      <protection hidden="1"/>
    </xf>
    <xf numFmtId="0" fontId="11" fillId="0" borderId="0" xfId="0" applyFont="1" applyAlignment="1" applyProtection="1">
      <alignment vertical="center"/>
      <protection hidden="1"/>
    </xf>
    <xf numFmtId="0" fontId="16" fillId="6" borderId="8" xfId="0" applyFont="1" applyFill="1" applyBorder="1" applyAlignment="1" applyProtection="1">
      <protection hidden="1"/>
    </xf>
    <xf numFmtId="0" fontId="5" fillId="3" borderId="10" xfId="0" applyFont="1" applyFill="1" applyBorder="1" applyAlignment="1" applyProtection="1">
      <alignment horizontal="left" vertical="center"/>
      <protection hidden="1"/>
    </xf>
    <xf numFmtId="164" fontId="15" fillId="3" borderId="4" xfId="0" applyNumberFormat="1" applyFont="1" applyFill="1" applyBorder="1" applyAlignment="1" applyProtection="1">
      <alignment horizontal="right"/>
      <protection hidden="1"/>
    </xf>
    <xf numFmtId="164" fontId="15" fillId="3" borderId="11" xfId="0" applyNumberFormat="1" applyFont="1" applyFill="1" applyBorder="1" applyAlignment="1" applyProtection="1">
      <alignment horizontal="right"/>
      <protection hidden="1"/>
    </xf>
    <xf numFmtId="0" fontId="4" fillId="3" borderId="14" xfId="0" applyFont="1" applyFill="1" applyBorder="1" applyAlignment="1" applyProtection="1">
      <alignment horizontal="right"/>
      <protection hidden="1"/>
    </xf>
    <xf numFmtId="166" fontId="15" fillId="4" borderId="2" xfId="1" applyNumberFormat="1" applyFont="1" applyFill="1" applyBorder="1" applyProtection="1">
      <protection hidden="1"/>
    </xf>
    <xf numFmtId="164" fontId="4" fillId="3" borderId="14" xfId="0" applyNumberFormat="1" applyFont="1" applyFill="1" applyBorder="1" applyAlignment="1" applyProtection="1">
      <alignment horizontal="right" wrapText="1"/>
      <protection hidden="1"/>
    </xf>
    <xf numFmtId="1" fontId="4" fillId="3" borderId="0" xfId="0" applyNumberFormat="1" applyFont="1" applyFill="1" applyBorder="1" applyAlignment="1" applyProtection="1">
      <alignment horizontal="left"/>
      <protection hidden="1"/>
    </xf>
    <xf numFmtId="164" fontId="8" fillId="3" borderId="10" xfId="0" applyNumberFormat="1" applyFont="1" applyFill="1" applyBorder="1" applyProtection="1">
      <protection hidden="1"/>
    </xf>
    <xf numFmtId="164" fontId="4" fillId="3" borderId="4" xfId="0" applyNumberFormat="1" applyFont="1" applyFill="1" applyBorder="1" applyProtection="1">
      <protection hidden="1"/>
    </xf>
    <xf numFmtId="1" fontId="16" fillId="0" borderId="0" xfId="0" applyNumberFormat="1" applyFont="1" applyAlignment="1" applyProtection="1">
      <alignment horizontal="center"/>
      <protection hidden="1"/>
    </xf>
    <xf numFmtId="1" fontId="16" fillId="3" borderId="0" xfId="0" applyNumberFormat="1" applyFont="1" applyFill="1" applyAlignment="1" applyProtection="1">
      <alignment horizontal="center"/>
      <protection hidden="1"/>
    </xf>
    <xf numFmtId="1" fontId="11" fillId="0" borderId="1" xfId="0" applyNumberFormat="1" applyFont="1" applyFill="1" applyBorder="1" applyAlignment="1" applyProtection="1">
      <alignment horizontal="center"/>
      <protection hidden="1"/>
    </xf>
    <xf numFmtId="1" fontId="11" fillId="0" borderId="0" xfId="0" applyNumberFormat="1" applyFont="1" applyFill="1" applyBorder="1" applyAlignment="1" applyProtection="1">
      <alignment horizontal="center"/>
      <protection hidden="1"/>
    </xf>
    <xf numFmtId="1" fontId="8" fillId="3" borderId="5" xfId="0" applyNumberFormat="1" applyFont="1" applyFill="1" applyBorder="1" applyAlignment="1" applyProtection="1">
      <alignment horizontal="center" vertical="center"/>
      <protection hidden="1"/>
    </xf>
    <xf numFmtId="0" fontId="4" fillId="3" borderId="15" xfId="0" applyFont="1" applyFill="1" applyBorder="1" applyAlignment="1" applyProtection="1">
      <alignment horizontal="right"/>
      <protection hidden="1"/>
    </xf>
    <xf numFmtId="0" fontId="16" fillId="3" borderId="0" xfId="0" applyFont="1" applyFill="1" applyAlignment="1" applyProtection="1">
      <protection hidden="1"/>
    </xf>
    <xf numFmtId="0" fontId="5" fillId="3" borderId="0" xfId="0" applyFont="1" applyFill="1" applyAlignment="1" applyProtection="1">
      <alignment horizontal="left" vertical="center"/>
      <protection hidden="1"/>
    </xf>
    <xf numFmtId="1" fontId="18" fillId="0" borderId="0" xfId="0" applyNumberFormat="1" applyFont="1" applyBorder="1" applyAlignment="1" applyProtection="1">
      <alignment horizontal="center"/>
      <protection hidden="1"/>
    </xf>
    <xf numFmtId="0" fontId="5" fillId="3" borderId="4" xfId="0" applyFont="1" applyFill="1" applyBorder="1" applyAlignment="1" applyProtection="1">
      <alignment horizontal="left" vertical="center"/>
      <protection hidden="1"/>
    </xf>
    <xf numFmtId="0" fontId="4" fillId="3" borderId="0" xfId="0" applyFont="1" applyFill="1" applyAlignment="1" applyProtection="1">
      <alignment horizontal="left" vertical="center"/>
      <protection hidden="1"/>
    </xf>
    <xf numFmtId="0" fontId="15" fillId="3" borderId="6" xfId="0" applyFont="1" applyFill="1" applyBorder="1" applyAlignment="1" applyProtection="1">
      <alignment horizontal="right" vertical="center"/>
      <protection hidden="1"/>
    </xf>
    <xf numFmtId="0" fontId="8" fillId="6" borderId="7" xfId="0" applyFont="1" applyFill="1" applyBorder="1" applyProtection="1">
      <protection hidden="1"/>
    </xf>
    <xf numFmtId="0" fontId="19" fillId="3" borderId="0" xfId="0" applyFont="1" applyFill="1" applyBorder="1" applyAlignment="1" applyProtection="1">
      <alignment vertical="center"/>
      <protection hidden="1"/>
    </xf>
    <xf numFmtId="0" fontId="14" fillId="3" borderId="0" xfId="0" applyFont="1" applyFill="1" applyBorder="1" applyAlignment="1" applyProtection="1">
      <alignment horizontal="left" vertical="center"/>
      <protection hidden="1"/>
    </xf>
    <xf numFmtId="0" fontId="11" fillId="0" borderId="2" xfId="3" quotePrefix="1" applyFont="1" applyFill="1" applyBorder="1" applyAlignment="1" applyProtection="1">
      <alignment horizontal="left" vertical="center" wrapText="1"/>
      <protection hidden="1"/>
    </xf>
    <xf numFmtId="164" fontId="4" fillId="3" borderId="16" xfId="0" applyNumberFormat="1" applyFont="1" applyFill="1" applyBorder="1" applyProtection="1">
      <protection hidden="1"/>
    </xf>
    <xf numFmtId="0" fontId="3" fillId="0" borderId="0" xfId="3" applyFont="1" applyAlignment="1" applyProtection="1">
      <alignment vertical="center"/>
      <protection hidden="1"/>
    </xf>
    <xf numFmtId="0" fontId="4" fillId="3" borderId="12" xfId="0" applyFont="1" applyFill="1" applyBorder="1" applyAlignment="1" applyProtection="1">
      <alignment horizontal="right" vertical="center"/>
      <protection hidden="1"/>
    </xf>
    <xf numFmtId="1" fontId="7" fillId="3" borderId="0" xfId="0" applyNumberFormat="1" applyFont="1" applyFill="1" applyBorder="1" applyAlignment="1" applyProtection="1">
      <alignment horizontal="left" vertical="center"/>
      <protection hidden="1"/>
    </xf>
    <xf numFmtId="0" fontId="15" fillId="3" borderId="0" xfId="0" applyFont="1" applyFill="1" applyAlignment="1" applyProtection="1">
      <alignment vertical="center"/>
      <protection hidden="1"/>
    </xf>
    <xf numFmtId="0" fontId="16" fillId="0" borderId="0" xfId="0" applyFont="1" applyAlignment="1" applyProtection="1">
      <alignment vertical="center"/>
      <protection hidden="1"/>
    </xf>
    <xf numFmtId="1" fontId="8" fillId="3" borderId="0" xfId="0" applyNumberFormat="1" applyFont="1" applyFill="1" applyBorder="1" applyAlignment="1" applyProtection="1">
      <alignment horizontal="left" vertical="center"/>
      <protection hidden="1"/>
    </xf>
    <xf numFmtId="0" fontId="17" fillId="3" borderId="0" xfId="0" applyFont="1" applyFill="1" applyAlignment="1" applyProtection="1">
      <alignment vertical="center"/>
      <protection hidden="1"/>
    </xf>
    <xf numFmtId="1" fontId="25" fillId="3" borderId="0" xfId="0" applyNumberFormat="1" applyFont="1" applyFill="1" applyAlignment="1" applyProtection="1">
      <alignment horizontal="left" vertical="center"/>
      <protection hidden="1"/>
    </xf>
    <xf numFmtId="1" fontId="4" fillId="3" borderId="0" xfId="0" applyNumberFormat="1" applyFont="1" applyFill="1" applyAlignment="1" applyProtection="1">
      <alignment horizontal="left" vertical="center"/>
      <protection hidden="1"/>
    </xf>
    <xf numFmtId="1" fontId="19" fillId="3" borderId="0" xfId="0" applyNumberFormat="1" applyFont="1" applyFill="1" applyBorder="1" applyAlignment="1" applyProtection="1">
      <alignment horizontal="left" vertical="center"/>
      <protection hidden="1"/>
    </xf>
    <xf numFmtId="0" fontId="6" fillId="0" borderId="0" xfId="3" applyFont="1" applyAlignment="1" applyProtection="1">
      <alignment vertical="center"/>
      <protection hidden="1"/>
    </xf>
    <xf numFmtId="1" fontId="7" fillId="3" borderId="0" xfId="0" applyNumberFormat="1" applyFont="1" applyFill="1" applyBorder="1" applyAlignment="1" applyProtection="1">
      <alignment vertical="center"/>
      <protection hidden="1"/>
    </xf>
    <xf numFmtId="0" fontId="7" fillId="3" borderId="0" xfId="0" applyFont="1" applyFill="1" applyBorder="1" applyAlignment="1" applyProtection="1">
      <alignment vertical="center"/>
      <protection hidden="1"/>
    </xf>
    <xf numFmtId="164" fontId="7" fillId="3" borderId="0" xfId="0" applyNumberFormat="1" applyFont="1" applyFill="1" applyBorder="1" applyAlignment="1" applyProtection="1">
      <alignment vertical="center"/>
      <protection hidden="1"/>
    </xf>
    <xf numFmtId="164" fontId="7" fillId="3" borderId="0" xfId="0" applyNumberFormat="1" applyFont="1" applyFill="1" applyBorder="1" applyAlignment="1" applyProtection="1">
      <alignment horizontal="right" vertical="center"/>
      <protection hidden="1"/>
    </xf>
    <xf numFmtId="0" fontId="6" fillId="2" borderId="0" xfId="3" applyFont="1" applyFill="1" applyBorder="1" applyAlignment="1" applyProtection="1">
      <alignment vertical="center"/>
      <protection hidden="1"/>
    </xf>
    <xf numFmtId="0" fontId="8" fillId="3" borderId="0" xfId="0" applyFont="1" applyFill="1" applyBorder="1" applyAlignment="1" applyProtection="1">
      <alignment vertical="center"/>
      <protection hidden="1"/>
    </xf>
    <xf numFmtId="164" fontId="9" fillId="3" borderId="0" xfId="0" applyNumberFormat="1" applyFont="1" applyFill="1" applyBorder="1" applyAlignment="1" applyProtection="1">
      <alignment vertical="center"/>
      <protection hidden="1"/>
    </xf>
    <xf numFmtId="164" fontId="9" fillId="3" borderId="0" xfId="0" applyNumberFormat="1" applyFont="1" applyFill="1" applyBorder="1" applyAlignment="1" applyProtection="1">
      <alignment horizontal="right" vertical="center"/>
      <protection hidden="1"/>
    </xf>
    <xf numFmtId="0" fontId="3" fillId="2" borderId="0" xfId="3" applyFont="1" applyFill="1" applyBorder="1" applyAlignment="1" applyProtection="1">
      <alignment vertical="center"/>
      <protection hidden="1"/>
    </xf>
    <xf numFmtId="0" fontId="10" fillId="3" borderId="0" xfId="0" applyFont="1" applyFill="1" applyBorder="1" applyAlignment="1" applyProtection="1">
      <alignment vertical="center"/>
      <protection hidden="1"/>
    </xf>
    <xf numFmtId="1" fontId="8" fillId="3" borderId="0" xfId="0" applyNumberFormat="1" applyFont="1" applyFill="1" applyBorder="1" applyAlignment="1" applyProtection="1">
      <alignment vertical="center"/>
      <protection hidden="1"/>
    </xf>
    <xf numFmtId="44" fontId="18" fillId="0" borderId="0" xfId="2" applyNumberFormat="1" applyFont="1" applyFill="1" applyBorder="1" applyProtection="1">
      <protection hidden="1"/>
    </xf>
    <xf numFmtId="1" fontId="16" fillId="0" borderId="1" xfId="0" quotePrefix="1" applyNumberFormat="1" applyFont="1" applyBorder="1" applyAlignment="1" applyProtection="1">
      <alignment horizontal="center"/>
      <protection hidden="1"/>
    </xf>
    <xf numFmtId="0" fontId="19" fillId="0" borderId="1" xfId="0" applyFont="1" applyBorder="1" applyAlignment="1" applyProtection="1">
      <alignment horizontal="center" vertical="top" wrapText="1"/>
      <protection hidden="1"/>
    </xf>
    <xf numFmtId="0" fontId="19" fillId="4" borderId="1" xfId="0" applyFont="1" applyFill="1" applyBorder="1" applyAlignment="1" applyProtection="1">
      <alignment horizontal="center" vertical="top" wrapText="1"/>
      <protection hidden="1"/>
    </xf>
    <xf numFmtId="0" fontId="11" fillId="0" borderId="1" xfId="0" applyFont="1" applyBorder="1" applyAlignment="1" applyProtection="1">
      <alignment vertical="center"/>
      <protection hidden="1"/>
    </xf>
    <xf numFmtId="44" fontId="11" fillId="6" borderId="2" xfId="2" applyNumberFormat="1" applyFont="1" applyFill="1" applyBorder="1" applyAlignment="1" applyProtection="1">
      <alignment vertical="center"/>
      <protection hidden="1"/>
    </xf>
    <xf numFmtId="44" fontId="20" fillId="6" borderId="9" xfId="0" applyNumberFormat="1" applyFont="1" applyFill="1" applyBorder="1" applyAlignment="1" applyProtection="1">
      <alignment vertical="center"/>
      <protection hidden="1"/>
    </xf>
    <xf numFmtId="44" fontId="12" fillId="6" borderId="3" xfId="3" applyNumberFormat="1" applyFont="1" applyFill="1" applyBorder="1" applyAlignment="1" applyProtection="1">
      <alignment horizontal="right"/>
      <protection hidden="1"/>
    </xf>
    <xf numFmtId="44" fontId="11" fillId="5" borderId="17" xfId="3" applyNumberFormat="1" applyFont="1" applyFill="1" applyBorder="1" applyAlignment="1" applyProtection="1">
      <alignment horizontal="right" vertical="center"/>
      <protection locked="0"/>
    </xf>
    <xf numFmtId="0" fontId="14" fillId="5" borderId="2" xfId="0" applyFont="1" applyFill="1" applyBorder="1" applyAlignment="1" applyProtection="1">
      <alignment vertical="center"/>
      <protection locked="0"/>
    </xf>
    <xf numFmtId="1" fontId="19" fillId="3" borderId="0" xfId="0" applyNumberFormat="1" applyFont="1" applyFill="1" applyBorder="1" applyAlignment="1" applyProtection="1">
      <alignment vertical="center"/>
      <protection hidden="1"/>
    </xf>
    <xf numFmtId="164" fontId="4" fillId="3" borderId="11" xfId="0" applyNumberFormat="1" applyFont="1" applyFill="1" applyBorder="1" applyProtection="1">
      <protection hidden="1"/>
    </xf>
    <xf numFmtId="1" fontId="18" fillId="0" borderId="0" xfId="0" applyNumberFormat="1" applyFont="1" applyBorder="1" applyAlignment="1" applyProtection="1">
      <alignment horizontal="left"/>
      <protection hidden="1"/>
    </xf>
    <xf numFmtId="164" fontId="12" fillId="6" borderId="3" xfId="3" applyNumberFormat="1" applyFont="1" applyFill="1" applyBorder="1" applyAlignment="1" applyProtection="1">
      <alignment horizontal="right" vertical="center"/>
      <protection hidden="1"/>
    </xf>
    <xf numFmtId="0" fontId="0" fillId="0" borderId="0" xfId="0" applyProtection="1">
      <protection hidden="1"/>
    </xf>
    <xf numFmtId="164" fontId="15" fillId="3" borderId="0" xfId="0" applyNumberFormat="1" applyFont="1" applyFill="1" applyBorder="1" applyAlignment="1" applyProtection="1">
      <alignment horizontal="right"/>
      <protection hidden="1"/>
    </xf>
    <xf numFmtId="172" fontId="15" fillId="5" borderId="2" xfId="6" applyNumberFormat="1" applyFont="1" applyFill="1" applyBorder="1" applyAlignment="1" applyProtection="1">
      <alignment horizontal="right"/>
      <protection locked="0"/>
    </xf>
    <xf numFmtId="0" fontId="5" fillId="3" borderId="5" xfId="0" applyFont="1" applyFill="1" applyBorder="1" applyProtection="1">
      <protection hidden="1"/>
    </xf>
    <xf numFmtId="0" fontId="4" fillId="3" borderId="6" xfId="0" applyFont="1" applyFill="1" applyBorder="1" applyAlignment="1" applyProtection="1">
      <alignment horizontal="right"/>
      <protection hidden="1"/>
    </xf>
    <xf numFmtId="0" fontId="4" fillId="0" borderId="2" xfId="0" applyFont="1" applyBorder="1" applyProtection="1">
      <protection hidden="1"/>
    </xf>
    <xf numFmtId="164" fontId="4" fillId="7" borderId="3" xfId="0" applyNumberFormat="1" applyFont="1" applyFill="1" applyBorder="1" applyProtection="1">
      <protection hidden="1"/>
    </xf>
    <xf numFmtId="0" fontId="15" fillId="3" borderId="12" xfId="0" applyFont="1" applyFill="1" applyBorder="1" applyAlignment="1" applyProtection="1">
      <alignment horizontal="right" vertical="center"/>
      <protection hidden="1"/>
    </xf>
    <xf numFmtId="164" fontId="15" fillId="3" borderId="13" xfId="0" applyNumberFormat="1" applyFont="1" applyFill="1" applyBorder="1" applyAlignment="1" applyProtection="1">
      <alignment horizontal="right"/>
      <protection hidden="1"/>
    </xf>
    <xf numFmtId="0" fontId="4" fillId="3" borderId="2" xfId="0" applyFont="1" applyFill="1" applyBorder="1" applyAlignment="1" applyProtection="1">
      <alignment horizontal="right"/>
      <protection hidden="1"/>
    </xf>
    <xf numFmtId="164" fontId="4" fillId="7" borderId="3" xfId="0" applyNumberFormat="1" applyFont="1" applyFill="1" applyBorder="1" applyAlignment="1" applyProtection="1">
      <alignment horizontal="center" vertical="center"/>
      <protection hidden="1"/>
    </xf>
    <xf numFmtId="0" fontId="11" fillId="0" borderId="0" xfId="3" quotePrefix="1" applyFont="1" applyFill="1" applyBorder="1" applyAlignment="1" applyProtection="1">
      <alignment horizontal="left" vertical="center" wrapText="1"/>
      <protection hidden="1"/>
    </xf>
    <xf numFmtId="173" fontId="15" fillId="0" borderId="2" xfId="0" applyNumberFormat="1" applyFont="1" applyFill="1" applyBorder="1" applyAlignment="1" applyProtection="1">
      <alignment horizontal="right" vertical="center"/>
      <protection hidden="1"/>
    </xf>
    <xf numFmtId="164" fontId="11" fillId="0" borderId="0" xfId="3" applyNumberFormat="1" applyFont="1" applyFill="1" applyBorder="1" applyProtection="1">
      <protection hidden="1"/>
    </xf>
    <xf numFmtId="167" fontId="11" fillId="0" borderId="0" xfId="4" applyNumberFormat="1" applyFont="1" applyFill="1" applyBorder="1" applyProtection="1">
      <protection hidden="1"/>
    </xf>
    <xf numFmtId="164" fontId="4" fillId="3" borderId="15" xfId="0" applyNumberFormat="1" applyFont="1" applyFill="1" applyBorder="1" applyAlignment="1" applyProtection="1">
      <alignment horizontal="right" wrapText="1"/>
      <protection hidden="1"/>
    </xf>
    <xf numFmtId="0" fontId="12" fillId="0" borderId="10" xfId="3" applyFont="1" applyFill="1" applyBorder="1" applyProtection="1">
      <protection hidden="1"/>
    </xf>
    <xf numFmtId="164" fontId="11" fillId="0" borderId="4" xfId="3" applyNumberFormat="1" applyFont="1" applyFill="1" applyBorder="1" applyAlignment="1" applyProtection="1">
      <alignment horizontal="right"/>
      <protection hidden="1"/>
    </xf>
    <xf numFmtId="164" fontId="11" fillId="0" borderId="11" xfId="3" applyNumberFormat="1" applyFont="1" applyFill="1" applyBorder="1" applyAlignment="1" applyProtection="1">
      <alignment horizontal="right"/>
      <protection hidden="1"/>
    </xf>
    <xf numFmtId="164" fontId="15" fillId="7" borderId="2" xfId="0" applyNumberFormat="1" applyFont="1" applyFill="1" applyBorder="1" applyProtection="1">
      <protection hidden="1"/>
    </xf>
    <xf numFmtId="164" fontId="15" fillId="8" borderId="3" xfId="0" applyNumberFormat="1" applyFont="1" applyFill="1" applyBorder="1" applyProtection="1">
      <protection locked="0"/>
    </xf>
    <xf numFmtId="9" fontId="15" fillId="8" borderId="2" xfId="6" applyFont="1" applyFill="1" applyBorder="1" applyAlignment="1" applyProtection="1">
      <alignment horizontal="right"/>
      <protection locked="0"/>
    </xf>
    <xf numFmtId="175" fontId="15" fillId="5" borderId="2" xfId="11" applyNumberFormat="1" applyFont="1" applyFill="1" applyBorder="1" applyAlignment="1" applyProtection="1">
      <protection locked="0"/>
    </xf>
    <xf numFmtId="49" fontId="15" fillId="0" borderId="2" xfId="0" applyNumberFormat="1" applyFont="1" applyFill="1" applyBorder="1" applyAlignment="1" applyProtection="1">
      <alignment horizontal="right"/>
      <protection hidden="1"/>
    </xf>
    <xf numFmtId="0" fontId="15" fillId="3" borderId="17" xfId="0" applyFont="1" applyFill="1" applyBorder="1" applyAlignment="1" applyProtection="1">
      <alignment horizontal="right" vertical="center"/>
      <protection hidden="1"/>
    </xf>
    <xf numFmtId="0" fontId="21" fillId="0" borderId="0" xfId="0" applyFont="1" applyProtection="1">
      <protection hidden="1"/>
    </xf>
    <xf numFmtId="0" fontId="21" fillId="0" borderId="0" xfId="0" applyFont="1" applyAlignment="1" applyProtection="1">
      <alignment wrapText="1"/>
      <protection hidden="1"/>
    </xf>
    <xf numFmtId="0" fontId="21" fillId="0" borderId="0" xfId="0" applyFont="1" applyBorder="1" applyProtection="1">
      <protection hidden="1"/>
    </xf>
    <xf numFmtId="0" fontId="16" fillId="0" borderId="0" xfId="0" applyFont="1" applyBorder="1" applyAlignment="1" applyProtection="1">
      <protection hidden="1"/>
    </xf>
    <xf numFmtId="0" fontId="31" fillId="0" borderId="0" xfId="0" applyFont="1" applyProtection="1">
      <protection hidden="1"/>
    </xf>
    <xf numFmtId="179" fontId="21" fillId="0" borderId="2" xfId="0" applyNumberFormat="1" applyFont="1" applyBorder="1" applyAlignment="1" applyProtection="1">
      <alignment horizontal="right" vertical="center"/>
      <protection hidden="1"/>
    </xf>
    <xf numFmtId="0" fontId="21" fillId="0" borderId="5" xfId="0" applyFont="1" applyFill="1" applyBorder="1" applyAlignment="1" applyProtection="1">
      <alignment vertical="center"/>
      <protection hidden="1"/>
    </xf>
    <xf numFmtId="3" fontId="21" fillId="0" borderId="2" xfId="0" applyNumberFormat="1" applyFont="1" applyBorder="1" applyAlignment="1" applyProtection="1">
      <alignment horizontal="right" vertical="center"/>
      <protection hidden="1"/>
    </xf>
    <xf numFmtId="171" fontId="21" fillId="0" borderId="2" xfId="0" applyNumberFormat="1" applyFont="1" applyBorder="1" applyAlignment="1" applyProtection="1">
      <alignment vertical="center"/>
      <protection hidden="1"/>
    </xf>
    <xf numFmtId="0" fontId="21" fillId="0" borderId="0" xfId="0" applyFont="1" applyAlignment="1" applyProtection="1">
      <alignment vertical="center"/>
      <protection hidden="1"/>
    </xf>
    <xf numFmtId="171" fontId="32" fillId="4" borderId="2" xfId="0" applyNumberFormat="1" applyFont="1" applyFill="1" applyBorder="1" applyAlignment="1" applyProtection="1">
      <alignment horizontal="right" vertical="center"/>
      <protection hidden="1"/>
    </xf>
    <xf numFmtId="0" fontId="32" fillId="0" borderId="5" xfId="0" applyFont="1" applyBorder="1" applyAlignment="1" applyProtection="1">
      <alignment vertical="center"/>
      <protection hidden="1"/>
    </xf>
    <xf numFmtId="0" fontId="31" fillId="0" borderId="6" xfId="8" applyFont="1" applyBorder="1" applyAlignment="1" applyProtection="1">
      <alignment vertical="center"/>
      <protection hidden="1"/>
    </xf>
    <xf numFmtId="0" fontId="19" fillId="0" borderId="5" xfId="8" applyFont="1" applyBorder="1" applyAlignment="1" applyProtection="1">
      <alignment horizontal="left" vertical="center"/>
      <protection hidden="1"/>
    </xf>
    <xf numFmtId="3" fontId="31" fillId="9" borderId="2" xfId="0" quotePrefix="1" applyNumberFormat="1" applyFont="1" applyFill="1" applyBorder="1" applyAlignment="1" applyProtection="1">
      <alignment horizontal="right" vertical="center" wrapText="1"/>
      <protection locked="0"/>
    </xf>
    <xf numFmtId="0" fontId="21" fillId="0" borderId="5" xfId="0" applyFont="1" applyBorder="1" applyAlignment="1" applyProtection="1">
      <alignment vertical="center"/>
      <protection hidden="1"/>
    </xf>
    <xf numFmtId="0" fontId="32" fillId="3" borderId="6" xfId="0" applyFont="1" applyFill="1" applyBorder="1" applyAlignment="1" applyProtection="1">
      <alignment horizontal="right" vertical="center" wrapText="1"/>
      <protection hidden="1"/>
    </xf>
    <xf numFmtId="0" fontId="32" fillId="3" borderId="5" xfId="0" applyFont="1" applyFill="1" applyBorder="1" applyAlignment="1" applyProtection="1">
      <alignment vertical="center" wrapText="1"/>
      <protection hidden="1"/>
    </xf>
    <xf numFmtId="170" fontId="31" fillId="6" borderId="2" xfId="9" quotePrefix="1" applyNumberFormat="1" applyFont="1" applyFill="1" applyBorder="1" applyAlignment="1" applyProtection="1">
      <alignment horizontal="right" vertical="center" wrapText="1"/>
      <protection hidden="1"/>
    </xf>
    <xf numFmtId="168" fontId="16" fillId="0" borderId="0" xfId="9" applyFont="1" applyAlignment="1" applyProtection="1">
      <alignment horizontal="left"/>
      <protection hidden="1"/>
    </xf>
    <xf numFmtId="0" fontId="32" fillId="3" borderId="0" xfId="0" applyFont="1" applyFill="1" applyAlignment="1" applyProtection="1">
      <alignment vertical="center"/>
      <protection hidden="1"/>
    </xf>
    <xf numFmtId="0" fontId="34" fillId="3" borderId="0" xfId="0" applyFont="1" applyFill="1" applyBorder="1" applyProtection="1">
      <protection hidden="1"/>
    </xf>
    <xf numFmtId="0" fontId="8" fillId="3" borderId="0" xfId="0" applyFont="1" applyFill="1" applyAlignment="1" applyProtection="1">
      <protection hidden="1"/>
    </xf>
    <xf numFmtId="0" fontId="7" fillId="3" borderId="0" xfId="0" applyFont="1" applyFill="1" applyAlignment="1" applyProtection="1">
      <protection hidden="1"/>
    </xf>
    <xf numFmtId="168" fontId="0" fillId="0" borderId="0" xfId="9" applyFont="1"/>
    <xf numFmtId="2" fontId="0" fillId="0" borderId="0" xfId="0" applyNumberFormat="1"/>
    <xf numFmtId="3" fontId="0" fillId="0" borderId="0" xfId="0" applyNumberFormat="1"/>
    <xf numFmtId="168" fontId="0" fillId="0" borderId="0" xfId="9" applyNumberFormat="1" applyFont="1"/>
    <xf numFmtId="9" fontId="0" fillId="0" borderId="0" xfId="6" applyFont="1"/>
    <xf numFmtId="168" fontId="0" fillId="0" borderId="0" xfId="0" applyNumberFormat="1"/>
    <xf numFmtId="0" fontId="0" fillId="0" borderId="0" xfId="10" applyNumberFormat="1" applyFont="1"/>
    <xf numFmtId="0" fontId="0" fillId="0" borderId="0" xfId="0" applyAlignment="1">
      <alignment horizontal="right"/>
    </xf>
    <xf numFmtId="0" fontId="0" fillId="0" borderId="0" xfId="0" applyFill="1" applyAlignment="1">
      <alignment horizontal="right"/>
    </xf>
    <xf numFmtId="0" fontId="0" fillId="0" borderId="0" xfId="0" applyFill="1"/>
    <xf numFmtId="0" fontId="0" fillId="0" borderId="0" xfId="0" applyFont="1" applyFill="1"/>
    <xf numFmtId="7" fontId="14" fillId="8" borderId="2" xfId="1" applyNumberFormat="1" applyFont="1" applyFill="1" applyBorder="1" applyAlignment="1" applyProtection="1">
      <alignment horizontal="right"/>
      <protection locked="0"/>
    </xf>
    <xf numFmtId="0" fontId="6" fillId="0" borderId="0" xfId="0" applyFont="1" applyProtection="1">
      <protection hidden="1"/>
    </xf>
    <xf numFmtId="0" fontId="11" fillId="0" borderId="0" xfId="0" applyFont="1" applyProtection="1">
      <protection hidden="1"/>
    </xf>
    <xf numFmtId="164" fontId="21" fillId="0" borderId="0" xfId="0" applyNumberFormat="1" applyFont="1" applyProtection="1">
      <protection hidden="1"/>
    </xf>
    <xf numFmtId="164" fontId="22" fillId="0" borderId="0" xfId="0" applyNumberFormat="1" applyFont="1" applyProtection="1">
      <protection hidden="1"/>
    </xf>
    <xf numFmtId="0" fontId="7" fillId="3" borderId="0" xfId="0" applyFont="1" applyFill="1" applyBorder="1" applyProtection="1">
      <protection hidden="1"/>
    </xf>
    <xf numFmtId="164" fontId="7" fillId="3" borderId="0" xfId="0" applyNumberFormat="1" applyFont="1" applyFill="1" applyBorder="1" applyProtection="1">
      <protection hidden="1"/>
    </xf>
    <xf numFmtId="164" fontId="22" fillId="3" borderId="0" xfId="0" applyNumberFormat="1" applyFont="1" applyFill="1" applyProtection="1">
      <protection hidden="1"/>
    </xf>
    <xf numFmtId="0" fontId="24" fillId="0" borderId="0" xfId="0" applyFont="1" applyProtection="1">
      <protection hidden="1"/>
    </xf>
    <xf numFmtId="0" fontId="3" fillId="0" borderId="0" xfId="0" applyFont="1" applyProtection="1">
      <protection hidden="1"/>
    </xf>
    <xf numFmtId="1" fontId="8" fillId="3" borderId="0" xfId="0" applyNumberFormat="1" applyFont="1" applyFill="1" applyBorder="1" applyAlignment="1" applyProtection="1">
      <alignment horizontal="left"/>
      <protection hidden="1"/>
    </xf>
    <xf numFmtId="164" fontId="9" fillId="3" borderId="0" xfId="0" applyNumberFormat="1" applyFont="1" applyFill="1" applyBorder="1" applyProtection="1">
      <protection hidden="1"/>
    </xf>
    <xf numFmtId="0" fontId="23" fillId="0" borderId="0" xfId="0" applyFont="1" applyProtection="1">
      <protection hidden="1"/>
    </xf>
    <xf numFmtId="0" fontId="19" fillId="3" borderId="0" xfId="0" applyFont="1" applyFill="1" applyBorder="1" applyProtection="1">
      <protection hidden="1"/>
    </xf>
    <xf numFmtId="166" fontId="15" fillId="4" borderId="0" xfId="1" applyNumberFormat="1" applyFont="1" applyFill="1" applyBorder="1" applyProtection="1">
      <protection hidden="1"/>
    </xf>
    <xf numFmtId="0" fontId="5" fillId="3" borderId="10" xfId="0" applyFont="1" applyFill="1" applyBorder="1" applyAlignment="1" applyProtection="1">
      <alignment horizontal="left"/>
      <protection hidden="1"/>
    </xf>
    <xf numFmtId="0" fontId="4" fillId="3" borderId="4" xfId="0" applyFont="1" applyFill="1" applyBorder="1" applyAlignment="1" applyProtection="1">
      <alignment horizontal="right"/>
      <protection hidden="1"/>
    </xf>
    <xf numFmtId="164" fontId="4" fillId="3" borderId="4" xfId="0" applyNumberFormat="1" applyFont="1" applyFill="1" applyBorder="1" applyAlignment="1" applyProtection="1">
      <alignment horizontal="center"/>
      <protection hidden="1"/>
    </xf>
    <xf numFmtId="164" fontId="4" fillId="3" borderId="11" xfId="0" applyNumberFormat="1" applyFont="1" applyFill="1" applyBorder="1" applyAlignment="1" applyProtection="1">
      <alignment horizontal="center"/>
      <protection hidden="1"/>
    </xf>
    <xf numFmtId="0" fontId="4" fillId="3" borderId="12" xfId="0" applyFont="1" applyFill="1" applyBorder="1" applyAlignment="1" applyProtection="1">
      <alignment horizontal="center"/>
      <protection hidden="1"/>
    </xf>
    <xf numFmtId="0" fontId="4" fillId="3" borderId="0" xfId="0" applyFont="1" applyFill="1" applyBorder="1" applyAlignment="1" applyProtection="1">
      <alignment horizontal="right"/>
      <protection hidden="1"/>
    </xf>
    <xf numFmtId="164" fontId="4" fillId="3" borderId="0" xfId="0" applyNumberFormat="1" applyFont="1" applyFill="1" applyBorder="1" applyAlignment="1" applyProtection="1">
      <alignment horizontal="center"/>
      <protection hidden="1"/>
    </xf>
    <xf numFmtId="164" fontId="4" fillId="3" borderId="13" xfId="0" applyNumberFormat="1" applyFont="1" applyFill="1" applyBorder="1" applyAlignment="1" applyProtection="1">
      <alignment horizontal="center"/>
      <protection hidden="1"/>
    </xf>
    <xf numFmtId="0" fontId="4" fillId="3" borderId="12" xfId="0" applyFont="1" applyFill="1" applyBorder="1" applyAlignment="1" applyProtection="1">
      <alignment horizontal="right"/>
      <protection hidden="1"/>
    </xf>
    <xf numFmtId="164" fontId="4" fillId="3" borderId="12" xfId="0" applyNumberFormat="1" applyFont="1" applyFill="1" applyBorder="1" applyAlignment="1" applyProtection="1">
      <alignment horizontal="center"/>
      <protection hidden="1"/>
    </xf>
    <xf numFmtId="164" fontId="4" fillId="3" borderId="0" xfId="0" applyNumberFormat="1" applyFont="1" applyFill="1" applyBorder="1" applyAlignment="1" applyProtection="1">
      <alignment horizontal="right"/>
      <protection hidden="1"/>
    </xf>
    <xf numFmtId="164" fontId="4" fillId="3" borderId="13" xfId="0" applyNumberFormat="1" applyFont="1" applyFill="1" applyBorder="1" applyAlignment="1" applyProtection="1">
      <alignment horizontal="right"/>
      <protection hidden="1"/>
    </xf>
    <xf numFmtId="0" fontId="15" fillId="3" borderId="12" xfId="0" applyFont="1" applyFill="1" applyBorder="1" applyAlignment="1" applyProtection="1">
      <alignment horizontal="left"/>
      <protection hidden="1"/>
    </xf>
    <xf numFmtId="164" fontId="12" fillId="3" borderId="0" xfId="0" applyNumberFormat="1" applyFont="1" applyFill="1" applyBorder="1" applyAlignment="1" applyProtection="1">
      <alignment horizontal="center"/>
      <protection hidden="1"/>
    </xf>
    <xf numFmtId="164" fontId="12" fillId="3" borderId="0" xfId="0" applyNumberFormat="1" applyFont="1" applyFill="1" applyBorder="1" applyAlignment="1" applyProtection="1">
      <alignment horizontal="right"/>
      <protection hidden="1"/>
    </xf>
    <xf numFmtId="49" fontId="12" fillId="3" borderId="0" xfId="0" applyNumberFormat="1" applyFont="1" applyFill="1" applyBorder="1" applyAlignment="1" applyProtection="1">
      <alignment horizontal="right"/>
      <protection hidden="1"/>
    </xf>
    <xf numFmtId="164" fontId="12" fillId="3" borderId="0" xfId="0" applyNumberFormat="1" applyFont="1" applyFill="1" applyBorder="1" applyAlignment="1" applyProtection="1">
      <alignment horizontal="right" wrapText="1"/>
      <protection hidden="1"/>
    </xf>
    <xf numFmtId="49" fontId="4" fillId="3" borderId="13" xfId="0" applyNumberFormat="1" applyFont="1" applyFill="1" applyBorder="1" applyAlignment="1" applyProtection="1">
      <alignment horizontal="right"/>
      <protection hidden="1"/>
    </xf>
    <xf numFmtId="0" fontId="4" fillId="3" borderId="16" xfId="0" applyFont="1" applyFill="1" applyBorder="1" applyAlignment="1" applyProtection="1">
      <alignment horizontal="right"/>
      <protection hidden="1"/>
    </xf>
    <xf numFmtId="164" fontId="12" fillId="3" borderId="16" xfId="0" applyNumberFormat="1" applyFont="1" applyFill="1" applyBorder="1" applyAlignment="1" applyProtection="1">
      <alignment horizontal="center"/>
      <protection hidden="1"/>
    </xf>
    <xf numFmtId="164" fontId="12" fillId="3" borderId="15" xfId="0" applyNumberFormat="1" applyFont="1" applyFill="1" applyBorder="1" applyAlignment="1" applyProtection="1">
      <alignment horizontal="center"/>
      <protection hidden="1"/>
    </xf>
    <xf numFmtId="164" fontId="12" fillId="3" borderId="14" xfId="0" applyNumberFormat="1" applyFont="1" applyFill="1" applyBorder="1" applyAlignment="1" applyProtection="1">
      <alignment horizontal="right"/>
      <protection hidden="1"/>
    </xf>
    <xf numFmtId="164" fontId="12" fillId="3" borderId="14" xfId="0" applyNumberFormat="1" applyFont="1" applyFill="1" applyBorder="1" applyAlignment="1" applyProtection="1">
      <alignment horizontal="right" wrapText="1"/>
      <protection hidden="1"/>
    </xf>
    <xf numFmtId="164" fontId="4" fillId="3" borderId="15" xfId="0" applyNumberFormat="1" applyFont="1" applyFill="1" applyBorder="1" applyAlignment="1" applyProtection="1">
      <alignment horizontal="right"/>
      <protection hidden="1"/>
    </xf>
    <xf numFmtId="0" fontId="15" fillId="0" borderId="17" xfId="0" applyFont="1" applyFill="1" applyBorder="1" applyAlignment="1" applyProtection="1">
      <alignment horizontal="right"/>
      <protection hidden="1"/>
    </xf>
    <xf numFmtId="3" fontId="15" fillId="0" borderId="2" xfId="1" applyNumberFormat="1" applyFont="1" applyFill="1" applyBorder="1" applyAlignment="1" applyProtection="1">
      <protection hidden="1"/>
    </xf>
    <xf numFmtId="173" fontId="15" fillId="0" borderId="17" xfId="1" applyNumberFormat="1" applyFont="1" applyFill="1" applyBorder="1" applyAlignment="1" applyProtection="1">
      <alignment horizontal="right"/>
      <protection hidden="1"/>
    </xf>
    <xf numFmtId="177" fontId="15" fillId="0" borderId="17" xfId="9" applyNumberFormat="1" applyFont="1" applyFill="1" applyBorder="1" applyAlignment="1" applyProtection="1">
      <alignment horizontal="right"/>
      <protection hidden="1"/>
    </xf>
    <xf numFmtId="178" fontId="15" fillId="7" borderId="2" xfId="11" applyNumberFormat="1" applyFont="1" applyFill="1" applyBorder="1" applyAlignment="1" applyProtection="1">
      <alignment horizontal="center"/>
      <protection hidden="1"/>
    </xf>
    <xf numFmtId="166" fontId="16" fillId="0" borderId="2" xfId="0" applyNumberFormat="1" applyFont="1" applyBorder="1" applyAlignment="1" applyProtection="1">
      <alignment horizontal="right"/>
      <protection hidden="1"/>
    </xf>
    <xf numFmtId="0" fontId="15" fillId="4" borderId="0" xfId="0" applyFont="1" applyFill="1" applyAlignment="1" applyProtection="1">
      <alignment horizontal="center"/>
      <protection hidden="1"/>
    </xf>
    <xf numFmtId="0" fontId="15" fillId="0" borderId="2" xfId="0" applyFont="1" applyFill="1" applyBorder="1" applyAlignment="1" applyProtection="1">
      <alignment horizontal="right"/>
      <protection hidden="1"/>
    </xf>
    <xf numFmtId="0" fontId="11" fillId="0" borderId="2" xfId="0" applyFont="1" applyFill="1" applyBorder="1" applyAlignment="1" applyProtection="1">
      <alignment horizontal="right"/>
      <protection hidden="1"/>
    </xf>
    <xf numFmtId="0" fontId="4" fillId="7" borderId="2" xfId="0" applyFont="1" applyFill="1" applyBorder="1" applyAlignment="1" applyProtection="1">
      <alignment horizontal="right"/>
      <protection hidden="1"/>
    </xf>
    <xf numFmtId="0" fontId="15" fillId="0" borderId="0" xfId="0" applyFont="1" applyProtection="1">
      <protection hidden="1"/>
    </xf>
    <xf numFmtId="44" fontId="23" fillId="0" borderId="0" xfId="0" applyNumberFormat="1" applyFont="1" applyProtection="1">
      <protection hidden="1"/>
    </xf>
    <xf numFmtId="0" fontId="4" fillId="0" borderId="0" xfId="0" applyFont="1" applyProtection="1">
      <protection hidden="1"/>
    </xf>
    <xf numFmtId="1" fontId="4" fillId="3" borderId="18" xfId="0" applyNumberFormat="1" applyFont="1" applyFill="1" applyBorder="1" applyAlignment="1" applyProtection="1">
      <alignment horizontal="right"/>
      <protection hidden="1"/>
    </xf>
    <xf numFmtId="1" fontId="4" fillId="3" borderId="6" xfId="0" applyNumberFormat="1" applyFont="1" applyFill="1" applyBorder="1" applyAlignment="1" applyProtection="1">
      <alignment horizontal="right"/>
      <protection hidden="1"/>
    </xf>
    <xf numFmtId="0" fontId="15" fillId="4" borderId="2" xfId="0" applyFont="1" applyFill="1" applyBorder="1" applyAlignment="1" applyProtection="1">
      <alignment horizontal="right"/>
      <protection hidden="1"/>
    </xf>
    <xf numFmtId="174" fontId="15" fillId="4" borderId="2" xfId="1" applyNumberFormat="1" applyFont="1" applyFill="1" applyBorder="1" applyAlignment="1" applyProtection="1">
      <alignment horizontal="right"/>
      <protection hidden="1"/>
    </xf>
    <xf numFmtId="176" fontId="15" fillId="0" borderId="2" xfId="11" applyNumberFormat="1" applyFont="1" applyFill="1" applyBorder="1" applyAlignment="1" applyProtection="1">
      <protection hidden="1"/>
    </xf>
    <xf numFmtId="164" fontId="15" fillId="7" borderId="3" xfId="0" applyNumberFormat="1" applyFont="1" applyFill="1" applyBorder="1" applyProtection="1">
      <protection hidden="1"/>
    </xf>
    <xf numFmtId="8" fontId="4" fillId="0" borderId="0" xfId="0" applyNumberFormat="1" applyFont="1" applyProtection="1">
      <protection hidden="1"/>
    </xf>
    <xf numFmtId="0" fontId="15" fillId="0" borderId="5" xfId="0" applyFont="1" applyBorder="1" applyAlignment="1" applyProtection="1">
      <alignment horizontal="right"/>
      <protection hidden="1"/>
    </xf>
    <xf numFmtId="43" fontId="11" fillId="0" borderId="0" xfId="1" applyFont="1" applyFill="1" applyBorder="1" applyAlignment="1" applyProtection="1">
      <alignment horizontal="right"/>
      <protection hidden="1"/>
    </xf>
    <xf numFmtId="0" fontId="15" fillId="0" borderId="2" xfId="0" applyFont="1" applyBorder="1" applyAlignment="1" applyProtection="1">
      <alignment horizontal="right"/>
      <protection hidden="1"/>
    </xf>
    <xf numFmtId="0" fontId="4" fillId="0" borderId="1" xfId="0" applyFont="1" applyBorder="1" applyProtection="1">
      <protection hidden="1"/>
    </xf>
    <xf numFmtId="0" fontId="4" fillId="0" borderId="0" xfId="0" applyFont="1" applyBorder="1" applyProtection="1">
      <protection hidden="1"/>
    </xf>
    <xf numFmtId="0" fontId="4" fillId="0" borderId="5" xfId="0" applyFont="1" applyBorder="1" applyAlignment="1" applyProtection="1">
      <alignment vertical="center"/>
      <protection hidden="1"/>
    </xf>
    <xf numFmtId="164" fontId="4" fillId="6" borderId="3" xfId="0" applyNumberFormat="1" applyFont="1" applyFill="1" applyBorder="1" applyAlignment="1" applyProtection="1">
      <alignment vertical="center"/>
      <protection hidden="1"/>
    </xf>
    <xf numFmtId="1" fontId="7" fillId="3" borderId="0" xfId="0" applyNumberFormat="1" applyFont="1" applyFill="1" applyBorder="1" applyProtection="1">
      <protection hidden="1"/>
    </xf>
    <xf numFmtId="1" fontId="18" fillId="0" borderId="1" xfId="0" applyNumberFormat="1" applyFont="1" applyFill="1" applyBorder="1" applyProtection="1">
      <protection hidden="1"/>
    </xf>
    <xf numFmtId="164" fontId="30" fillId="3" borderId="18" xfId="0" applyNumberFormat="1" applyFont="1" applyFill="1" applyBorder="1" applyAlignment="1" applyProtection="1">
      <alignment horizontal="right"/>
      <protection hidden="1"/>
    </xf>
    <xf numFmtId="164" fontId="30" fillId="3" borderId="18" xfId="0" applyNumberFormat="1" applyFont="1" applyFill="1" applyBorder="1" applyAlignment="1" applyProtection="1">
      <alignment horizontal="left" vertical="center"/>
      <protection hidden="1"/>
    </xf>
    <xf numFmtId="164" fontId="30" fillId="3" borderId="6" xfId="0" applyNumberFormat="1" applyFont="1" applyFill="1" applyBorder="1" applyAlignment="1" applyProtection="1">
      <alignment horizontal="right"/>
      <protection hidden="1"/>
    </xf>
    <xf numFmtId="0" fontId="23" fillId="0" borderId="0" xfId="0" applyFont="1" applyBorder="1" applyProtection="1">
      <protection hidden="1"/>
    </xf>
    <xf numFmtId="0" fontId="3" fillId="0" borderId="0" xfId="0" applyFont="1" applyBorder="1" applyProtection="1">
      <protection hidden="1"/>
    </xf>
    <xf numFmtId="164" fontId="4" fillId="3" borderId="5" xfId="0" applyNumberFormat="1" applyFont="1" applyFill="1" applyBorder="1" applyProtection="1">
      <protection hidden="1"/>
    </xf>
    <xf numFmtId="0" fontId="12" fillId="3" borderId="6" xfId="3" applyFont="1" applyFill="1" applyBorder="1" applyAlignment="1" applyProtection="1">
      <alignment horizontal="right"/>
      <protection hidden="1"/>
    </xf>
    <xf numFmtId="0" fontId="4" fillId="0" borderId="0" xfId="0" applyFont="1" applyFill="1" applyAlignment="1" applyProtection="1">
      <alignment horizontal="right"/>
      <protection hidden="1"/>
    </xf>
    <xf numFmtId="0" fontId="11" fillId="0" borderId="5" xfId="3" quotePrefix="1" applyFont="1" applyFill="1" applyBorder="1" applyAlignment="1" applyProtection="1">
      <protection hidden="1"/>
    </xf>
    <xf numFmtId="43" fontId="23" fillId="0" borderId="0" xfId="0" applyNumberFormat="1" applyFont="1" applyBorder="1" applyProtection="1">
      <protection hidden="1"/>
    </xf>
    <xf numFmtId="0" fontId="4" fillId="0" borderId="0" xfId="0" applyFont="1" applyFill="1" applyAlignment="1" applyProtection="1">
      <alignment horizontal="left"/>
      <protection hidden="1"/>
    </xf>
    <xf numFmtId="43" fontId="23" fillId="0" borderId="0" xfId="1" applyFont="1" applyBorder="1" applyProtection="1">
      <protection hidden="1"/>
    </xf>
    <xf numFmtId="44" fontId="23" fillId="0" borderId="0" xfId="0" applyNumberFormat="1" applyFont="1" applyBorder="1" applyProtection="1">
      <protection hidden="1"/>
    </xf>
    <xf numFmtId="0" fontId="21" fillId="0" borderId="0" xfId="0" applyFont="1" applyBorder="1" applyAlignment="1" applyProtection="1">
      <alignment wrapText="1"/>
      <protection hidden="1"/>
    </xf>
    <xf numFmtId="166" fontId="35" fillId="0" borderId="2" xfId="1" applyNumberFormat="1" applyFont="1" applyFill="1" applyBorder="1" applyAlignment="1" applyProtection="1">
      <alignment horizontal="right"/>
      <protection locked="0"/>
    </xf>
    <xf numFmtId="0" fontId="12" fillId="0" borderId="5" xfId="3" applyFont="1" applyFill="1" applyBorder="1" applyAlignment="1" applyProtection="1">
      <alignment horizontal="right"/>
      <protection hidden="1"/>
    </xf>
    <xf numFmtId="0" fontId="12" fillId="0" borderId="18" xfId="3" applyFont="1" applyFill="1" applyBorder="1" applyAlignment="1" applyProtection="1">
      <alignment horizontal="right"/>
      <protection hidden="1"/>
    </xf>
    <xf numFmtId="0" fontId="12" fillId="0" borderId="6" xfId="3" applyFont="1" applyFill="1" applyBorder="1" applyAlignment="1" applyProtection="1">
      <alignment horizontal="right"/>
      <protection hidden="1"/>
    </xf>
    <xf numFmtId="164" fontId="12" fillId="3" borderId="0" xfId="0" applyNumberFormat="1" applyFont="1" applyFill="1" applyBorder="1" applyAlignment="1" applyProtection="1">
      <alignment horizontal="right" wrapText="1"/>
      <protection hidden="1"/>
    </xf>
    <xf numFmtId="0" fontId="27" fillId="0" borderId="0" xfId="0" applyFont="1" applyAlignment="1" applyProtection="1">
      <alignment horizontal="right" wrapText="1"/>
      <protection hidden="1"/>
    </xf>
    <xf numFmtId="164" fontId="12" fillId="3" borderId="12" xfId="0" applyNumberFormat="1" applyFont="1" applyFill="1" applyBorder="1" applyAlignment="1" applyProtection="1">
      <alignment horizontal="center"/>
      <protection hidden="1"/>
    </xf>
    <xf numFmtId="164" fontId="12" fillId="3" borderId="13" xfId="0" applyNumberFormat="1" applyFont="1" applyFill="1" applyBorder="1" applyAlignment="1" applyProtection="1">
      <alignment horizontal="center"/>
      <protection hidden="1"/>
    </xf>
    <xf numFmtId="164" fontId="12" fillId="3" borderId="14" xfId="0" applyNumberFormat="1" applyFont="1" applyFill="1" applyBorder="1" applyAlignment="1" applyProtection="1">
      <alignment horizontal="right" wrapText="1"/>
      <protection hidden="1"/>
    </xf>
    <xf numFmtId="0" fontId="15" fillId="0" borderId="10" xfId="0" applyFont="1" applyBorder="1" applyAlignment="1" applyProtection="1">
      <alignment horizontal="left" vertical="top" wrapText="1"/>
      <protection hidden="1"/>
    </xf>
    <xf numFmtId="0" fontId="15" fillId="0" borderId="4" xfId="0" applyFont="1" applyBorder="1" applyAlignment="1" applyProtection="1">
      <alignment horizontal="left" vertical="top" wrapText="1"/>
      <protection hidden="1"/>
    </xf>
    <xf numFmtId="0" fontId="15" fillId="0" borderId="11" xfId="0" applyFont="1" applyBorder="1" applyAlignment="1" applyProtection="1">
      <alignment horizontal="left" vertical="top" wrapText="1"/>
      <protection hidden="1"/>
    </xf>
    <xf numFmtId="0" fontId="15" fillId="0" borderId="16" xfId="0" applyFont="1" applyBorder="1" applyAlignment="1" applyProtection="1">
      <alignment horizontal="left" vertical="top" wrapText="1"/>
      <protection hidden="1"/>
    </xf>
    <xf numFmtId="0" fontId="15" fillId="0" borderId="14" xfId="0" applyFont="1" applyBorder="1" applyAlignment="1" applyProtection="1">
      <alignment horizontal="left" vertical="top" wrapText="1"/>
      <protection hidden="1"/>
    </xf>
    <xf numFmtId="0" fontId="15" fillId="0" borderId="15" xfId="0" applyFont="1" applyBorder="1" applyAlignment="1" applyProtection="1">
      <alignment horizontal="left" vertical="top" wrapText="1"/>
      <protection hidden="1"/>
    </xf>
    <xf numFmtId="0" fontId="12" fillId="0" borderId="2" xfId="3" applyFont="1" applyFill="1" applyBorder="1" applyAlignment="1" applyProtection="1">
      <alignment horizontal="right" vertical="center"/>
      <protection hidden="1"/>
    </xf>
    <xf numFmtId="0" fontId="5" fillId="3" borderId="10" xfId="0" applyFont="1" applyFill="1" applyBorder="1" applyAlignment="1" applyProtection="1">
      <alignment horizontal="center" vertical="center"/>
      <protection hidden="1"/>
    </xf>
    <xf numFmtId="0" fontId="5" fillId="3" borderId="4" xfId="0" applyFont="1" applyFill="1" applyBorder="1" applyAlignment="1" applyProtection="1">
      <alignment horizontal="center" vertical="center"/>
      <protection hidden="1"/>
    </xf>
    <xf numFmtId="0" fontId="5" fillId="3" borderId="12" xfId="0" applyFont="1" applyFill="1" applyBorder="1" applyAlignment="1" applyProtection="1">
      <alignment horizontal="center" vertical="center"/>
      <protection hidden="1"/>
    </xf>
    <xf numFmtId="0" fontId="5" fillId="3" borderId="0" xfId="0" applyFont="1" applyFill="1" applyBorder="1" applyAlignment="1" applyProtection="1">
      <alignment horizontal="center" vertical="center"/>
      <protection hidden="1"/>
    </xf>
    <xf numFmtId="0" fontId="5" fillId="3" borderId="16" xfId="0" applyFont="1" applyFill="1" applyBorder="1" applyAlignment="1" applyProtection="1">
      <alignment horizontal="center" vertical="center"/>
      <protection hidden="1"/>
    </xf>
    <xf numFmtId="0" fontId="5" fillId="3" borderId="14" xfId="0" applyFont="1" applyFill="1" applyBorder="1" applyAlignment="1" applyProtection="1">
      <alignment horizontal="center" vertical="center"/>
      <protection hidden="1"/>
    </xf>
  </cellXfs>
  <cellStyles count="12">
    <cellStyle name="Komma" xfId="1" builtinId="3"/>
    <cellStyle name="Komma 2" xfId="4"/>
    <cellStyle name="Komma 2 2" xfId="7"/>
    <cellStyle name="Komma 3" xfId="10"/>
    <cellStyle name="Procent" xfId="6" builtinId="5"/>
    <cellStyle name="Procent 2" xfId="5"/>
    <cellStyle name="Standaard" xfId="0" builtinId="0"/>
    <cellStyle name="Standaard 3" xfId="8"/>
    <cellStyle name="Standaard 4" xfId="3"/>
    <cellStyle name="Valuta" xfId="2" builtinId="4"/>
    <cellStyle name="Valuta 2" xfId="9"/>
    <cellStyle name="Valuta 3" xfId="11"/>
  </cellStyles>
  <dxfs count="39">
    <dxf>
      <fill>
        <patternFill>
          <bgColor rgb="FFFF0000"/>
        </patternFill>
      </fill>
    </dxf>
    <dxf>
      <fill>
        <patternFill>
          <bgColor rgb="FFFF0000"/>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40094488188976"/>
          <c:y val="3.6357795275590556E-2"/>
          <c:w val="0.85131901900198603"/>
          <c:h val="0.88672364955682947"/>
        </c:manualLayout>
      </c:layout>
      <c:scatterChart>
        <c:scatterStyle val="lineMarker"/>
        <c:varyColors val="0"/>
        <c:ser>
          <c:idx val="14"/>
          <c:order val="0"/>
          <c:tx>
            <c:v>Qmax</c:v>
          </c:tx>
          <c:marker>
            <c:symbol val="none"/>
          </c:marker>
          <c:dPt>
            <c:idx val="1"/>
            <c:bubble3D val="0"/>
            <c:spPr>
              <a:ln w="38100">
                <a:solidFill>
                  <a:schemeClr val="tx2">
                    <a:lumMod val="75000"/>
                  </a:schemeClr>
                </a:solidFill>
              </a:ln>
            </c:spPr>
          </c:dPt>
          <c:xVal>
            <c:numRef>
              <c:f>DATA!$C$3:$D$3</c:f>
              <c:numCache>
                <c:formatCode>General</c:formatCode>
                <c:ptCount val="2"/>
                <c:pt idx="0" formatCode="#,##0">
                  <c:v>185</c:v>
                </c:pt>
                <c:pt idx="1">
                  <c:v>185</c:v>
                </c:pt>
              </c:numCache>
            </c:numRef>
          </c:xVal>
          <c:yVal>
            <c:numRef>
              <c:f>DATA!$C$4:$D$4</c:f>
              <c:numCache>
                <c:formatCode>_("€"* #,##0.00_);_("€"* \(#,##0.00\);_("€"* "-"??_);_(@_)</c:formatCode>
                <c:ptCount val="2"/>
                <c:pt idx="0" formatCode="General">
                  <c:v>0</c:v>
                </c:pt>
                <c:pt idx="1">
                  <c:v>6400000</c:v>
                </c:pt>
              </c:numCache>
            </c:numRef>
          </c:yVal>
          <c:smooth val="0"/>
        </c:ser>
        <c:ser>
          <c:idx val="39"/>
          <c:order val="1"/>
          <c:tx>
            <c:v>Plafondprijs</c:v>
          </c:tx>
          <c:marker>
            <c:symbol val="none"/>
          </c:marker>
          <c:dPt>
            <c:idx val="1"/>
            <c:bubble3D val="0"/>
            <c:spPr>
              <a:ln w="38100">
                <a:solidFill>
                  <a:srgbClr val="FF0000"/>
                </a:solidFill>
                <a:prstDash val="sysDash"/>
              </a:ln>
            </c:spPr>
          </c:dPt>
          <c:xVal>
            <c:numRef>
              <c:f>DATA!$C$5:$D$5</c:f>
              <c:numCache>
                <c:formatCode>General</c:formatCode>
                <c:ptCount val="2"/>
                <c:pt idx="0">
                  <c:v>0</c:v>
                </c:pt>
                <c:pt idx="1">
                  <c:v>185</c:v>
                </c:pt>
              </c:numCache>
            </c:numRef>
          </c:xVal>
          <c:yVal>
            <c:numRef>
              <c:f>DATA!$C$6:$D$6</c:f>
              <c:numCache>
                <c:formatCode>_("€"* #,##0.00_);_("€"* \(#,##0.00\);_("€"* "-"??_);_(@_)</c:formatCode>
                <c:ptCount val="2"/>
                <c:pt idx="0">
                  <c:v>4500000</c:v>
                </c:pt>
                <c:pt idx="1">
                  <c:v>4500000</c:v>
                </c:pt>
              </c:numCache>
            </c:numRef>
          </c:yVal>
          <c:smooth val="0"/>
        </c:ser>
        <c:ser>
          <c:idx val="6"/>
          <c:order val="2"/>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c:f>
              <c:numCache>
                <c:formatCode>General</c:formatCode>
                <c:ptCount val="1"/>
                <c:pt idx="0">
                  <c:v>0</c:v>
                </c:pt>
              </c:numCache>
            </c:numRef>
          </c:xVal>
          <c:yVal>
            <c:numRef>
              <c:f>DATA!$D$4</c:f>
              <c:numCache>
                <c:formatCode>_("€"* #,##0.00_);_("€"* \(#,##0.00\);_("€"* "-"??_);_(@_)</c:formatCode>
                <c:ptCount val="1"/>
                <c:pt idx="0">
                  <c:v>6400000</c:v>
                </c:pt>
              </c:numCache>
            </c:numRef>
          </c:yVal>
          <c:smooth val="0"/>
        </c:ser>
        <c:ser>
          <c:idx val="20"/>
          <c:order val="3"/>
          <c:tx>
            <c:v>Referentie</c:v>
          </c:tx>
          <c:marker>
            <c:symbol val="circle"/>
            <c:size val="12"/>
            <c:spPr>
              <a:solidFill>
                <a:schemeClr val="accent2"/>
              </a:solidFill>
              <a:ln>
                <a:noFill/>
              </a:ln>
              <a:effectLst>
                <a:outerShdw blurRad="57150" dist="19050" dir="5400000" algn="ctr" rotWithShape="0">
                  <a:srgbClr val="000000">
                    <a:alpha val="63000"/>
                  </a:srgbClr>
                </a:outerShdw>
              </a:effectLst>
            </c:spPr>
          </c:marker>
          <c:xVal>
            <c:numRef>
              <c:f>DATA!$C$15</c:f>
              <c:numCache>
                <c:formatCode>#,##0</c:formatCode>
                <c:ptCount val="1"/>
                <c:pt idx="0">
                  <c:v>160</c:v>
                </c:pt>
              </c:numCache>
            </c:numRef>
          </c:xVal>
          <c:yVal>
            <c:numRef>
              <c:f>DATA!$C$11</c:f>
              <c:numCache>
                <c:formatCode>_("€"* #,##0.00_);_("€"* \(#,##0.00\);_("€"* "-"??_);_(@_)</c:formatCode>
                <c:ptCount val="1"/>
                <c:pt idx="0">
                  <c:v>3200000</c:v>
                </c:pt>
              </c:numCache>
            </c:numRef>
          </c:yVal>
          <c:smooth val="0"/>
        </c:ser>
        <c:ser>
          <c:idx val="7"/>
          <c:order val="4"/>
          <c:tx>
            <c:strRef>
              <c:f>DATA!$H$4</c:f>
              <c:strCache>
                <c:ptCount val="1"/>
                <c:pt idx="0">
                  <c:v>BPK-Lijn -3</c:v>
                </c:pt>
              </c:strCache>
            </c:strRef>
          </c:tx>
          <c:spPr>
            <a:ln>
              <a:solidFill>
                <a:schemeClr val="accent2">
                  <a:lumMod val="60000"/>
                  <a:lumOff val="40000"/>
                </a:schemeClr>
              </a:solidFill>
            </a:ln>
          </c:spPr>
          <c:marker>
            <c:symbol val="none"/>
          </c:marker>
          <c:xVal>
            <c:numRef>
              <c:f>DATA!$F$5:$F$105</c:f>
              <c:numCache>
                <c:formatCode>0.00</c:formatCode>
                <c:ptCount val="101"/>
                <c:pt idx="0">
                  <c:v>0</c:v>
                </c:pt>
                <c:pt idx="1">
                  <c:v>1.85</c:v>
                </c:pt>
                <c:pt idx="2">
                  <c:v>3.7</c:v>
                </c:pt>
                <c:pt idx="3">
                  <c:v>5.55</c:v>
                </c:pt>
                <c:pt idx="4">
                  <c:v>7.4</c:v>
                </c:pt>
                <c:pt idx="5">
                  <c:v>9.25</c:v>
                </c:pt>
                <c:pt idx="6">
                  <c:v>11.100000000000001</c:v>
                </c:pt>
                <c:pt idx="7">
                  <c:v>12.950000000000001</c:v>
                </c:pt>
                <c:pt idx="8">
                  <c:v>14.8</c:v>
                </c:pt>
                <c:pt idx="9">
                  <c:v>16.649999999999999</c:v>
                </c:pt>
                <c:pt idx="10">
                  <c:v>18.5</c:v>
                </c:pt>
                <c:pt idx="11">
                  <c:v>20.349999999999998</c:v>
                </c:pt>
                <c:pt idx="12">
                  <c:v>22.199999999999996</c:v>
                </c:pt>
                <c:pt idx="13">
                  <c:v>24.049999999999997</c:v>
                </c:pt>
                <c:pt idx="14">
                  <c:v>25.9</c:v>
                </c:pt>
                <c:pt idx="15">
                  <c:v>27.75</c:v>
                </c:pt>
                <c:pt idx="16">
                  <c:v>29.6</c:v>
                </c:pt>
                <c:pt idx="17">
                  <c:v>31.450000000000003</c:v>
                </c:pt>
                <c:pt idx="18">
                  <c:v>33.300000000000004</c:v>
                </c:pt>
                <c:pt idx="19">
                  <c:v>35.150000000000006</c:v>
                </c:pt>
                <c:pt idx="20">
                  <c:v>37.000000000000007</c:v>
                </c:pt>
                <c:pt idx="21">
                  <c:v>38.850000000000009</c:v>
                </c:pt>
                <c:pt idx="22">
                  <c:v>40.70000000000001</c:v>
                </c:pt>
                <c:pt idx="23">
                  <c:v>42.550000000000011</c:v>
                </c:pt>
                <c:pt idx="24">
                  <c:v>44.400000000000013</c:v>
                </c:pt>
                <c:pt idx="25">
                  <c:v>46.250000000000007</c:v>
                </c:pt>
                <c:pt idx="26">
                  <c:v>48.100000000000009</c:v>
                </c:pt>
                <c:pt idx="27">
                  <c:v>49.950000000000017</c:v>
                </c:pt>
                <c:pt idx="28">
                  <c:v>51.800000000000018</c:v>
                </c:pt>
                <c:pt idx="29">
                  <c:v>53.65000000000002</c:v>
                </c:pt>
                <c:pt idx="30">
                  <c:v>55.500000000000021</c:v>
                </c:pt>
                <c:pt idx="31">
                  <c:v>57.350000000000023</c:v>
                </c:pt>
                <c:pt idx="32">
                  <c:v>59.200000000000024</c:v>
                </c:pt>
                <c:pt idx="33">
                  <c:v>61.050000000000026</c:v>
                </c:pt>
                <c:pt idx="34">
                  <c:v>62.900000000000027</c:v>
                </c:pt>
                <c:pt idx="35">
                  <c:v>64.750000000000028</c:v>
                </c:pt>
                <c:pt idx="36">
                  <c:v>66.600000000000023</c:v>
                </c:pt>
                <c:pt idx="37">
                  <c:v>68.450000000000031</c:v>
                </c:pt>
                <c:pt idx="38">
                  <c:v>70.300000000000026</c:v>
                </c:pt>
                <c:pt idx="39">
                  <c:v>72.150000000000034</c:v>
                </c:pt>
                <c:pt idx="40">
                  <c:v>74.000000000000028</c:v>
                </c:pt>
                <c:pt idx="41">
                  <c:v>75.850000000000037</c:v>
                </c:pt>
                <c:pt idx="42">
                  <c:v>77.700000000000031</c:v>
                </c:pt>
                <c:pt idx="43">
                  <c:v>79.55000000000004</c:v>
                </c:pt>
                <c:pt idx="44">
                  <c:v>81.400000000000048</c:v>
                </c:pt>
                <c:pt idx="45">
                  <c:v>83.250000000000043</c:v>
                </c:pt>
                <c:pt idx="46">
                  <c:v>85.100000000000051</c:v>
                </c:pt>
                <c:pt idx="47">
                  <c:v>86.950000000000045</c:v>
                </c:pt>
                <c:pt idx="48">
                  <c:v>88.800000000000054</c:v>
                </c:pt>
                <c:pt idx="49">
                  <c:v>90.650000000000048</c:v>
                </c:pt>
                <c:pt idx="50">
                  <c:v>92.500000000000043</c:v>
                </c:pt>
                <c:pt idx="51">
                  <c:v>94.350000000000037</c:v>
                </c:pt>
                <c:pt idx="52">
                  <c:v>96.200000000000045</c:v>
                </c:pt>
                <c:pt idx="53">
                  <c:v>98.05000000000004</c:v>
                </c:pt>
                <c:pt idx="54">
                  <c:v>99.900000000000048</c:v>
                </c:pt>
                <c:pt idx="55">
                  <c:v>101.75000000000004</c:v>
                </c:pt>
                <c:pt idx="56">
                  <c:v>103.60000000000005</c:v>
                </c:pt>
                <c:pt idx="57">
                  <c:v>105.45000000000005</c:v>
                </c:pt>
                <c:pt idx="58">
                  <c:v>107.30000000000005</c:v>
                </c:pt>
                <c:pt idx="59">
                  <c:v>109.15000000000006</c:v>
                </c:pt>
                <c:pt idx="60">
                  <c:v>111.00000000000006</c:v>
                </c:pt>
                <c:pt idx="61">
                  <c:v>112.85000000000007</c:v>
                </c:pt>
                <c:pt idx="62">
                  <c:v>114.70000000000006</c:v>
                </c:pt>
                <c:pt idx="63">
                  <c:v>116.55000000000007</c:v>
                </c:pt>
                <c:pt idx="64">
                  <c:v>118.40000000000006</c:v>
                </c:pt>
                <c:pt idx="65">
                  <c:v>120.25000000000007</c:v>
                </c:pt>
                <c:pt idx="66">
                  <c:v>122.10000000000007</c:v>
                </c:pt>
                <c:pt idx="67">
                  <c:v>123.95000000000007</c:v>
                </c:pt>
                <c:pt idx="68">
                  <c:v>125.80000000000007</c:v>
                </c:pt>
                <c:pt idx="69">
                  <c:v>127.65000000000008</c:v>
                </c:pt>
                <c:pt idx="70">
                  <c:v>129.50000000000009</c:v>
                </c:pt>
                <c:pt idx="71">
                  <c:v>131.35000000000008</c:v>
                </c:pt>
                <c:pt idx="72">
                  <c:v>133.20000000000007</c:v>
                </c:pt>
                <c:pt idx="73">
                  <c:v>135.05000000000007</c:v>
                </c:pt>
                <c:pt idx="74">
                  <c:v>136.90000000000009</c:v>
                </c:pt>
                <c:pt idx="75">
                  <c:v>138.75000000000009</c:v>
                </c:pt>
                <c:pt idx="76">
                  <c:v>140.60000000000008</c:v>
                </c:pt>
                <c:pt idx="77">
                  <c:v>142.45000000000007</c:v>
                </c:pt>
                <c:pt idx="78">
                  <c:v>144.3000000000001</c:v>
                </c:pt>
                <c:pt idx="79">
                  <c:v>146.15000000000009</c:v>
                </c:pt>
                <c:pt idx="80">
                  <c:v>148.00000000000009</c:v>
                </c:pt>
                <c:pt idx="81">
                  <c:v>149.85000000000008</c:v>
                </c:pt>
                <c:pt idx="82">
                  <c:v>151.7000000000001</c:v>
                </c:pt>
                <c:pt idx="83">
                  <c:v>153.5500000000001</c:v>
                </c:pt>
                <c:pt idx="84">
                  <c:v>155.40000000000009</c:v>
                </c:pt>
                <c:pt idx="85">
                  <c:v>157.25000000000009</c:v>
                </c:pt>
                <c:pt idx="86">
                  <c:v>159.10000000000011</c:v>
                </c:pt>
                <c:pt idx="87">
                  <c:v>160.9500000000001</c:v>
                </c:pt>
                <c:pt idx="88">
                  <c:v>162.8000000000001</c:v>
                </c:pt>
                <c:pt idx="89">
                  <c:v>164.65000000000009</c:v>
                </c:pt>
                <c:pt idx="90">
                  <c:v>166.50000000000011</c:v>
                </c:pt>
                <c:pt idx="91">
                  <c:v>168.35000000000011</c:v>
                </c:pt>
                <c:pt idx="92">
                  <c:v>170.2000000000001</c:v>
                </c:pt>
                <c:pt idx="93">
                  <c:v>172.05000000000013</c:v>
                </c:pt>
                <c:pt idx="94">
                  <c:v>173.90000000000012</c:v>
                </c:pt>
                <c:pt idx="95">
                  <c:v>175.75000000000011</c:v>
                </c:pt>
                <c:pt idx="96">
                  <c:v>177.60000000000011</c:v>
                </c:pt>
                <c:pt idx="97">
                  <c:v>179.45000000000013</c:v>
                </c:pt>
                <c:pt idx="98">
                  <c:v>181.30000000000013</c:v>
                </c:pt>
                <c:pt idx="99">
                  <c:v>183.15000000000012</c:v>
                </c:pt>
                <c:pt idx="100">
                  <c:v>185</c:v>
                </c:pt>
              </c:numCache>
            </c:numRef>
          </c:xVal>
          <c:yVal>
            <c:numRef>
              <c:f>DATA!$H$5:$H$105</c:f>
              <c:numCache>
                <c:formatCode>_("€"* #,##0.00_);_("€"* \(#,##0.00\);_("€"* "-"??_);_(@_)</c:formatCode>
                <c:ptCount val="101"/>
                <c:pt idx="0">
                  <c:v>0</c:v>
                </c:pt>
                <c:pt idx="1">
                  <c:v>17.754820754077329</c:v>
                </c:pt>
                <c:pt idx="2">
                  <c:v>142.03856603261863</c:v>
                </c:pt>
                <c:pt idx="3">
                  <c:v>479.38016036008776</c:v>
                </c:pt>
                <c:pt idx="4">
                  <c:v>1136.3085282609491</c:v>
                </c:pt>
                <c:pt idx="5">
                  <c:v>2219.3525942596657</c:v>
                </c:pt>
                <c:pt idx="6">
                  <c:v>3835.0412828807039</c:v>
                </c:pt>
                <c:pt idx="7">
                  <c:v>6089.9035186485235</c:v>
                </c:pt>
                <c:pt idx="8">
                  <c:v>9090.4682260875925</c:v>
                </c:pt>
                <c:pt idx="9">
                  <c:v>12943.264329722366</c:v>
                </c:pt>
                <c:pt idx="10">
                  <c:v>17754.820754077326</c:v>
                </c:pt>
                <c:pt idx="11">
                  <c:v>23631.666423676914</c:v>
                </c:pt>
                <c:pt idx="12">
                  <c:v>30680.330263045602</c:v>
                </c:pt>
                <c:pt idx="13">
                  <c:v>39007.341196707872</c:v>
                </c:pt>
                <c:pt idx="14">
                  <c:v>48719.22814918818</c:v>
                </c:pt>
                <c:pt idx="15">
                  <c:v>59922.520045010977</c:v>
                </c:pt>
                <c:pt idx="16">
                  <c:v>72723.74580870074</c:v>
                </c:pt>
                <c:pt idx="17">
                  <c:v>87229.434364781919</c:v>
                </c:pt>
                <c:pt idx="18">
                  <c:v>103546.11463777901</c:v>
                </c:pt>
                <c:pt idx="19">
                  <c:v>121780.31555221645</c:v>
                </c:pt>
                <c:pt idx="20">
                  <c:v>142038.56603261869</c:v>
                </c:pt>
                <c:pt idx="21">
                  <c:v>164427.39500351023</c:v>
                </c:pt>
                <c:pt idx="22">
                  <c:v>189053.33138941551</c:v>
                </c:pt>
                <c:pt idx="23">
                  <c:v>216022.90411485897</c:v>
                </c:pt>
                <c:pt idx="24">
                  <c:v>245442.64210436516</c:v>
                </c:pt>
                <c:pt idx="25">
                  <c:v>277419.07428245828</c:v>
                </c:pt>
                <c:pt idx="26">
                  <c:v>312058.72957366327</c:v>
                </c:pt>
                <c:pt idx="27">
                  <c:v>349468.13690250437</c:v>
                </c:pt>
                <c:pt idx="28">
                  <c:v>389753.82519350591</c:v>
                </c:pt>
                <c:pt idx="29">
                  <c:v>433022.32337119238</c:v>
                </c:pt>
                <c:pt idx="30">
                  <c:v>479380.16036008834</c:v>
                </c:pt>
                <c:pt idx="31">
                  <c:v>528933.86508471833</c:v>
                </c:pt>
                <c:pt idx="32">
                  <c:v>581789.9664696065</c:v>
                </c:pt>
                <c:pt idx="33">
                  <c:v>638054.99343927763</c:v>
                </c:pt>
                <c:pt idx="34">
                  <c:v>697835.47491825616</c:v>
                </c:pt>
                <c:pt idx="35">
                  <c:v>761237.93983106629</c:v>
                </c:pt>
                <c:pt idx="36">
                  <c:v>828368.91710223258</c:v>
                </c:pt>
                <c:pt idx="37">
                  <c:v>899334.93565628002</c:v>
                </c:pt>
                <c:pt idx="38">
                  <c:v>974242.52441773203</c:v>
                </c:pt>
                <c:pt idx="39">
                  <c:v>1053198.2123111144</c:v>
                </c:pt>
                <c:pt idx="40">
                  <c:v>1136308.5282609502</c:v>
                </c:pt>
                <c:pt idx="41">
                  <c:v>1223680.0011917651</c:v>
                </c:pt>
                <c:pt idx="42">
                  <c:v>1315419.1600280823</c:v>
                </c:pt>
                <c:pt idx="43">
                  <c:v>1411632.5336944282</c:v>
                </c:pt>
                <c:pt idx="44">
                  <c:v>1512426.6511153257</c:v>
                </c:pt>
                <c:pt idx="45">
                  <c:v>1617908.0412152989</c:v>
                </c:pt>
                <c:pt idx="46">
                  <c:v>1728183.2329188737</c:v>
                </c:pt>
                <c:pt idx="47">
                  <c:v>1843358.7551505731</c:v>
                </c:pt>
                <c:pt idx="48">
                  <c:v>1963541.1368349234</c:v>
                </c:pt>
                <c:pt idx="49">
                  <c:v>2088836.9068964464</c:v>
                </c:pt>
                <c:pt idx="50">
                  <c:v>2219352.5942596686</c:v>
                </c:pt>
                <c:pt idx="51">
                  <c:v>2355194.7278491142</c:v>
                </c:pt>
                <c:pt idx="52">
                  <c:v>2496469.8365893085</c:v>
                </c:pt>
                <c:pt idx="53">
                  <c:v>2643284.4494047728</c:v>
                </c:pt>
                <c:pt idx="54">
                  <c:v>2795745.0952200363</c:v>
                </c:pt>
                <c:pt idx="55">
                  <c:v>2953958.3029596191</c:v>
                </c:pt>
                <c:pt idx="56">
                  <c:v>3118030.6015480482</c:v>
                </c:pt>
                <c:pt idx="57">
                  <c:v>3288068.5199098466</c:v>
                </c:pt>
                <c:pt idx="58">
                  <c:v>3464178.5869695405</c:v>
                </c:pt>
                <c:pt idx="59">
                  <c:v>3646467.3316516536</c:v>
                </c:pt>
                <c:pt idx="60">
                  <c:v>3835041.2828807081</c:v>
                </c:pt>
                <c:pt idx="61">
                  <c:v>4030006.9695812319</c:v>
                </c:pt>
                <c:pt idx="62">
                  <c:v>4231470.9206777476</c:v>
                </c:pt>
                <c:pt idx="63">
                  <c:v>4439539.6650947807</c:v>
                </c:pt>
                <c:pt idx="64">
                  <c:v>4654319.7317568539</c:v>
                </c:pt>
                <c:pt idx="65">
                  <c:v>4875917.6495884936</c:v>
                </c:pt>
                <c:pt idx="66">
                  <c:v>5104439.9475142229</c:v>
                </c:pt>
                <c:pt idx="67">
                  <c:v>5339993.1544585684</c:v>
                </c:pt>
                <c:pt idx="68">
                  <c:v>5582683.7993460512</c:v>
                </c:pt>
                <c:pt idx="69">
                  <c:v>5832618.4111011988</c:v>
                </c:pt>
                <c:pt idx="70">
                  <c:v>6089903.5186485341</c:v>
                </c:pt>
                <c:pt idx="71">
                  <c:v>6354645.650912581</c:v>
                </c:pt>
                <c:pt idx="72">
                  <c:v>6626951.3368178643</c:v>
                </c:pt>
                <c:pt idx="73">
                  <c:v>6906927.1052889097</c:v>
                </c:pt>
                <c:pt idx="74">
                  <c:v>7194679.4852502448</c:v>
                </c:pt>
                <c:pt idx="75">
                  <c:v>7490315.005626386</c:v>
                </c:pt>
                <c:pt idx="76">
                  <c:v>7793940.1953418618</c:v>
                </c:pt>
                <c:pt idx="77">
                  <c:v>8105661.583321196</c:v>
                </c:pt>
                <c:pt idx="78">
                  <c:v>8425585.6984889209</c:v>
                </c:pt>
                <c:pt idx="79">
                  <c:v>8753819.0697695483</c:v>
                </c:pt>
                <c:pt idx="80">
                  <c:v>9090468.2260876056</c:v>
                </c:pt>
                <c:pt idx="81">
                  <c:v>9435639.6963676233</c:v>
                </c:pt>
                <c:pt idx="82">
                  <c:v>9789440.0095341261</c:v>
                </c:pt>
                <c:pt idx="83">
                  <c:v>10151975.694511632</c:v>
                </c:pt>
                <c:pt idx="84">
                  <c:v>10523353.280224666</c:v>
                </c:pt>
                <c:pt idx="85">
                  <c:v>10903679.295597754</c:v>
                </c:pt>
                <c:pt idx="86">
                  <c:v>11293060.269555431</c:v>
                </c:pt>
                <c:pt idx="87">
                  <c:v>11691602.731022203</c:v>
                </c:pt>
                <c:pt idx="88">
                  <c:v>12099413.208922606</c:v>
                </c:pt>
                <c:pt idx="89">
                  <c:v>12516598.232181158</c:v>
                </c:pt>
                <c:pt idx="90">
                  <c:v>12943264.329722397</c:v>
                </c:pt>
                <c:pt idx="91">
                  <c:v>13379518.030470829</c:v>
                </c:pt>
                <c:pt idx="92">
                  <c:v>13825465.863350989</c:v>
                </c:pt>
                <c:pt idx="93">
                  <c:v>14281214.357287407</c:v>
                </c:pt>
                <c:pt idx="94">
                  <c:v>14746870.041204592</c:v>
                </c:pt>
                <c:pt idx="95">
                  <c:v>15222539.444027076</c:v>
                </c:pt>
                <c:pt idx="96">
                  <c:v>15708329.094679387</c:v>
                </c:pt>
                <c:pt idx="97">
                  <c:v>16204345.52208605</c:v>
                </c:pt>
                <c:pt idx="98">
                  <c:v>16710695.25517158</c:v>
                </c:pt>
                <c:pt idx="99">
                  <c:v>17227484.822860509</c:v>
                </c:pt>
                <c:pt idx="100">
                  <c:v>17754820.754077327</c:v>
                </c:pt>
              </c:numCache>
            </c:numRef>
          </c:yVal>
          <c:smooth val="0"/>
        </c:ser>
        <c:ser>
          <c:idx val="8"/>
          <c:order val="5"/>
          <c:tx>
            <c:strRef>
              <c:f>DATA!$I$4</c:f>
              <c:strCache>
                <c:ptCount val="1"/>
                <c:pt idx="0">
                  <c:v>BPK-Lijn -2</c:v>
                </c:pt>
              </c:strCache>
            </c:strRef>
          </c:tx>
          <c:spPr>
            <a:ln>
              <a:solidFill>
                <a:schemeClr val="accent2">
                  <a:lumMod val="60000"/>
                  <a:lumOff val="40000"/>
                </a:schemeClr>
              </a:solidFill>
            </a:ln>
          </c:spPr>
          <c:marker>
            <c:symbol val="none"/>
          </c:marker>
          <c:xVal>
            <c:numRef>
              <c:f>DATA!$F$5:$F$105</c:f>
              <c:numCache>
                <c:formatCode>0.00</c:formatCode>
                <c:ptCount val="101"/>
                <c:pt idx="0">
                  <c:v>0</c:v>
                </c:pt>
                <c:pt idx="1">
                  <c:v>1.85</c:v>
                </c:pt>
                <c:pt idx="2">
                  <c:v>3.7</c:v>
                </c:pt>
                <c:pt idx="3">
                  <c:v>5.55</c:v>
                </c:pt>
                <c:pt idx="4">
                  <c:v>7.4</c:v>
                </c:pt>
                <c:pt idx="5">
                  <c:v>9.25</c:v>
                </c:pt>
                <c:pt idx="6">
                  <c:v>11.100000000000001</c:v>
                </c:pt>
                <c:pt idx="7">
                  <c:v>12.950000000000001</c:v>
                </c:pt>
                <c:pt idx="8">
                  <c:v>14.8</c:v>
                </c:pt>
                <c:pt idx="9">
                  <c:v>16.649999999999999</c:v>
                </c:pt>
                <c:pt idx="10">
                  <c:v>18.5</c:v>
                </c:pt>
                <c:pt idx="11">
                  <c:v>20.349999999999998</c:v>
                </c:pt>
                <c:pt idx="12">
                  <c:v>22.199999999999996</c:v>
                </c:pt>
                <c:pt idx="13">
                  <c:v>24.049999999999997</c:v>
                </c:pt>
                <c:pt idx="14">
                  <c:v>25.9</c:v>
                </c:pt>
                <c:pt idx="15">
                  <c:v>27.75</c:v>
                </c:pt>
                <c:pt idx="16">
                  <c:v>29.6</c:v>
                </c:pt>
                <c:pt idx="17">
                  <c:v>31.450000000000003</c:v>
                </c:pt>
                <c:pt idx="18">
                  <c:v>33.300000000000004</c:v>
                </c:pt>
                <c:pt idx="19">
                  <c:v>35.150000000000006</c:v>
                </c:pt>
                <c:pt idx="20">
                  <c:v>37.000000000000007</c:v>
                </c:pt>
                <c:pt idx="21">
                  <c:v>38.850000000000009</c:v>
                </c:pt>
                <c:pt idx="22">
                  <c:v>40.70000000000001</c:v>
                </c:pt>
                <c:pt idx="23">
                  <c:v>42.550000000000011</c:v>
                </c:pt>
                <c:pt idx="24">
                  <c:v>44.400000000000013</c:v>
                </c:pt>
                <c:pt idx="25">
                  <c:v>46.250000000000007</c:v>
                </c:pt>
                <c:pt idx="26">
                  <c:v>48.100000000000009</c:v>
                </c:pt>
                <c:pt idx="27">
                  <c:v>49.950000000000017</c:v>
                </c:pt>
                <c:pt idx="28">
                  <c:v>51.800000000000018</c:v>
                </c:pt>
                <c:pt idx="29">
                  <c:v>53.65000000000002</c:v>
                </c:pt>
                <c:pt idx="30">
                  <c:v>55.500000000000021</c:v>
                </c:pt>
                <c:pt idx="31">
                  <c:v>57.350000000000023</c:v>
                </c:pt>
                <c:pt idx="32">
                  <c:v>59.200000000000024</c:v>
                </c:pt>
                <c:pt idx="33">
                  <c:v>61.050000000000026</c:v>
                </c:pt>
                <c:pt idx="34">
                  <c:v>62.900000000000027</c:v>
                </c:pt>
                <c:pt idx="35">
                  <c:v>64.750000000000028</c:v>
                </c:pt>
                <c:pt idx="36">
                  <c:v>66.600000000000023</c:v>
                </c:pt>
                <c:pt idx="37">
                  <c:v>68.450000000000031</c:v>
                </c:pt>
                <c:pt idx="38">
                  <c:v>70.300000000000026</c:v>
                </c:pt>
                <c:pt idx="39">
                  <c:v>72.150000000000034</c:v>
                </c:pt>
                <c:pt idx="40">
                  <c:v>74.000000000000028</c:v>
                </c:pt>
                <c:pt idx="41">
                  <c:v>75.850000000000037</c:v>
                </c:pt>
                <c:pt idx="42">
                  <c:v>77.700000000000031</c:v>
                </c:pt>
                <c:pt idx="43">
                  <c:v>79.55000000000004</c:v>
                </c:pt>
                <c:pt idx="44">
                  <c:v>81.400000000000048</c:v>
                </c:pt>
                <c:pt idx="45">
                  <c:v>83.250000000000043</c:v>
                </c:pt>
                <c:pt idx="46">
                  <c:v>85.100000000000051</c:v>
                </c:pt>
                <c:pt idx="47">
                  <c:v>86.950000000000045</c:v>
                </c:pt>
                <c:pt idx="48">
                  <c:v>88.800000000000054</c:v>
                </c:pt>
                <c:pt idx="49">
                  <c:v>90.650000000000048</c:v>
                </c:pt>
                <c:pt idx="50">
                  <c:v>92.500000000000043</c:v>
                </c:pt>
                <c:pt idx="51">
                  <c:v>94.350000000000037</c:v>
                </c:pt>
                <c:pt idx="52">
                  <c:v>96.200000000000045</c:v>
                </c:pt>
                <c:pt idx="53">
                  <c:v>98.05000000000004</c:v>
                </c:pt>
                <c:pt idx="54">
                  <c:v>99.900000000000048</c:v>
                </c:pt>
                <c:pt idx="55">
                  <c:v>101.75000000000004</c:v>
                </c:pt>
                <c:pt idx="56">
                  <c:v>103.60000000000005</c:v>
                </c:pt>
                <c:pt idx="57">
                  <c:v>105.45000000000005</c:v>
                </c:pt>
                <c:pt idx="58">
                  <c:v>107.30000000000005</c:v>
                </c:pt>
                <c:pt idx="59">
                  <c:v>109.15000000000006</c:v>
                </c:pt>
                <c:pt idx="60">
                  <c:v>111.00000000000006</c:v>
                </c:pt>
                <c:pt idx="61">
                  <c:v>112.85000000000007</c:v>
                </c:pt>
                <c:pt idx="62">
                  <c:v>114.70000000000006</c:v>
                </c:pt>
                <c:pt idx="63">
                  <c:v>116.55000000000007</c:v>
                </c:pt>
                <c:pt idx="64">
                  <c:v>118.40000000000006</c:v>
                </c:pt>
                <c:pt idx="65">
                  <c:v>120.25000000000007</c:v>
                </c:pt>
                <c:pt idx="66">
                  <c:v>122.10000000000007</c:v>
                </c:pt>
                <c:pt idx="67">
                  <c:v>123.95000000000007</c:v>
                </c:pt>
                <c:pt idx="68">
                  <c:v>125.80000000000007</c:v>
                </c:pt>
                <c:pt idx="69">
                  <c:v>127.65000000000008</c:v>
                </c:pt>
                <c:pt idx="70">
                  <c:v>129.50000000000009</c:v>
                </c:pt>
                <c:pt idx="71">
                  <c:v>131.35000000000008</c:v>
                </c:pt>
                <c:pt idx="72">
                  <c:v>133.20000000000007</c:v>
                </c:pt>
                <c:pt idx="73">
                  <c:v>135.05000000000007</c:v>
                </c:pt>
                <c:pt idx="74">
                  <c:v>136.90000000000009</c:v>
                </c:pt>
                <c:pt idx="75">
                  <c:v>138.75000000000009</c:v>
                </c:pt>
                <c:pt idx="76">
                  <c:v>140.60000000000008</c:v>
                </c:pt>
                <c:pt idx="77">
                  <c:v>142.45000000000007</c:v>
                </c:pt>
                <c:pt idx="78">
                  <c:v>144.3000000000001</c:v>
                </c:pt>
                <c:pt idx="79">
                  <c:v>146.15000000000009</c:v>
                </c:pt>
                <c:pt idx="80">
                  <c:v>148.00000000000009</c:v>
                </c:pt>
                <c:pt idx="81">
                  <c:v>149.85000000000008</c:v>
                </c:pt>
                <c:pt idx="82">
                  <c:v>151.7000000000001</c:v>
                </c:pt>
                <c:pt idx="83">
                  <c:v>153.5500000000001</c:v>
                </c:pt>
                <c:pt idx="84">
                  <c:v>155.40000000000009</c:v>
                </c:pt>
                <c:pt idx="85">
                  <c:v>157.25000000000009</c:v>
                </c:pt>
                <c:pt idx="86">
                  <c:v>159.10000000000011</c:v>
                </c:pt>
                <c:pt idx="87">
                  <c:v>160.9500000000001</c:v>
                </c:pt>
                <c:pt idx="88">
                  <c:v>162.8000000000001</c:v>
                </c:pt>
                <c:pt idx="89">
                  <c:v>164.65000000000009</c:v>
                </c:pt>
                <c:pt idx="90">
                  <c:v>166.50000000000011</c:v>
                </c:pt>
                <c:pt idx="91">
                  <c:v>168.35000000000011</c:v>
                </c:pt>
                <c:pt idx="92">
                  <c:v>170.2000000000001</c:v>
                </c:pt>
                <c:pt idx="93">
                  <c:v>172.05000000000013</c:v>
                </c:pt>
                <c:pt idx="94">
                  <c:v>173.90000000000012</c:v>
                </c:pt>
                <c:pt idx="95">
                  <c:v>175.75000000000011</c:v>
                </c:pt>
                <c:pt idx="96">
                  <c:v>177.60000000000011</c:v>
                </c:pt>
                <c:pt idx="97">
                  <c:v>179.45000000000013</c:v>
                </c:pt>
                <c:pt idx="98">
                  <c:v>181.30000000000013</c:v>
                </c:pt>
                <c:pt idx="99">
                  <c:v>183.15000000000012</c:v>
                </c:pt>
                <c:pt idx="100">
                  <c:v>185</c:v>
                </c:pt>
              </c:numCache>
            </c:numRef>
          </c:xVal>
          <c:yVal>
            <c:numRef>
              <c:f>DATA!$I$5:$I$105</c:f>
              <c:numCache>
                <c:formatCode>_("€"* #,##0.00_);_("€"* \(#,##0.00\);_("€"* "-"??_);_(@_)</c:formatCode>
                <c:ptCount val="101"/>
                <c:pt idx="0">
                  <c:v>0</c:v>
                </c:pt>
                <c:pt idx="1">
                  <c:v>10.888043046601396</c:v>
                </c:pt>
                <c:pt idx="2">
                  <c:v>87.10434437281117</c:v>
                </c:pt>
                <c:pt idx="3">
                  <c:v>293.97716225823763</c:v>
                </c:pt>
                <c:pt idx="4">
                  <c:v>696.83475498248936</c:v>
                </c:pt>
                <c:pt idx="5">
                  <c:v>1361.0053808251744</c:v>
                </c:pt>
                <c:pt idx="6">
                  <c:v>2351.8172980659024</c:v>
                </c:pt>
                <c:pt idx="7">
                  <c:v>3734.5987649842791</c:v>
                </c:pt>
                <c:pt idx="8">
                  <c:v>5574.6780398599149</c:v>
                </c:pt>
                <c:pt idx="9">
                  <c:v>7937.3833809724147</c:v>
                </c:pt>
                <c:pt idx="10">
                  <c:v>10888.043046601395</c:v>
                </c:pt>
                <c:pt idx="11">
                  <c:v>14491.985295026452</c:v>
                </c:pt>
                <c:pt idx="12">
                  <c:v>18814.538384527201</c:v>
                </c:pt>
                <c:pt idx="13">
                  <c:v>23921.030573383261</c:v>
                </c:pt>
                <c:pt idx="14">
                  <c:v>29876.790119874226</c:v>
                </c:pt>
                <c:pt idx="15">
                  <c:v>36747.145282279707</c:v>
                </c:pt>
                <c:pt idx="16">
                  <c:v>44597.424318879319</c:v>
                </c:pt>
                <c:pt idx="17">
                  <c:v>53492.95548795267</c:v>
                </c:pt>
                <c:pt idx="18">
                  <c:v>63499.067047779368</c:v>
                </c:pt>
                <c:pt idx="19">
                  <c:v>74681.087256639017</c:v>
                </c:pt>
                <c:pt idx="20">
                  <c:v>87104.344372811203</c:v>
                </c:pt>
                <c:pt idx="21">
                  <c:v>100834.16665457559</c:v>
                </c:pt>
                <c:pt idx="22">
                  <c:v>115935.88236021175</c:v>
                </c:pt>
                <c:pt idx="23">
                  <c:v>132474.81974799928</c:v>
                </c:pt>
                <c:pt idx="24">
                  <c:v>150516.30707621781</c:v>
                </c:pt>
                <c:pt idx="25">
                  <c:v>170125.67260314684</c:v>
                </c:pt>
                <c:pt idx="26">
                  <c:v>191368.24458706626</c:v>
                </c:pt>
                <c:pt idx="27">
                  <c:v>214309.35128625549</c:v>
                </c:pt>
                <c:pt idx="28">
                  <c:v>239014.32095899413</c:v>
                </c:pt>
                <c:pt idx="29">
                  <c:v>265548.48186356173</c:v>
                </c:pt>
                <c:pt idx="30">
                  <c:v>293977.16225823801</c:v>
                </c:pt>
                <c:pt idx="31">
                  <c:v>324365.69040130259</c:v>
                </c:pt>
                <c:pt idx="32">
                  <c:v>356779.39455103496</c:v>
                </c:pt>
                <c:pt idx="33">
                  <c:v>391283.60296571482</c:v>
                </c:pt>
                <c:pt idx="34">
                  <c:v>427943.64390362182</c:v>
                </c:pt>
                <c:pt idx="35">
                  <c:v>466824.84562303539</c:v>
                </c:pt>
                <c:pt idx="36">
                  <c:v>507992.53638223524</c:v>
                </c:pt>
                <c:pt idx="37">
                  <c:v>551512.04443950125</c:v>
                </c:pt>
                <c:pt idx="38">
                  <c:v>597448.69805311237</c:v>
                </c:pt>
                <c:pt idx="39">
                  <c:v>645867.82548134902</c:v>
                </c:pt>
                <c:pt idx="40">
                  <c:v>696834.75498249009</c:v>
                </c:pt>
                <c:pt idx="41">
                  <c:v>750414.81481481576</c:v>
                </c:pt>
                <c:pt idx="42">
                  <c:v>806673.33323660505</c:v>
                </c:pt>
                <c:pt idx="43">
                  <c:v>865675.63850613846</c:v>
                </c:pt>
                <c:pt idx="44">
                  <c:v>927487.05888169503</c:v>
                </c:pt>
                <c:pt idx="45">
                  <c:v>992172.92262155376</c:v>
                </c:pt>
                <c:pt idx="46">
                  <c:v>1059798.5579839954</c:v>
                </c:pt>
                <c:pt idx="47">
                  <c:v>1130429.2932272984</c:v>
                </c:pt>
                <c:pt idx="48">
                  <c:v>1204130.4566097436</c:v>
                </c:pt>
                <c:pt idx="49">
                  <c:v>1280967.3763896094</c:v>
                </c:pt>
                <c:pt idx="50">
                  <c:v>1361005.3808251761</c:v>
                </c:pt>
                <c:pt idx="51">
                  <c:v>1444309.7981747235</c:v>
                </c:pt>
                <c:pt idx="52">
                  <c:v>1530945.9566965313</c:v>
                </c:pt>
                <c:pt idx="53">
                  <c:v>1620979.1846488777</c:v>
                </c:pt>
                <c:pt idx="54">
                  <c:v>1714474.8102900446</c:v>
                </c:pt>
                <c:pt idx="55">
                  <c:v>1811498.1618783094</c:v>
                </c:pt>
                <c:pt idx="56">
                  <c:v>1912114.5676719532</c:v>
                </c:pt>
                <c:pt idx="57">
                  <c:v>2016389.3559292548</c:v>
                </c:pt>
                <c:pt idx="58">
                  <c:v>2124387.8549084947</c:v>
                </c:pt>
                <c:pt idx="59">
                  <c:v>2236175.3928679517</c:v>
                </c:pt>
                <c:pt idx="60">
                  <c:v>2351817.298065905</c:v>
                </c:pt>
                <c:pt idx="61">
                  <c:v>2471378.8987606354</c:v>
                </c:pt>
                <c:pt idx="62">
                  <c:v>2594925.5232104212</c:v>
                </c:pt>
                <c:pt idx="63">
                  <c:v>2722522.499673544</c:v>
                </c:pt>
                <c:pt idx="64">
                  <c:v>2854235.1564082806</c:v>
                </c:pt>
                <c:pt idx="65">
                  <c:v>2990128.8216729132</c:v>
                </c:pt>
                <c:pt idx="66">
                  <c:v>3130268.8237257199</c:v>
                </c:pt>
                <c:pt idx="67">
                  <c:v>3274720.4908249816</c:v>
                </c:pt>
                <c:pt idx="68">
                  <c:v>3423549.1512289755</c:v>
                </c:pt>
                <c:pt idx="69">
                  <c:v>3576820.1331959842</c:v>
                </c:pt>
                <c:pt idx="70">
                  <c:v>3734598.7649842859</c:v>
                </c:pt>
                <c:pt idx="71">
                  <c:v>3896950.3748521586</c:v>
                </c:pt>
                <c:pt idx="72">
                  <c:v>4063940.2910578842</c:v>
                </c:pt>
                <c:pt idx="73">
                  <c:v>4235633.8418597411</c:v>
                </c:pt>
                <c:pt idx="74">
                  <c:v>4412096.3555160128</c:v>
                </c:pt>
                <c:pt idx="75">
                  <c:v>4593393.1602849727</c:v>
                </c:pt>
                <c:pt idx="76">
                  <c:v>4779589.5844249027</c:v>
                </c:pt>
                <c:pt idx="77">
                  <c:v>4970750.9561940823</c:v>
                </c:pt>
                <c:pt idx="78">
                  <c:v>5166942.6038507959</c:v>
                </c:pt>
                <c:pt idx="79">
                  <c:v>5368229.8556533158</c:v>
                </c:pt>
                <c:pt idx="80">
                  <c:v>5574678.0398599235</c:v>
                </c:pt>
                <c:pt idx="81">
                  <c:v>5786352.4847289007</c:v>
                </c:pt>
                <c:pt idx="82">
                  <c:v>6003318.5185185308</c:v>
                </c:pt>
                <c:pt idx="83">
                  <c:v>6225641.4694870831</c:v>
                </c:pt>
                <c:pt idx="84">
                  <c:v>6453386.665892845</c:v>
                </c:pt>
                <c:pt idx="85">
                  <c:v>6686619.4359940924</c:v>
                </c:pt>
                <c:pt idx="86">
                  <c:v>6925405.1080491114</c:v>
                </c:pt>
                <c:pt idx="87">
                  <c:v>7169809.0103161717</c:v>
                </c:pt>
                <c:pt idx="88">
                  <c:v>7419896.4710535603</c:v>
                </c:pt>
                <c:pt idx="89">
                  <c:v>7675732.8185195513</c:v>
                </c:pt>
                <c:pt idx="90">
                  <c:v>7937383.3809724329</c:v>
                </c:pt>
                <c:pt idx="91">
                  <c:v>8204913.4866704755</c:v>
                </c:pt>
                <c:pt idx="92">
                  <c:v>8478388.4638719633</c:v>
                </c:pt>
                <c:pt idx="93">
                  <c:v>8757873.6408351772</c:v>
                </c:pt>
                <c:pt idx="94">
                  <c:v>9043434.3458183911</c:v>
                </c:pt>
                <c:pt idx="95">
                  <c:v>9335135.9070798885</c:v>
                </c:pt>
                <c:pt idx="96">
                  <c:v>9633043.6528779492</c:v>
                </c:pt>
                <c:pt idx="97">
                  <c:v>9937222.9114708565</c:v>
                </c:pt>
                <c:pt idx="98">
                  <c:v>10247739.011116881</c:v>
                </c:pt>
                <c:pt idx="99">
                  <c:v>10564657.280074308</c:v>
                </c:pt>
                <c:pt idx="100">
                  <c:v>10888043.046601394</c:v>
                </c:pt>
              </c:numCache>
            </c:numRef>
          </c:yVal>
          <c:smooth val="0"/>
        </c:ser>
        <c:ser>
          <c:idx val="9"/>
          <c:order val="6"/>
          <c:tx>
            <c:strRef>
              <c:f>DATA!$J$4</c:f>
              <c:strCache>
                <c:ptCount val="1"/>
                <c:pt idx="0">
                  <c:v>BPK-Lijn -1</c:v>
                </c:pt>
              </c:strCache>
            </c:strRef>
          </c:tx>
          <c:spPr>
            <a:ln>
              <a:solidFill>
                <a:schemeClr val="accent2">
                  <a:lumMod val="60000"/>
                  <a:lumOff val="40000"/>
                </a:schemeClr>
              </a:solidFill>
            </a:ln>
          </c:spPr>
          <c:marker>
            <c:symbol val="none"/>
          </c:marker>
          <c:xVal>
            <c:numRef>
              <c:f>DATA!$F$5:$F$105</c:f>
              <c:numCache>
                <c:formatCode>0.00</c:formatCode>
                <c:ptCount val="101"/>
                <c:pt idx="0">
                  <c:v>0</c:v>
                </c:pt>
                <c:pt idx="1">
                  <c:v>1.85</c:v>
                </c:pt>
                <c:pt idx="2">
                  <c:v>3.7</c:v>
                </c:pt>
                <c:pt idx="3">
                  <c:v>5.55</c:v>
                </c:pt>
                <c:pt idx="4">
                  <c:v>7.4</c:v>
                </c:pt>
                <c:pt idx="5">
                  <c:v>9.25</c:v>
                </c:pt>
                <c:pt idx="6">
                  <c:v>11.100000000000001</c:v>
                </c:pt>
                <c:pt idx="7">
                  <c:v>12.950000000000001</c:v>
                </c:pt>
                <c:pt idx="8">
                  <c:v>14.8</c:v>
                </c:pt>
                <c:pt idx="9">
                  <c:v>16.649999999999999</c:v>
                </c:pt>
                <c:pt idx="10">
                  <c:v>18.5</c:v>
                </c:pt>
                <c:pt idx="11">
                  <c:v>20.349999999999998</c:v>
                </c:pt>
                <c:pt idx="12">
                  <c:v>22.199999999999996</c:v>
                </c:pt>
                <c:pt idx="13">
                  <c:v>24.049999999999997</c:v>
                </c:pt>
                <c:pt idx="14">
                  <c:v>25.9</c:v>
                </c:pt>
                <c:pt idx="15">
                  <c:v>27.75</c:v>
                </c:pt>
                <c:pt idx="16">
                  <c:v>29.6</c:v>
                </c:pt>
                <c:pt idx="17">
                  <c:v>31.450000000000003</c:v>
                </c:pt>
                <c:pt idx="18">
                  <c:v>33.300000000000004</c:v>
                </c:pt>
                <c:pt idx="19">
                  <c:v>35.150000000000006</c:v>
                </c:pt>
                <c:pt idx="20">
                  <c:v>37.000000000000007</c:v>
                </c:pt>
                <c:pt idx="21">
                  <c:v>38.850000000000009</c:v>
                </c:pt>
                <c:pt idx="22">
                  <c:v>40.70000000000001</c:v>
                </c:pt>
                <c:pt idx="23">
                  <c:v>42.550000000000011</c:v>
                </c:pt>
                <c:pt idx="24">
                  <c:v>44.400000000000013</c:v>
                </c:pt>
                <c:pt idx="25">
                  <c:v>46.250000000000007</c:v>
                </c:pt>
                <c:pt idx="26">
                  <c:v>48.100000000000009</c:v>
                </c:pt>
                <c:pt idx="27">
                  <c:v>49.950000000000017</c:v>
                </c:pt>
                <c:pt idx="28">
                  <c:v>51.800000000000018</c:v>
                </c:pt>
                <c:pt idx="29">
                  <c:v>53.65000000000002</c:v>
                </c:pt>
                <c:pt idx="30">
                  <c:v>55.500000000000021</c:v>
                </c:pt>
                <c:pt idx="31">
                  <c:v>57.350000000000023</c:v>
                </c:pt>
                <c:pt idx="32">
                  <c:v>59.200000000000024</c:v>
                </c:pt>
                <c:pt idx="33">
                  <c:v>61.050000000000026</c:v>
                </c:pt>
                <c:pt idx="34">
                  <c:v>62.900000000000027</c:v>
                </c:pt>
                <c:pt idx="35">
                  <c:v>64.750000000000028</c:v>
                </c:pt>
                <c:pt idx="36">
                  <c:v>66.600000000000023</c:v>
                </c:pt>
                <c:pt idx="37">
                  <c:v>68.450000000000031</c:v>
                </c:pt>
                <c:pt idx="38">
                  <c:v>70.300000000000026</c:v>
                </c:pt>
                <c:pt idx="39">
                  <c:v>72.150000000000034</c:v>
                </c:pt>
                <c:pt idx="40">
                  <c:v>74.000000000000028</c:v>
                </c:pt>
                <c:pt idx="41">
                  <c:v>75.850000000000037</c:v>
                </c:pt>
                <c:pt idx="42">
                  <c:v>77.700000000000031</c:v>
                </c:pt>
                <c:pt idx="43">
                  <c:v>79.55000000000004</c:v>
                </c:pt>
                <c:pt idx="44">
                  <c:v>81.400000000000048</c:v>
                </c:pt>
                <c:pt idx="45">
                  <c:v>83.250000000000043</c:v>
                </c:pt>
                <c:pt idx="46">
                  <c:v>85.100000000000051</c:v>
                </c:pt>
                <c:pt idx="47">
                  <c:v>86.950000000000045</c:v>
                </c:pt>
                <c:pt idx="48">
                  <c:v>88.800000000000054</c:v>
                </c:pt>
                <c:pt idx="49">
                  <c:v>90.650000000000048</c:v>
                </c:pt>
                <c:pt idx="50">
                  <c:v>92.500000000000043</c:v>
                </c:pt>
                <c:pt idx="51">
                  <c:v>94.350000000000037</c:v>
                </c:pt>
                <c:pt idx="52">
                  <c:v>96.200000000000045</c:v>
                </c:pt>
                <c:pt idx="53">
                  <c:v>98.05000000000004</c:v>
                </c:pt>
                <c:pt idx="54">
                  <c:v>99.900000000000048</c:v>
                </c:pt>
                <c:pt idx="55">
                  <c:v>101.75000000000004</c:v>
                </c:pt>
                <c:pt idx="56">
                  <c:v>103.60000000000005</c:v>
                </c:pt>
                <c:pt idx="57">
                  <c:v>105.45000000000005</c:v>
                </c:pt>
                <c:pt idx="58">
                  <c:v>107.30000000000005</c:v>
                </c:pt>
                <c:pt idx="59">
                  <c:v>109.15000000000006</c:v>
                </c:pt>
                <c:pt idx="60">
                  <c:v>111.00000000000006</c:v>
                </c:pt>
                <c:pt idx="61">
                  <c:v>112.85000000000007</c:v>
                </c:pt>
                <c:pt idx="62">
                  <c:v>114.70000000000006</c:v>
                </c:pt>
                <c:pt idx="63">
                  <c:v>116.55000000000007</c:v>
                </c:pt>
                <c:pt idx="64">
                  <c:v>118.40000000000006</c:v>
                </c:pt>
                <c:pt idx="65">
                  <c:v>120.25000000000007</c:v>
                </c:pt>
                <c:pt idx="66">
                  <c:v>122.10000000000007</c:v>
                </c:pt>
                <c:pt idx="67">
                  <c:v>123.95000000000007</c:v>
                </c:pt>
                <c:pt idx="68">
                  <c:v>125.80000000000007</c:v>
                </c:pt>
                <c:pt idx="69">
                  <c:v>127.65000000000008</c:v>
                </c:pt>
                <c:pt idx="70">
                  <c:v>129.50000000000009</c:v>
                </c:pt>
                <c:pt idx="71">
                  <c:v>131.35000000000008</c:v>
                </c:pt>
                <c:pt idx="72">
                  <c:v>133.20000000000007</c:v>
                </c:pt>
                <c:pt idx="73">
                  <c:v>135.05000000000007</c:v>
                </c:pt>
                <c:pt idx="74">
                  <c:v>136.90000000000009</c:v>
                </c:pt>
                <c:pt idx="75">
                  <c:v>138.75000000000009</c:v>
                </c:pt>
                <c:pt idx="76">
                  <c:v>140.60000000000008</c:v>
                </c:pt>
                <c:pt idx="77">
                  <c:v>142.45000000000007</c:v>
                </c:pt>
                <c:pt idx="78">
                  <c:v>144.3000000000001</c:v>
                </c:pt>
                <c:pt idx="79">
                  <c:v>146.15000000000009</c:v>
                </c:pt>
                <c:pt idx="80">
                  <c:v>148.00000000000009</c:v>
                </c:pt>
                <c:pt idx="81">
                  <c:v>149.85000000000008</c:v>
                </c:pt>
                <c:pt idx="82">
                  <c:v>151.7000000000001</c:v>
                </c:pt>
                <c:pt idx="83">
                  <c:v>153.5500000000001</c:v>
                </c:pt>
                <c:pt idx="84">
                  <c:v>155.40000000000009</c:v>
                </c:pt>
                <c:pt idx="85">
                  <c:v>157.25000000000009</c:v>
                </c:pt>
                <c:pt idx="86">
                  <c:v>159.10000000000011</c:v>
                </c:pt>
                <c:pt idx="87">
                  <c:v>160.9500000000001</c:v>
                </c:pt>
                <c:pt idx="88">
                  <c:v>162.8000000000001</c:v>
                </c:pt>
                <c:pt idx="89">
                  <c:v>164.65000000000009</c:v>
                </c:pt>
                <c:pt idx="90">
                  <c:v>166.50000000000011</c:v>
                </c:pt>
                <c:pt idx="91">
                  <c:v>168.35000000000011</c:v>
                </c:pt>
                <c:pt idx="92">
                  <c:v>170.2000000000001</c:v>
                </c:pt>
                <c:pt idx="93">
                  <c:v>172.05000000000013</c:v>
                </c:pt>
                <c:pt idx="94">
                  <c:v>173.90000000000012</c:v>
                </c:pt>
                <c:pt idx="95">
                  <c:v>175.75000000000011</c:v>
                </c:pt>
                <c:pt idx="96">
                  <c:v>177.60000000000011</c:v>
                </c:pt>
                <c:pt idx="97">
                  <c:v>179.45000000000013</c:v>
                </c:pt>
                <c:pt idx="98">
                  <c:v>181.30000000000013</c:v>
                </c:pt>
                <c:pt idx="99">
                  <c:v>183.15000000000012</c:v>
                </c:pt>
                <c:pt idx="100">
                  <c:v>185</c:v>
                </c:pt>
              </c:numCache>
            </c:numRef>
          </c:xVal>
          <c:yVal>
            <c:numRef>
              <c:f>DATA!$J$5:$J$105</c:f>
              <c:numCache>
                <c:formatCode>_("€"* #,##0.00_);_("€"* \(#,##0.00\);_("€"* "-"??_);_(@_)</c:formatCode>
                <c:ptCount val="101"/>
                <c:pt idx="0">
                  <c:v>0</c:v>
                </c:pt>
                <c:pt idx="1">
                  <c:v>7.1514786090227283</c:v>
                </c:pt>
                <c:pt idx="2">
                  <c:v>57.211828872181826</c:v>
                </c:pt>
                <c:pt idx="3">
                  <c:v>193.08992244361363</c:v>
                </c:pt>
                <c:pt idx="4">
                  <c:v>457.69463097745461</c:v>
                </c:pt>
                <c:pt idx="5">
                  <c:v>893.93482612784101</c:v>
                </c:pt>
                <c:pt idx="6">
                  <c:v>1544.7193795489097</c:v>
                </c:pt>
                <c:pt idx="7">
                  <c:v>2452.9571628947961</c:v>
                </c:pt>
                <c:pt idx="8">
                  <c:v>3661.5570478196369</c:v>
                </c:pt>
                <c:pt idx="9">
                  <c:v>5213.4279059775672</c:v>
                </c:pt>
                <c:pt idx="10">
                  <c:v>7151.4786090227281</c:v>
                </c:pt>
                <c:pt idx="11">
                  <c:v>9518.6180286092476</c:v>
                </c:pt>
                <c:pt idx="12">
                  <c:v>12357.755036391267</c:v>
                </c:pt>
                <c:pt idx="13">
                  <c:v>15711.798504022929</c:v>
                </c:pt>
                <c:pt idx="14">
                  <c:v>19623.657303158365</c:v>
                </c:pt>
                <c:pt idx="15">
                  <c:v>24136.240305451705</c:v>
                </c:pt>
                <c:pt idx="16">
                  <c:v>29292.456382557095</c:v>
                </c:pt>
                <c:pt idx="17">
                  <c:v>35135.214406128674</c:v>
                </c:pt>
                <c:pt idx="18">
                  <c:v>41707.423247820567</c:v>
                </c:pt>
                <c:pt idx="19">
                  <c:v>49051.991779286916</c:v>
                </c:pt>
                <c:pt idx="20">
                  <c:v>57211.828872181854</c:v>
                </c:pt>
                <c:pt idx="21">
                  <c:v>66229.84339815953</c:v>
                </c:pt>
                <c:pt idx="22">
                  <c:v>76148.944228874068</c:v>
                </c:pt>
                <c:pt idx="23">
                  <c:v>87012.040235979599</c:v>
                </c:pt>
                <c:pt idx="24">
                  <c:v>98862.040291130281</c:v>
                </c:pt>
                <c:pt idx="25">
                  <c:v>111741.85326598016</c:v>
                </c:pt>
                <c:pt idx="26">
                  <c:v>125694.38803218355</c:v>
                </c:pt>
                <c:pt idx="27">
                  <c:v>140762.55346139451</c:v>
                </c:pt>
                <c:pt idx="28">
                  <c:v>156989.25842526712</c:v>
                </c:pt>
                <c:pt idx="29">
                  <c:v>174417.4117954555</c:v>
                </c:pt>
                <c:pt idx="30">
                  <c:v>193089.92244361388</c:v>
                </c:pt>
                <c:pt idx="31">
                  <c:v>213049.69924139636</c:v>
                </c:pt>
                <c:pt idx="32">
                  <c:v>234339.65106045702</c:v>
                </c:pt>
                <c:pt idx="33">
                  <c:v>257002.68677245011</c:v>
                </c:pt>
                <c:pt idx="34">
                  <c:v>281081.71524902969</c:v>
                </c:pt>
                <c:pt idx="35">
                  <c:v>306619.64536184986</c:v>
                </c:pt>
                <c:pt idx="36">
                  <c:v>333659.38598256477</c:v>
                </c:pt>
                <c:pt idx="37">
                  <c:v>362243.84598282876</c:v>
                </c:pt>
                <c:pt idx="38">
                  <c:v>392415.93423429556</c:v>
                </c:pt>
                <c:pt idx="39">
                  <c:v>424218.55960861978</c:v>
                </c:pt>
                <c:pt idx="40">
                  <c:v>457694.63097745512</c:v>
                </c:pt>
                <c:pt idx="41">
                  <c:v>492887.05721245613</c:v>
                </c:pt>
                <c:pt idx="42">
                  <c:v>529838.74718527647</c:v>
                </c:pt>
                <c:pt idx="43">
                  <c:v>568592.60976757086</c:v>
                </c:pt>
                <c:pt idx="44">
                  <c:v>609191.55383099325</c:v>
                </c:pt>
                <c:pt idx="45">
                  <c:v>651678.48824719712</c:v>
                </c:pt>
                <c:pt idx="46">
                  <c:v>696096.32188783749</c:v>
                </c:pt>
                <c:pt idx="47">
                  <c:v>742487.96362456784</c:v>
                </c:pt>
                <c:pt idx="48">
                  <c:v>790896.32232904306</c:v>
                </c:pt>
                <c:pt idx="49">
                  <c:v>841364.30687291618</c:v>
                </c:pt>
                <c:pt idx="50">
                  <c:v>893934.82612784219</c:v>
                </c:pt>
                <c:pt idx="51">
                  <c:v>948650.78896547505</c:v>
                </c:pt>
                <c:pt idx="52">
                  <c:v>1005555.1042574692</c:v>
                </c:pt>
                <c:pt idx="53">
                  <c:v>1064690.6808754778</c:v>
                </c:pt>
                <c:pt idx="54">
                  <c:v>1126100.4276911565</c:v>
                </c:pt>
                <c:pt idx="55">
                  <c:v>1189827.2535761578</c:v>
                </c:pt>
                <c:pt idx="56">
                  <c:v>1255914.0674021372</c:v>
                </c:pt>
                <c:pt idx="57">
                  <c:v>1324403.7780407479</c:v>
                </c:pt>
                <c:pt idx="58">
                  <c:v>1395339.2943636447</c:v>
                </c:pt>
                <c:pt idx="59">
                  <c:v>1468763.5252424814</c:v>
                </c:pt>
                <c:pt idx="60">
                  <c:v>1544719.3795489115</c:v>
                </c:pt>
                <c:pt idx="61">
                  <c:v>1623249.7661545905</c:v>
                </c:pt>
                <c:pt idx="62">
                  <c:v>1704397.5939311713</c:v>
                </c:pt>
                <c:pt idx="63">
                  <c:v>1788205.771750309</c:v>
                </c:pt>
                <c:pt idx="64">
                  <c:v>1874717.2084836569</c:v>
                </c:pt>
                <c:pt idx="65">
                  <c:v>1963974.81300287</c:v>
                </c:pt>
                <c:pt idx="66">
                  <c:v>2056021.4941796015</c:v>
                </c:pt>
                <c:pt idx="67">
                  <c:v>2150900.1608855068</c:v>
                </c:pt>
                <c:pt idx="68">
                  <c:v>2248653.721992238</c:v>
                </c:pt>
                <c:pt idx="69">
                  <c:v>2349325.0863714516</c:v>
                </c:pt>
                <c:pt idx="70">
                  <c:v>2452957.1628948003</c:v>
                </c:pt>
                <c:pt idx="71">
                  <c:v>2559592.860433938</c:v>
                </c:pt>
                <c:pt idx="72">
                  <c:v>2669275.0878605195</c:v>
                </c:pt>
                <c:pt idx="73">
                  <c:v>2782046.7540461989</c:v>
                </c:pt>
                <c:pt idx="74">
                  <c:v>2897950.7678626315</c:v>
                </c:pt>
                <c:pt idx="75">
                  <c:v>3017030.0381814693</c:v>
                </c:pt>
                <c:pt idx="76">
                  <c:v>3139327.4738743664</c:v>
                </c:pt>
                <c:pt idx="77">
                  <c:v>3264885.983812978</c:v>
                </c:pt>
                <c:pt idx="78">
                  <c:v>3393748.4768689605</c:v>
                </c:pt>
                <c:pt idx="79">
                  <c:v>3525957.8619139637</c:v>
                </c:pt>
                <c:pt idx="80">
                  <c:v>3661557.0478196428</c:v>
                </c:pt>
                <c:pt idx="81">
                  <c:v>3800588.9434576533</c:v>
                </c:pt>
                <c:pt idx="82">
                  <c:v>3943096.4576996514</c:v>
                </c:pt>
                <c:pt idx="83">
                  <c:v>4089122.4994172864</c:v>
                </c:pt>
                <c:pt idx="84">
                  <c:v>4238709.9774822146</c:v>
                </c:pt>
                <c:pt idx="85">
                  <c:v>4391901.8007660899</c:v>
                </c:pt>
                <c:pt idx="86">
                  <c:v>4548740.8781405697</c:v>
                </c:pt>
                <c:pt idx="87">
                  <c:v>4709270.1184773017</c:v>
                </c:pt>
                <c:pt idx="88">
                  <c:v>4873532.430647946</c:v>
                </c:pt>
                <c:pt idx="89">
                  <c:v>5041570.7235241514</c:v>
                </c:pt>
                <c:pt idx="90">
                  <c:v>5213427.9059775788</c:v>
                </c:pt>
                <c:pt idx="91">
                  <c:v>5389146.8868798763</c:v>
                </c:pt>
                <c:pt idx="92">
                  <c:v>5568770.5751026999</c:v>
                </c:pt>
                <c:pt idx="93">
                  <c:v>5752341.879517707</c:v>
                </c:pt>
                <c:pt idx="94">
                  <c:v>5939903.7089965455</c:v>
                </c:pt>
                <c:pt idx="95">
                  <c:v>6131498.9724108726</c:v>
                </c:pt>
                <c:pt idx="96">
                  <c:v>6327170.5786323445</c:v>
                </c:pt>
                <c:pt idx="97">
                  <c:v>6526961.4365326148</c:v>
                </c:pt>
                <c:pt idx="98">
                  <c:v>6730914.4549833331</c:v>
                </c:pt>
                <c:pt idx="99">
                  <c:v>6939072.5428561578</c:v>
                </c:pt>
                <c:pt idx="100">
                  <c:v>7151478.6090227282</c:v>
                </c:pt>
              </c:numCache>
            </c:numRef>
          </c:yVal>
          <c:smooth val="0"/>
        </c:ser>
        <c:ser>
          <c:idx val="4"/>
          <c:order val="7"/>
          <c:tx>
            <c:strRef>
              <c:f>DATA!$K$4</c:f>
              <c:strCache>
                <c:ptCount val="1"/>
                <c:pt idx="0">
                  <c:v>BPK-lijn Ref</c:v>
                </c:pt>
              </c:strCache>
            </c:strRef>
          </c:tx>
          <c:spPr>
            <a:ln w="38100">
              <a:solidFill>
                <a:schemeClr val="accent2"/>
              </a:solidFill>
            </a:ln>
          </c:spPr>
          <c:marker>
            <c:symbol val="none"/>
          </c:marker>
          <c:xVal>
            <c:numRef>
              <c:f>DATA!$F$5:$F$105</c:f>
              <c:numCache>
                <c:formatCode>0.00</c:formatCode>
                <c:ptCount val="101"/>
                <c:pt idx="0">
                  <c:v>0</c:v>
                </c:pt>
                <c:pt idx="1">
                  <c:v>1.85</c:v>
                </c:pt>
                <c:pt idx="2">
                  <c:v>3.7</c:v>
                </c:pt>
                <c:pt idx="3">
                  <c:v>5.55</c:v>
                </c:pt>
                <c:pt idx="4">
                  <c:v>7.4</c:v>
                </c:pt>
                <c:pt idx="5">
                  <c:v>9.25</c:v>
                </c:pt>
                <c:pt idx="6">
                  <c:v>11.100000000000001</c:v>
                </c:pt>
                <c:pt idx="7">
                  <c:v>12.950000000000001</c:v>
                </c:pt>
                <c:pt idx="8">
                  <c:v>14.8</c:v>
                </c:pt>
                <c:pt idx="9">
                  <c:v>16.649999999999999</c:v>
                </c:pt>
                <c:pt idx="10">
                  <c:v>18.5</c:v>
                </c:pt>
                <c:pt idx="11">
                  <c:v>20.349999999999998</c:v>
                </c:pt>
                <c:pt idx="12">
                  <c:v>22.199999999999996</c:v>
                </c:pt>
                <c:pt idx="13">
                  <c:v>24.049999999999997</c:v>
                </c:pt>
                <c:pt idx="14">
                  <c:v>25.9</c:v>
                </c:pt>
                <c:pt idx="15">
                  <c:v>27.75</c:v>
                </c:pt>
                <c:pt idx="16">
                  <c:v>29.6</c:v>
                </c:pt>
                <c:pt idx="17">
                  <c:v>31.450000000000003</c:v>
                </c:pt>
                <c:pt idx="18">
                  <c:v>33.300000000000004</c:v>
                </c:pt>
                <c:pt idx="19">
                  <c:v>35.150000000000006</c:v>
                </c:pt>
                <c:pt idx="20">
                  <c:v>37.000000000000007</c:v>
                </c:pt>
                <c:pt idx="21">
                  <c:v>38.850000000000009</c:v>
                </c:pt>
                <c:pt idx="22">
                  <c:v>40.70000000000001</c:v>
                </c:pt>
                <c:pt idx="23">
                  <c:v>42.550000000000011</c:v>
                </c:pt>
                <c:pt idx="24">
                  <c:v>44.400000000000013</c:v>
                </c:pt>
                <c:pt idx="25">
                  <c:v>46.250000000000007</c:v>
                </c:pt>
                <c:pt idx="26">
                  <c:v>48.100000000000009</c:v>
                </c:pt>
                <c:pt idx="27">
                  <c:v>49.950000000000017</c:v>
                </c:pt>
                <c:pt idx="28">
                  <c:v>51.800000000000018</c:v>
                </c:pt>
                <c:pt idx="29">
                  <c:v>53.65000000000002</c:v>
                </c:pt>
                <c:pt idx="30">
                  <c:v>55.500000000000021</c:v>
                </c:pt>
                <c:pt idx="31">
                  <c:v>57.350000000000023</c:v>
                </c:pt>
                <c:pt idx="32">
                  <c:v>59.200000000000024</c:v>
                </c:pt>
                <c:pt idx="33">
                  <c:v>61.050000000000026</c:v>
                </c:pt>
                <c:pt idx="34">
                  <c:v>62.900000000000027</c:v>
                </c:pt>
                <c:pt idx="35">
                  <c:v>64.750000000000028</c:v>
                </c:pt>
                <c:pt idx="36">
                  <c:v>66.600000000000023</c:v>
                </c:pt>
                <c:pt idx="37">
                  <c:v>68.450000000000031</c:v>
                </c:pt>
                <c:pt idx="38">
                  <c:v>70.300000000000026</c:v>
                </c:pt>
                <c:pt idx="39">
                  <c:v>72.150000000000034</c:v>
                </c:pt>
                <c:pt idx="40">
                  <c:v>74.000000000000028</c:v>
                </c:pt>
                <c:pt idx="41">
                  <c:v>75.850000000000037</c:v>
                </c:pt>
                <c:pt idx="42">
                  <c:v>77.700000000000031</c:v>
                </c:pt>
                <c:pt idx="43">
                  <c:v>79.55000000000004</c:v>
                </c:pt>
                <c:pt idx="44">
                  <c:v>81.400000000000048</c:v>
                </c:pt>
                <c:pt idx="45">
                  <c:v>83.250000000000043</c:v>
                </c:pt>
                <c:pt idx="46">
                  <c:v>85.100000000000051</c:v>
                </c:pt>
                <c:pt idx="47">
                  <c:v>86.950000000000045</c:v>
                </c:pt>
                <c:pt idx="48">
                  <c:v>88.800000000000054</c:v>
                </c:pt>
                <c:pt idx="49">
                  <c:v>90.650000000000048</c:v>
                </c:pt>
                <c:pt idx="50">
                  <c:v>92.500000000000043</c:v>
                </c:pt>
                <c:pt idx="51">
                  <c:v>94.350000000000037</c:v>
                </c:pt>
                <c:pt idx="52">
                  <c:v>96.200000000000045</c:v>
                </c:pt>
                <c:pt idx="53">
                  <c:v>98.05000000000004</c:v>
                </c:pt>
                <c:pt idx="54">
                  <c:v>99.900000000000048</c:v>
                </c:pt>
                <c:pt idx="55">
                  <c:v>101.75000000000004</c:v>
                </c:pt>
                <c:pt idx="56">
                  <c:v>103.60000000000005</c:v>
                </c:pt>
                <c:pt idx="57">
                  <c:v>105.45000000000005</c:v>
                </c:pt>
                <c:pt idx="58">
                  <c:v>107.30000000000005</c:v>
                </c:pt>
                <c:pt idx="59">
                  <c:v>109.15000000000006</c:v>
                </c:pt>
                <c:pt idx="60">
                  <c:v>111.00000000000006</c:v>
                </c:pt>
                <c:pt idx="61">
                  <c:v>112.85000000000007</c:v>
                </c:pt>
                <c:pt idx="62">
                  <c:v>114.70000000000006</c:v>
                </c:pt>
                <c:pt idx="63">
                  <c:v>116.55000000000007</c:v>
                </c:pt>
                <c:pt idx="64">
                  <c:v>118.40000000000006</c:v>
                </c:pt>
                <c:pt idx="65">
                  <c:v>120.25000000000007</c:v>
                </c:pt>
                <c:pt idx="66">
                  <c:v>122.10000000000007</c:v>
                </c:pt>
                <c:pt idx="67">
                  <c:v>123.95000000000007</c:v>
                </c:pt>
                <c:pt idx="68">
                  <c:v>125.80000000000007</c:v>
                </c:pt>
                <c:pt idx="69">
                  <c:v>127.65000000000008</c:v>
                </c:pt>
                <c:pt idx="70">
                  <c:v>129.50000000000009</c:v>
                </c:pt>
                <c:pt idx="71">
                  <c:v>131.35000000000008</c:v>
                </c:pt>
                <c:pt idx="72">
                  <c:v>133.20000000000007</c:v>
                </c:pt>
                <c:pt idx="73">
                  <c:v>135.05000000000007</c:v>
                </c:pt>
                <c:pt idx="74">
                  <c:v>136.90000000000009</c:v>
                </c:pt>
                <c:pt idx="75">
                  <c:v>138.75000000000009</c:v>
                </c:pt>
                <c:pt idx="76">
                  <c:v>140.60000000000008</c:v>
                </c:pt>
                <c:pt idx="77">
                  <c:v>142.45000000000007</c:v>
                </c:pt>
                <c:pt idx="78">
                  <c:v>144.3000000000001</c:v>
                </c:pt>
                <c:pt idx="79">
                  <c:v>146.15000000000009</c:v>
                </c:pt>
                <c:pt idx="80">
                  <c:v>148.00000000000009</c:v>
                </c:pt>
                <c:pt idx="81">
                  <c:v>149.85000000000008</c:v>
                </c:pt>
                <c:pt idx="82">
                  <c:v>151.7000000000001</c:v>
                </c:pt>
                <c:pt idx="83">
                  <c:v>153.5500000000001</c:v>
                </c:pt>
                <c:pt idx="84">
                  <c:v>155.40000000000009</c:v>
                </c:pt>
                <c:pt idx="85">
                  <c:v>157.25000000000009</c:v>
                </c:pt>
                <c:pt idx="86">
                  <c:v>159.10000000000011</c:v>
                </c:pt>
                <c:pt idx="87">
                  <c:v>160.9500000000001</c:v>
                </c:pt>
                <c:pt idx="88">
                  <c:v>162.8000000000001</c:v>
                </c:pt>
                <c:pt idx="89">
                  <c:v>164.65000000000009</c:v>
                </c:pt>
                <c:pt idx="90">
                  <c:v>166.50000000000011</c:v>
                </c:pt>
                <c:pt idx="91">
                  <c:v>168.35000000000011</c:v>
                </c:pt>
                <c:pt idx="92">
                  <c:v>170.2000000000001</c:v>
                </c:pt>
                <c:pt idx="93">
                  <c:v>172.05000000000013</c:v>
                </c:pt>
                <c:pt idx="94">
                  <c:v>173.90000000000012</c:v>
                </c:pt>
                <c:pt idx="95">
                  <c:v>175.75000000000011</c:v>
                </c:pt>
                <c:pt idx="96">
                  <c:v>177.60000000000011</c:v>
                </c:pt>
                <c:pt idx="97">
                  <c:v>179.45000000000013</c:v>
                </c:pt>
                <c:pt idx="98">
                  <c:v>181.30000000000013</c:v>
                </c:pt>
                <c:pt idx="99">
                  <c:v>183.15000000000012</c:v>
                </c:pt>
                <c:pt idx="100">
                  <c:v>185</c:v>
                </c:pt>
              </c:numCache>
            </c:numRef>
          </c:xVal>
          <c:yVal>
            <c:numRef>
              <c:f>DATA!$K$5:$K$105</c:f>
              <c:numCache>
                <c:formatCode>_("€"* #,##0.00_);_("€"* \(#,##0.00\);_("€"* "-"??_);_(@_)</c:formatCode>
                <c:ptCount val="101"/>
                <c:pt idx="0">
                  <c:v>0</c:v>
                </c:pt>
                <c:pt idx="1">
                  <c:v>4.9465820312500002</c:v>
                </c:pt>
                <c:pt idx="2">
                  <c:v>39.572656250000001</c:v>
                </c:pt>
                <c:pt idx="3">
                  <c:v>133.55771484374998</c:v>
                </c:pt>
                <c:pt idx="4">
                  <c:v>316.58125000000001</c:v>
                </c:pt>
                <c:pt idx="5">
                  <c:v>618.32275390625</c:v>
                </c:pt>
                <c:pt idx="6">
                  <c:v>1068.4617187500005</c:v>
                </c:pt>
                <c:pt idx="7">
                  <c:v>1696.6776367187504</c:v>
                </c:pt>
                <c:pt idx="8">
                  <c:v>2532.65</c:v>
                </c:pt>
                <c:pt idx="9">
                  <c:v>3606.0583007812488</c:v>
                </c:pt>
                <c:pt idx="10">
                  <c:v>4946.58203125</c:v>
                </c:pt>
                <c:pt idx="11">
                  <c:v>6583.900683593748</c:v>
                </c:pt>
                <c:pt idx="12">
                  <c:v>8547.6937499999949</c:v>
                </c:pt>
                <c:pt idx="13">
                  <c:v>10867.640722656248</c:v>
                </c:pt>
                <c:pt idx="14">
                  <c:v>13573.421093749999</c:v>
                </c:pt>
                <c:pt idx="15">
                  <c:v>16694.71435546875</c:v>
                </c:pt>
                <c:pt idx="16">
                  <c:v>20261.2</c:v>
                </c:pt>
                <c:pt idx="17">
                  <c:v>24302.557519531256</c:v>
                </c:pt>
                <c:pt idx="18">
                  <c:v>28848.466406250016</c:v>
                </c:pt>
                <c:pt idx="19">
                  <c:v>33928.606152343767</c:v>
                </c:pt>
                <c:pt idx="20">
                  <c:v>39572.656250000022</c:v>
                </c:pt>
                <c:pt idx="21">
                  <c:v>45810.296191406283</c:v>
                </c:pt>
                <c:pt idx="22">
                  <c:v>52671.205468750042</c:v>
                </c:pt>
                <c:pt idx="23">
                  <c:v>60185.063574218795</c:v>
                </c:pt>
                <c:pt idx="24">
                  <c:v>68381.550000000061</c:v>
                </c:pt>
                <c:pt idx="25">
                  <c:v>77290.344238281279</c:v>
                </c:pt>
                <c:pt idx="26">
                  <c:v>86941.125781250055</c:v>
                </c:pt>
                <c:pt idx="27">
                  <c:v>97363.574121093858</c:v>
                </c:pt>
                <c:pt idx="28">
                  <c:v>108587.36875000014</c:v>
                </c:pt>
                <c:pt idx="29">
                  <c:v>120642.18916015638</c:v>
                </c:pt>
                <c:pt idx="30">
                  <c:v>133557.71484375015</c:v>
                </c:pt>
                <c:pt idx="31">
                  <c:v>147363.62529296894</c:v>
                </c:pt>
                <c:pt idx="32">
                  <c:v>162089.60000000021</c:v>
                </c:pt>
                <c:pt idx="33">
                  <c:v>177765.31845703148</c:v>
                </c:pt>
                <c:pt idx="34">
                  <c:v>194420.46015625025</c:v>
                </c:pt>
                <c:pt idx="35">
                  <c:v>212084.70458984401</c:v>
                </c:pt>
                <c:pt idx="36">
                  <c:v>230787.73125000024</c:v>
                </c:pt>
                <c:pt idx="37">
                  <c:v>250559.21962890661</c:v>
                </c:pt>
                <c:pt idx="38">
                  <c:v>271428.84921875031</c:v>
                </c:pt>
                <c:pt idx="39">
                  <c:v>293426.29951171915</c:v>
                </c:pt>
                <c:pt idx="40">
                  <c:v>316581.25000000035</c:v>
                </c:pt>
                <c:pt idx="41">
                  <c:v>340923.38017578173</c:v>
                </c:pt>
                <c:pt idx="42">
                  <c:v>366482.36953125044</c:v>
                </c:pt>
                <c:pt idx="43">
                  <c:v>393287.89755859436</c:v>
                </c:pt>
                <c:pt idx="44">
                  <c:v>421369.6437500008</c:v>
                </c:pt>
                <c:pt idx="45">
                  <c:v>450757.28759765695</c:v>
                </c:pt>
                <c:pt idx="46">
                  <c:v>481480.50859375088</c:v>
                </c:pt>
                <c:pt idx="47">
                  <c:v>513568.98623046954</c:v>
                </c:pt>
                <c:pt idx="48">
                  <c:v>547052.40000000107</c:v>
                </c:pt>
                <c:pt idx="49">
                  <c:v>581960.42939453211</c:v>
                </c:pt>
                <c:pt idx="50">
                  <c:v>618322.75390625081</c:v>
                </c:pt>
                <c:pt idx="51">
                  <c:v>656169.05302734463</c:v>
                </c:pt>
                <c:pt idx="52">
                  <c:v>695529.00625000102</c:v>
                </c:pt>
                <c:pt idx="53">
                  <c:v>736432.29306640709</c:v>
                </c:pt>
                <c:pt idx="54">
                  <c:v>778908.59296875109</c:v>
                </c:pt>
                <c:pt idx="55">
                  <c:v>822987.5854492198</c:v>
                </c:pt>
                <c:pt idx="56">
                  <c:v>868698.95000000123</c:v>
                </c:pt>
                <c:pt idx="57">
                  <c:v>916072.36611328239</c:v>
                </c:pt>
                <c:pt idx="58">
                  <c:v>965137.51328125142</c:v>
                </c:pt>
                <c:pt idx="59">
                  <c:v>1015924.0709960955</c:v>
                </c:pt>
                <c:pt idx="60">
                  <c:v>1068461.7187500016</c:v>
                </c:pt>
                <c:pt idx="61">
                  <c:v>1122780.1360351581</c:v>
                </c:pt>
                <c:pt idx="62">
                  <c:v>1178909.002343752</c:v>
                </c:pt>
                <c:pt idx="63">
                  <c:v>1236877.997167971</c:v>
                </c:pt>
                <c:pt idx="64">
                  <c:v>1296716.8000000019</c:v>
                </c:pt>
                <c:pt idx="65">
                  <c:v>1358455.0903320336</c:v>
                </c:pt>
                <c:pt idx="66">
                  <c:v>1422122.5476562523</c:v>
                </c:pt>
                <c:pt idx="67">
                  <c:v>1487748.8514648464</c:v>
                </c:pt>
                <c:pt idx="68">
                  <c:v>1555363.6812500027</c:v>
                </c:pt>
                <c:pt idx="69">
                  <c:v>1624996.7165039091</c:v>
                </c:pt>
                <c:pt idx="70">
                  <c:v>1696677.6367187533</c:v>
                </c:pt>
                <c:pt idx="71">
                  <c:v>1770436.1213867217</c:v>
                </c:pt>
                <c:pt idx="72">
                  <c:v>1846301.8500000031</c:v>
                </c:pt>
                <c:pt idx="73">
                  <c:v>1924304.5020507842</c:v>
                </c:pt>
                <c:pt idx="74">
                  <c:v>2004473.757031254</c:v>
                </c:pt>
                <c:pt idx="75">
                  <c:v>2086839.2944335977</c:v>
                </c:pt>
                <c:pt idx="76">
                  <c:v>2171430.7937500039</c:v>
                </c:pt>
                <c:pt idx="77">
                  <c:v>2258277.9344726596</c:v>
                </c:pt>
                <c:pt idx="78">
                  <c:v>2347410.3960937546</c:v>
                </c:pt>
                <c:pt idx="79">
                  <c:v>2438857.8581054737</c:v>
                </c:pt>
                <c:pt idx="80">
                  <c:v>2532650.0000000042</c:v>
                </c:pt>
                <c:pt idx="81">
                  <c:v>2628816.5012695352</c:v>
                </c:pt>
                <c:pt idx="82">
                  <c:v>2727387.0414062557</c:v>
                </c:pt>
                <c:pt idx="83">
                  <c:v>2828391.2999023492</c:v>
                </c:pt>
                <c:pt idx="84">
                  <c:v>2931858.9562500054</c:v>
                </c:pt>
                <c:pt idx="85">
                  <c:v>3037819.6899414109</c:v>
                </c:pt>
                <c:pt idx="86">
                  <c:v>3146303.1804687567</c:v>
                </c:pt>
                <c:pt idx="87">
                  <c:v>3257339.1073242249</c:v>
                </c:pt>
                <c:pt idx="88">
                  <c:v>3370957.1500000064</c:v>
                </c:pt>
                <c:pt idx="89">
                  <c:v>3487186.9879882871</c:v>
                </c:pt>
                <c:pt idx="90">
                  <c:v>3606058.3007812575</c:v>
                </c:pt>
                <c:pt idx="91">
                  <c:v>3727600.7678711009</c:v>
                </c:pt>
                <c:pt idx="92">
                  <c:v>3851844.0687500071</c:v>
                </c:pt>
                <c:pt idx="93">
                  <c:v>3978817.882910165</c:v>
                </c:pt>
                <c:pt idx="94">
                  <c:v>4108551.8898437587</c:v>
                </c:pt>
                <c:pt idx="95">
                  <c:v>4241075.7690429771</c:v>
                </c:pt>
                <c:pt idx="96">
                  <c:v>4376419.2000000086</c:v>
                </c:pt>
                <c:pt idx="97">
                  <c:v>4514611.8622070411</c:v>
                </c:pt>
                <c:pt idx="98">
                  <c:v>4655683.4351562597</c:v>
                </c:pt>
                <c:pt idx="99">
                  <c:v>4799663.5983398538</c:v>
                </c:pt>
                <c:pt idx="100">
                  <c:v>4946582.03125</c:v>
                </c:pt>
              </c:numCache>
            </c:numRef>
          </c:yVal>
          <c:smooth val="0"/>
        </c:ser>
        <c:ser>
          <c:idx val="10"/>
          <c:order val="8"/>
          <c:tx>
            <c:strRef>
              <c:f>DATA!$L$4</c:f>
              <c:strCache>
                <c:ptCount val="1"/>
                <c:pt idx="0">
                  <c:v>BPK-Lijn +1</c:v>
                </c:pt>
              </c:strCache>
            </c:strRef>
          </c:tx>
          <c:spPr>
            <a:ln>
              <a:solidFill>
                <a:schemeClr val="accent2">
                  <a:lumMod val="60000"/>
                  <a:lumOff val="40000"/>
                </a:schemeClr>
              </a:solidFill>
            </a:ln>
          </c:spPr>
          <c:marker>
            <c:symbol val="none"/>
          </c:marker>
          <c:xVal>
            <c:numRef>
              <c:f>DATA!$F$5:$F$105</c:f>
              <c:numCache>
                <c:formatCode>0.00</c:formatCode>
                <c:ptCount val="101"/>
                <c:pt idx="0">
                  <c:v>0</c:v>
                </c:pt>
                <c:pt idx="1">
                  <c:v>1.85</c:v>
                </c:pt>
                <c:pt idx="2">
                  <c:v>3.7</c:v>
                </c:pt>
                <c:pt idx="3">
                  <c:v>5.55</c:v>
                </c:pt>
                <c:pt idx="4">
                  <c:v>7.4</c:v>
                </c:pt>
                <c:pt idx="5">
                  <c:v>9.25</c:v>
                </c:pt>
                <c:pt idx="6">
                  <c:v>11.100000000000001</c:v>
                </c:pt>
                <c:pt idx="7">
                  <c:v>12.950000000000001</c:v>
                </c:pt>
                <c:pt idx="8">
                  <c:v>14.8</c:v>
                </c:pt>
                <c:pt idx="9">
                  <c:v>16.649999999999999</c:v>
                </c:pt>
                <c:pt idx="10">
                  <c:v>18.5</c:v>
                </c:pt>
                <c:pt idx="11">
                  <c:v>20.349999999999998</c:v>
                </c:pt>
                <c:pt idx="12">
                  <c:v>22.199999999999996</c:v>
                </c:pt>
                <c:pt idx="13">
                  <c:v>24.049999999999997</c:v>
                </c:pt>
                <c:pt idx="14">
                  <c:v>25.9</c:v>
                </c:pt>
                <c:pt idx="15">
                  <c:v>27.75</c:v>
                </c:pt>
                <c:pt idx="16">
                  <c:v>29.6</c:v>
                </c:pt>
                <c:pt idx="17">
                  <c:v>31.450000000000003</c:v>
                </c:pt>
                <c:pt idx="18">
                  <c:v>33.300000000000004</c:v>
                </c:pt>
                <c:pt idx="19">
                  <c:v>35.150000000000006</c:v>
                </c:pt>
                <c:pt idx="20">
                  <c:v>37.000000000000007</c:v>
                </c:pt>
                <c:pt idx="21">
                  <c:v>38.850000000000009</c:v>
                </c:pt>
                <c:pt idx="22">
                  <c:v>40.70000000000001</c:v>
                </c:pt>
                <c:pt idx="23">
                  <c:v>42.550000000000011</c:v>
                </c:pt>
                <c:pt idx="24">
                  <c:v>44.400000000000013</c:v>
                </c:pt>
                <c:pt idx="25">
                  <c:v>46.250000000000007</c:v>
                </c:pt>
                <c:pt idx="26">
                  <c:v>48.100000000000009</c:v>
                </c:pt>
                <c:pt idx="27">
                  <c:v>49.950000000000017</c:v>
                </c:pt>
                <c:pt idx="28">
                  <c:v>51.800000000000018</c:v>
                </c:pt>
                <c:pt idx="29">
                  <c:v>53.65000000000002</c:v>
                </c:pt>
                <c:pt idx="30">
                  <c:v>55.500000000000021</c:v>
                </c:pt>
                <c:pt idx="31">
                  <c:v>57.350000000000023</c:v>
                </c:pt>
                <c:pt idx="32">
                  <c:v>59.200000000000024</c:v>
                </c:pt>
                <c:pt idx="33">
                  <c:v>61.050000000000026</c:v>
                </c:pt>
                <c:pt idx="34">
                  <c:v>62.900000000000027</c:v>
                </c:pt>
                <c:pt idx="35">
                  <c:v>64.750000000000028</c:v>
                </c:pt>
                <c:pt idx="36">
                  <c:v>66.600000000000023</c:v>
                </c:pt>
                <c:pt idx="37">
                  <c:v>68.450000000000031</c:v>
                </c:pt>
                <c:pt idx="38">
                  <c:v>70.300000000000026</c:v>
                </c:pt>
                <c:pt idx="39">
                  <c:v>72.150000000000034</c:v>
                </c:pt>
                <c:pt idx="40">
                  <c:v>74.000000000000028</c:v>
                </c:pt>
                <c:pt idx="41">
                  <c:v>75.850000000000037</c:v>
                </c:pt>
                <c:pt idx="42">
                  <c:v>77.700000000000031</c:v>
                </c:pt>
                <c:pt idx="43">
                  <c:v>79.55000000000004</c:v>
                </c:pt>
                <c:pt idx="44">
                  <c:v>81.400000000000048</c:v>
                </c:pt>
                <c:pt idx="45">
                  <c:v>83.250000000000043</c:v>
                </c:pt>
                <c:pt idx="46">
                  <c:v>85.100000000000051</c:v>
                </c:pt>
                <c:pt idx="47">
                  <c:v>86.950000000000045</c:v>
                </c:pt>
                <c:pt idx="48">
                  <c:v>88.800000000000054</c:v>
                </c:pt>
                <c:pt idx="49">
                  <c:v>90.650000000000048</c:v>
                </c:pt>
                <c:pt idx="50">
                  <c:v>92.500000000000043</c:v>
                </c:pt>
                <c:pt idx="51">
                  <c:v>94.350000000000037</c:v>
                </c:pt>
                <c:pt idx="52">
                  <c:v>96.200000000000045</c:v>
                </c:pt>
                <c:pt idx="53">
                  <c:v>98.05000000000004</c:v>
                </c:pt>
                <c:pt idx="54">
                  <c:v>99.900000000000048</c:v>
                </c:pt>
                <c:pt idx="55">
                  <c:v>101.75000000000004</c:v>
                </c:pt>
                <c:pt idx="56">
                  <c:v>103.60000000000005</c:v>
                </c:pt>
                <c:pt idx="57">
                  <c:v>105.45000000000005</c:v>
                </c:pt>
                <c:pt idx="58">
                  <c:v>107.30000000000005</c:v>
                </c:pt>
                <c:pt idx="59">
                  <c:v>109.15000000000006</c:v>
                </c:pt>
                <c:pt idx="60">
                  <c:v>111.00000000000006</c:v>
                </c:pt>
                <c:pt idx="61">
                  <c:v>112.85000000000007</c:v>
                </c:pt>
                <c:pt idx="62">
                  <c:v>114.70000000000006</c:v>
                </c:pt>
                <c:pt idx="63">
                  <c:v>116.55000000000007</c:v>
                </c:pt>
                <c:pt idx="64">
                  <c:v>118.40000000000006</c:v>
                </c:pt>
                <c:pt idx="65">
                  <c:v>120.25000000000007</c:v>
                </c:pt>
                <c:pt idx="66">
                  <c:v>122.10000000000007</c:v>
                </c:pt>
                <c:pt idx="67">
                  <c:v>123.95000000000007</c:v>
                </c:pt>
                <c:pt idx="68">
                  <c:v>125.80000000000007</c:v>
                </c:pt>
                <c:pt idx="69">
                  <c:v>127.65000000000008</c:v>
                </c:pt>
                <c:pt idx="70">
                  <c:v>129.50000000000009</c:v>
                </c:pt>
                <c:pt idx="71">
                  <c:v>131.35000000000008</c:v>
                </c:pt>
                <c:pt idx="72">
                  <c:v>133.20000000000007</c:v>
                </c:pt>
                <c:pt idx="73">
                  <c:v>135.05000000000007</c:v>
                </c:pt>
                <c:pt idx="74">
                  <c:v>136.90000000000009</c:v>
                </c:pt>
                <c:pt idx="75">
                  <c:v>138.75000000000009</c:v>
                </c:pt>
                <c:pt idx="76">
                  <c:v>140.60000000000008</c:v>
                </c:pt>
                <c:pt idx="77">
                  <c:v>142.45000000000007</c:v>
                </c:pt>
                <c:pt idx="78">
                  <c:v>144.3000000000001</c:v>
                </c:pt>
                <c:pt idx="79">
                  <c:v>146.15000000000009</c:v>
                </c:pt>
                <c:pt idx="80">
                  <c:v>148.00000000000009</c:v>
                </c:pt>
                <c:pt idx="81">
                  <c:v>149.85000000000008</c:v>
                </c:pt>
                <c:pt idx="82">
                  <c:v>151.7000000000001</c:v>
                </c:pt>
                <c:pt idx="83">
                  <c:v>153.5500000000001</c:v>
                </c:pt>
                <c:pt idx="84">
                  <c:v>155.40000000000009</c:v>
                </c:pt>
                <c:pt idx="85">
                  <c:v>157.25000000000009</c:v>
                </c:pt>
                <c:pt idx="86">
                  <c:v>159.10000000000011</c:v>
                </c:pt>
                <c:pt idx="87">
                  <c:v>160.9500000000001</c:v>
                </c:pt>
                <c:pt idx="88">
                  <c:v>162.8000000000001</c:v>
                </c:pt>
                <c:pt idx="89">
                  <c:v>164.65000000000009</c:v>
                </c:pt>
                <c:pt idx="90">
                  <c:v>166.50000000000011</c:v>
                </c:pt>
                <c:pt idx="91">
                  <c:v>168.35000000000011</c:v>
                </c:pt>
                <c:pt idx="92">
                  <c:v>170.2000000000001</c:v>
                </c:pt>
                <c:pt idx="93">
                  <c:v>172.05000000000013</c:v>
                </c:pt>
                <c:pt idx="94">
                  <c:v>173.90000000000012</c:v>
                </c:pt>
                <c:pt idx="95">
                  <c:v>175.75000000000011</c:v>
                </c:pt>
                <c:pt idx="96">
                  <c:v>177.60000000000011</c:v>
                </c:pt>
                <c:pt idx="97">
                  <c:v>179.45000000000013</c:v>
                </c:pt>
                <c:pt idx="98">
                  <c:v>181.30000000000013</c:v>
                </c:pt>
                <c:pt idx="99">
                  <c:v>183.15000000000012</c:v>
                </c:pt>
                <c:pt idx="100">
                  <c:v>185</c:v>
                </c:pt>
              </c:numCache>
            </c:numRef>
          </c:xVal>
          <c:yVal>
            <c:numRef>
              <c:f>DATA!$L$5:$L$105</c:f>
              <c:numCache>
                <c:formatCode>_("€"* #,##0.00_);_("€"* \(#,##0.00\);_("€"* "-"??_);_(@_)</c:formatCode>
                <c:ptCount val="101"/>
                <c:pt idx="0">
                  <c:v>0</c:v>
                </c:pt>
                <c:pt idx="1">
                  <c:v>3.562464146420913</c:v>
                </c:pt>
                <c:pt idx="2">
                  <c:v>28.499713171367304</c:v>
                </c:pt>
                <c:pt idx="3">
                  <c:v>96.186531953364621</c:v>
                </c:pt>
                <c:pt idx="4">
                  <c:v>227.99770537093843</c:v>
                </c:pt>
                <c:pt idx="5">
                  <c:v>445.30801830261407</c:v>
                </c:pt>
                <c:pt idx="6">
                  <c:v>769.49225562691743</c:v>
                </c:pt>
                <c:pt idx="7">
                  <c:v>1221.9252022223732</c:v>
                </c:pt>
                <c:pt idx="8">
                  <c:v>1823.9816429675075</c:v>
                </c:pt>
                <c:pt idx="9">
                  <c:v>2597.0363627408442</c:v>
                </c:pt>
                <c:pt idx="10">
                  <c:v>3562.4641464209126</c:v>
                </c:pt>
                <c:pt idx="11">
                  <c:v>4741.6397788862332</c:v>
                </c:pt>
                <c:pt idx="12">
                  <c:v>6155.938045015333</c:v>
                </c:pt>
                <c:pt idx="13">
                  <c:v>7826.7337296867427</c:v>
                </c:pt>
                <c:pt idx="14">
                  <c:v>9775.4016177789836</c:v>
                </c:pt>
                <c:pt idx="15">
                  <c:v>12023.31649417058</c:v>
                </c:pt>
                <c:pt idx="16">
                  <c:v>14591.85314374006</c:v>
                </c:pt>
                <c:pt idx="17">
                  <c:v>17502.386351365949</c:v>
                </c:pt>
                <c:pt idx="18">
                  <c:v>20776.290901926772</c:v>
                </c:pt>
                <c:pt idx="19">
                  <c:v>24434.941580301052</c:v>
                </c:pt>
                <c:pt idx="20">
                  <c:v>28499.713171367315</c:v>
                </c:pt>
                <c:pt idx="21">
                  <c:v>32991.980460004095</c:v>
                </c:pt>
                <c:pt idx="22">
                  <c:v>37933.118231089909</c:v>
                </c:pt>
                <c:pt idx="23">
                  <c:v>43344.501269503271</c:v>
                </c:pt>
                <c:pt idx="24">
                  <c:v>49247.504360122737</c:v>
                </c:pt>
                <c:pt idx="25">
                  <c:v>55663.50228782677</c:v>
                </c:pt>
                <c:pt idx="26">
                  <c:v>62613.869837494</c:v>
                </c:pt>
                <c:pt idx="27">
                  <c:v>70119.981794002902</c:v>
                </c:pt>
                <c:pt idx="28">
                  <c:v>78203.21294223197</c:v>
                </c:pt>
                <c:pt idx="29">
                  <c:v>86884.938067059731</c:v>
                </c:pt>
                <c:pt idx="30">
                  <c:v>96186.531953364756</c:v>
                </c:pt>
                <c:pt idx="31">
                  <c:v>106129.36938602553</c:v>
                </c:pt>
                <c:pt idx="32">
                  <c:v>116734.82514992061</c:v>
                </c:pt>
                <c:pt idx="33">
                  <c:v>128024.27402992849</c:v>
                </c:pt>
                <c:pt idx="34">
                  <c:v>140019.09081092774</c:v>
                </c:pt>
                <c:pt idx="35">
                  <c:v>152740.65027779681</c:v>
                </c:pt>
                <c:pt idx="36">
                  <c:v>166210.32721541426</c:v>
                </c:pt>
                <c:pt idx="37">
                  <c:v>180449.49640865874</c:v>
                </c:pt>
                <c:pt idx="38">
                  <c:v>195479.53264240851</c:v>
                </c:pt>
                <c:pt idx="39">
                  <c:v>211321.81070154239</c:v>
                </c:pt>
                <c:pt idx="40">
                  <c:v>227997.70537093867</c:v>
                </c:pt>
                <c:pt idx="41">
                  <c:v>245528.59143547603</c:v>
                </c:pt>
                <c:pt idx="42">
                  <c:v>263935.84368003288</c:v>
                </c:pt>
                <c:pt idx="43">
                  <c:v>283240.83688948792</c:v>
                </c:pt>
                <c:pt idx="44">
                  <c:v>303464.94584871957</c:v>
                </c:pt>
                <c:pt idx="45">
                  <c:v>324629.54534260614</c:v>
                </c:pt>
                <c:pt idx="46">
                  <c:v>346756.01015602658</c:v>
                </c:pt>
                <c:pt idx="47">
                  <c:v>369865.71507385897</c:v>
                </c:pt>
                <c:pt idx="48">
                  <c:v>393980.0348809823</c:v>
                </c:pt>
                <c:pt idx="49">
                  <c:v>419120.34436227451</c:v>
                </c:pt>
                <c:pt idx="50">
                  <c:v>445308.01830261463</c:v>
                </c:pt>
                <c:pt idx="51">
                  <c:v>472564.43148688105</c:v>
                </c:pt>
                <c:pt idx="52">
                  <c:v>500910.9586999524</c:v>
                </c:pt>
                <c:pt idx="53">
                  <c:v>530368.97472670674</c:v>
                </c:pt>
                <c:pt idx="54">
                  <c:v>560959.85435202334</c:v>
                </c:pt>
                <c:pt idx="55">
                  <c:v>592704.97236078011</c:v>
                </c:pt>
                <c:pt idx="56">
                  <c:v>625625.70353785588</c:v>
                </c:pt>
                <c:pt idx="57">
                  <c:v>659743.42266812886</c:v>
                </c:pt>
                <c:pt idx="58">
                  <c:v>695079.50453647808</c:v>
                </c:pt>
                <c:pt idx="59">
                  <c:v>731655.32392778189</c:v>
                </c:pt>
                <c:pt idx="60">
                  <c:v>769492.25562691828</c:v>
                </c:pt>
                <c:pt idx="61">
                  <c:v>808611.6744187664</c:v>
                </c:pt>
                <c:pt idx="62">
                  <c:v>849034.95508820459</c:v>
                </c:pt>
                <c:pt idx="63">
                  <c:v>890783.47242011141</c:v>
                </c:pt>
                <c:pt idx="64">
                  <c:v>933878.6011993651</c:v>
                </c:pt>
                <c:pt idx="65">
                  <c:v>978341.71621084481</c:v>
                </c:pt>
                <c:pt idx="66">
                  <c:v>1024194.1922394284</c:v>
                </c:pt>
                <c:pt idx="67">
                  <c:v>1071457.4040699948</c:v>
                </c:pt>
                <c:pt idx="68">
                  <c:v>1120152.7264874221</c:v>
                </c:pt>
                <c:pt idx="69">
                  <c:v>1170301.5342765898</c:v>
                </c:pt>
                <c:pt idx="70">
                  <c:v>1221925.2022223754</c:v>
                </c:pt>
                <c:pt idx="71">
                  <c:v>1275045.1051096574</c:v>
                </c:pt>
                <c:pt idx="72">
                  <c:v>1329682.617723315</c:v>
                </c:pt>
                <c:pt idx="73">
                  <c:v>1385859.1148482261</c:v>
                </c:pt>
                <c:pt idx="74">
                  <c:v>1443595.9712692706</c:v>
                </c:pt>
                <c:pt idx="75">
                  <c:v>1502914.5617713253</c:v>
                </c:pt>
                <c:pt idx="76">
                  <c:v>1563836.2611392692</c:v>
                </c:pt>
                <c:pt idx="77">
                  <c:v>1626382.4441579808</c:v>
                </c:pt>
                <c:pt idx="78">
                  <c:v>1690574.4856123403</c:v>
                </c:pt>
                <c:pt idx="79">
                  <c:v>1756433.7602872236</c:v>
                </c:pt>
                <c:pt idx="80">
                  <c:v>1823981.6429675103</c:v>
                </c:pt>
                <c:pt idx="81">
                  <c:v>1893239.5084380792</c:v>
                </c:pt>
                <c:pt idx="82">
                  <c:v>1964228.7314838096</c:v>
                </c:pt>
                <c:pt idx="83">
                  <c:v>2036970.6868895781</c:v>
                </c:pt>
                <c:pt idx="84">
                  <c:v>2111486.7494402644</c:v>
                </c:pt>
                <c:pt idx="85">
                  <c:v>2187798.2939207461</c:v>
                </c:pt>
                <c:pt idx="86">
                  <c:v>2265926.6951159048</c:v>
                </c:pt>
                <c:pt idx="87">
                  <c:v>2345893.3278106144</c:v>
                </c:pt>
                <c:pt idx="88">
                  <c:v>2427719.5667897565</c:v>
                </c:pt>
                <c:pt idx="89">
                  <c:v>2511426.7868382083</c:v>
                </c:pt>
                <c:pt idx="90">
                  <c:v>2597036.3627408505</c:v>
                </c:pt>
                <c:pt idx="91">
                  <c:v>2684569.6692825584</c:v>
                </c:pt>
                <c:pt idx="92">
                  <c:v>2774048.0812482126</c:v>
                </c:pt>
                <c:pt idx="93">
                  <c:v>2865492.9734226922</c:v>
                </c:pt>
                <c:pt idx="94">
                  <c:v>2958925.7205908732</c:v>
                </c:pt>
                <c:pt idx="95">
                  <c:v>3054367.6975376355</c:v>
                </c:pt>
                <c:pt idx="96">
                  <c:v>3151840.2790478584</c:v>
                </c:pt>
                <c:pt idx="97">
                  <c:v>3251364.8399064206</c:v>
                </c:pt>
                <c:pt idx="98">
                  <c:v>3352962.7548981984</c:v>
                </c:pt>
                <c:pt idx="99">
                  <c:v>3456655.3988080719</c:v>
                </c:pt>
                <c:pt idx="100">
                  <c:v>3562464.1464209124</c:v>
                </c:pt>
              </c:numCache>
            </c:numRef>
          </c:yVal>
          <c:smooth val="0"/>
        </c:ser>
        <c:ser>
          <c:idx val="11"/>
          <c:order val="9"/>
          <c:tx>
            <c:strRef>
              <c:f>DATA!$M$4</c:f>
              <c:strCache>
                <c:ptCount val="1"/>
                <c:pt idx="0">
                  <c:v>BPK-Lijn +2</c:v>
                </c:pt>
              </c:strCache>
            </c:strRef>
          </c:tx>
          <c:spPr>
            <a:ln>
              <a:solidFill>
                <a:schemeClr val="accent2">
                  <a:lumMod val="60000"/>
                  <a:lumOff val="40000"/>
                </a:schemeClr>
              </a:solidFill>
            </a:ln>
          </c:spPr>
          <c:marker>
            <c:symbol val="none"/>
          </c:marker>
          <c:xVal>
            <c:numRef>
              <c:f>DATA!$F$5:$F$105</c:f>
              <c:numCache>
                <c:formatCode>0.00</c:formatCode>
                <c:ptCount val="101"/>
                <c:pt idx="0">
                  <c:v>0</c:v>
                </c:pt>
                <c:pt idx="1">
                  <c:v>1.85</c:v>
                </c:pt>
                <c:pt idx="2">
                  <c:v>3.7</c:v>
                </c:pt>
                <c:pt idx="3">
                  <c:v>5.55</c:v>
                </c:pt>
                <c:pt idx="4">
                  <c:v>7.4</c:v>
                </c:pt>
                <c:pt idx="5">
                  <c:v>9.25</c:v>
                </c:pt>
                <c:pt idx="6">
                  <c:v>11.100000000000001</c:v>
                </c:pt>
                <c:pt idx="7">
                  <c:v>12.950000000000001</c:v>
                </c:pt>
                <c:pt idx="8">
                  <c:v>14.8</c:v>
                </c:pt>
                <c:pt idx="9">
                  <c:v>16.649999999999999</c:v>
                </c:pt>
                <c:pt idx="10">
                  <c:v>18.5</c:v>
                </c:pt>
                <c:pt idx="11">
                  <c:v>20.349999999999998</c:v>
                </c:pt>
                <c:pt idx="12">
                  <c:v>22.199999999999996</c:v>
                </c:pt>
                <c:pt idx="13">
                  <c:v>24.049999999999997</c:v>
                </c:pt>
                <c:pt idx="14">
                  <c:v>25.9</c:v>
                </c:pt>
                <c:pt idx="15">
                  <c:v>27.75</c:v>
                </c:pt>
                <c:pt idx="16">
                  <c:v>29.6</c:v>
                </c:pt>
                <c:pt idx="17">
                  <c:v>31.450000000000003</c:v>
                </c:pt>
                <c:pt idx="18">
                  <c:v>33.300000000000004</c:v>
                </c:pt>
                <c:pt idx="19">
                  <c:v>35.150000000000006</c:v>
                </c:pt>
                <c:pt idx="20">
                  <c:v>37.000000000000007</c:v>
                </c:pt>
                <c:pt idx="21">
                  <c:v>38.850000000000009</c:v>
                </c:pt>
                <c:pt idx="22">
                  <c:v>40.70000000000001</c:v>
                </c:pt>
                <c:pt idx="23">
                  <c:v>42.550000000000011</c:v>
                </c:pt>
                <c:pt idx="24">
                  <c:v>44.400000000000013</c:v>
                </c:pt>
                <c:pt idx="25">
                  <c:v>46.250000000000007</c:v>
                </c:pt>
                <c:pt idx="26">
                  <c:v>48.100000000000009</c:v>
                </c:pt>
                <c:pt idx="27">
                  <c:v>49.950000000000017</c:v>
                </c:pt>
                <c:pt idx="28">
                  <c:v>51.800000000000018</c:v>
                </c:pt>
                <c:pt idx="29">
                  <c:v>53.65000000000002</c:v>
                </c:pt>
                <c:pt idx="30">
                  <c:v>55.500000000000021</c:v>
                </c:pt>
                <c:pt idx="31">
                  <c:v>57.350000000000023</c:v>
                </c:pt>
                <c:pt idx="32">
                  <c:v>59.200000000000024</c:v>
                </c:pt>
                <c:pt idx="33">
                  <c:v>61.050000000000026</c:v>
                </c:pt>
                <c:pt idx="34">
                  <c:v>62.900000000000027</c:v>
                </c:pt>
                <c:pt idx="35">
                  <c:v>64.750000000000028</c:v>
                </c:pt>
                <c:pt idx="36">
                  <c:v>66.600000000000023</c:v>
                </c:pt>
                <c:pt idx="37">
                  <c:v>68.450000000000031</c:v>
                </c:pt>
                <c:pt idx="38">
                  <c:v>70.300000000000026</c:v>
                </c:pt>
                <c:pt idx="39">
                  <c:v>72.150000000000034</c:v>
                </c:pt>
                <c:pt idx="40">
                  <c:v>74.000000000000028</c:v>
                </c:pt>
                <c:pt idx="41">
                  <c:v>75.850000000000037</c:v>
                </c:pt>
                <c:pt idx="42">
                  <c:v>77.700000000000031</c:v>
                </c:pt>
                <c:pt idx="43">
                  <c:v>79.55000000000004</c:v>
                </c:pt>
                <c:pt idx="44">
                  <c:v>81.400000000000048</c:v>
                </c:pt>
                <c:pt idx="45">
                  <c:v>83.250000000000043</c:v>
                </c:pt>
                <c:pt idx="46">
                  <c:v>85.100000000000051</c:v>
                </c:pt>
                <c:pt idx="47">
                  <c:v>86.950000000000045</c:v>
                </c:pt>
                <c:pt idx="48">
                  <c:v>88.800000000000054</c:v>
                </c:pt>
                <c:pt idx="49">
                  <c:v>90.650000000000048</c:v>
                </c:pt>
                <c:pt idx="50">
                  <c:v>92.500000000000043</c:v>
                </c:pt>
                <c:pt idx="51">
                  <c:v>94.350000000000037</c:v>
                </c:pt>
                <c:pt idx="52">
                  <c:v>96.200000000000045</c:v>
                </c:pt>
                <c:pt idx="53">
                  <c:v>98.05000000000004</c:v>
                </c:pt>
                <c:pt idx="54">
                  <c:v>99.900000000000048</c:v>
                </c:pt>
                <c:pt idx="55">
                  <c:v>101.75000000000004</c:v>
                </c:pt>
                <c:pt idx="56">
                  <c:v>103.60000000000005</c:v>
                </c:pt>
                <c:pt idx="57">
                  <c:v>105.45000000000005</c:v>
                </c:pt>
                <c:pt idx="58">
                  <c:v>107.30000000000005</c:v>
                </c:pt>
                <c:pt idx="59">
                  <c:v>109.15000000000006</c:v>
                </c:pt>
                <c:pt idx="60">
                  <c:v>111.00000000000006</c:v>
                </c:pt>
                <c:pt idx="61">
                  <c:v>112.85000000000007</c:v>
                </c:pt>
                <c:pt idx="62">
                  <c:v>114.70000000000006</c:v>
                </c:pt>
                <c:pt idx="63">
                  <c:v>116.55000000000007</c:v>
                </c:pt>
                <c:pt idx="64">
                  <c:v>118.40000000000006</c:v>
                </c:pt>
                <c:pt idx="65">
                  <c:v>120.25000000000007</c:v>
                </c:pt>
                <c:pt idx="66">
                  <c:v>122.10000000000007</c:v>
                </c:pt>
                <c:pt idx="67">
                  <c:v>123.95000000000007</c:v>
                </c:pt>
                <c:pt idx="68">
                  <c:v>125.80000000000007</c:v>
                </c:pt>
                <c:pt idx="69">
                  <c:v>127.65000000000008</c:v>
                </c:pt>
                <c:pt idx="70">
                  <c:v>129.50000000000009</c:v>
                </c:pt>
                <c:pt idx="71">
                  <c:v>131.35000000000008</c:v>
                </c:pt>
                <c:pt idx="72">
                  <c:v>133.20000000000007</c:v>
                </c:pt>
                <c:pt idx="73">
                  <c:v>135.05000000000007</c:v>
                </c:pt>
                <c:pt idx="74">
                  <c:v>136.90000000000009</c:v>
                </c:pt>
                <c:pt idx="75">
                  <c:v>138.75000000000009</c:v>
                </c:pt>
                <c:pt idx="76">
                  <c:v>140.60000000000008</c:v>
                </c:pt>
                <c:pt idx="77">
                  <c:v>142.45000000000007</c:v>
                </c:pt>
                <c:pt idx="78">
                  <c:v>144.3000000000001</c:v>
                </c:pt>
                <c:pt idx="79">
                  <c:v>146.15000000000009</c:v>
                </c:pt>
                <c:pt idx="80">
                  <c:v>148.00000000000009</c:v>
                </c:pt>
                <c:pt idx="81">
                  <c:v>149.85000000000008</c:v>
                </c:pt>
                <c:pt idx="82">
                  <c:v>151.7000000000001</c:v>
                </c:pt>
                <c:pt idx="83">
                  <c:v>153.5500000000001</c:v>
                </c:pt>
                <c:pt idx="84">
                  <c:v>155.40000000000009</c:v>
                </c:pt>
                <c:pt idx="85">
                  <c:v>157.25000000000009</c:v>
                </c:pt>
                <c:pt idx="86">
                  <c:v>159.10000000000011</c:v>
                </c:pt>
                <c:pt idx="87">
                  <c:v>160.9500000000001</c:v>
                </c:pt>
                <c:pt idx="88">
                  <c:v>162.8000000000001</c:v>
                </c:pt>
                <c:pt idx="89">
                  <c:v>164.65000000000009</c:v>
                </c:pt>
                <c:pt idx="90">
                  <c:v>166.50000000000011</c:v>
                </c:pt>
                <c:pt idx="91">
                  <c:v>168.35000000000011</c:v>
                </c:pt>
                <c:pt idx="92">
                  <c:v>170.2000000000001</c:v>
                </c:pt>
                <c:pt idx="93">
                  <c:v>172.05000000000013</c:v>
                </c:pt>
                <c:pt idx="94">
                  <c:v>173.90000000000012</c:v>
                </c:pt>
                <c:pt idx="95">
                  <c:v>175.75000000000011</c:v>
                </c:pt>
                <c:pt idx="96">
                  <c:v>177.60000000000011</c:v>
                </c:pt>
                <c:pt idx="97">
                  <c:v>179.45000000000013</c:v>
                </c:pt>
                <c:pt idx="98">
                  <c:v>181.30000000000013</c:v>
                </c:pt>
                <c:pt idx="99">
                  <c:v>183.15000000000012</c:v>
                </c:pt>
                <c:pt idx="100">
                  <c:v>185</c:v>
                </c:pt>
              </c:numCache>
            </c:numRef>
          </c:xVal>
          <c:yVal>
            <c:numRef>
              <c:f>DATA!$M$5:$M$105</c:f>
              <c:numCache>
                <c:formatCode>_("€"* #,##0.00_);_("€"* \(#,##0.00\);_("€"* "-"??_);_(@_)</c:formatCode>
                <c:ptCount val="101"/>
                <c:pt idx="0">
                  <c:v>0</c:v>
                </c:pt>
                <c:pt idx="1">
                  <c:v>2.6501257688800797</c:v>
                </c:pt>
                <c:pt idx="2">
                  <c:v>21.201006151040637</c:v>
                </c:pt>
                <c:pt idx="3">
                  <c:v>71.55339575976214</c:v>
                </c:pt>
                <c:pt idx="4">
                  <c:v>169.6080492083251</c:v>
                </c:pt>
                <c:pt idx="5">
                  <c:v>331.26572111000996</c:v>
                </c:pt>
                <c:pt idx="6">
                  <c:v>572.42716607809734</c:v>
                </c:pt>
                <c:pt idx="7">
                  <c:v>908.99313872586742</c:v>
                </c:pt>
                <c:pt idx="8">
                  <c:v>1356.8643936666008</c:v>
                </c:pt>
                <c:pt idx="9">
                  <c:v>1931.9416855135773</c:v>
                </c:pt>
                <c:pt idx="10">
                  <c:v>2650.1257688800797</c:v>
                </c:pt>
                <c:pt idx="11">
                  <c:v>3527.3173983793849</c:v>
                </c:pt>
                <c:pt idx="12">
                  <c:v>4579.4173286247742</c:v>
                </c:pt>
                <c:pt idx="13">
                  <c:v>5822.3263142295336</c:v>
                </c:pt>
                <c:pt idx="14">
                  <c:v>7271.9451098069376</c:v>
                </c:pt>
                <c:pt idx="15">
                  <c:v>8944.1744699702685</c:v>
                </c:pt>
                <c:pt idx="16">
                  <c:v>10854.915149332806</c:v>
                </c:pt>
                <c:pt idx="17">
                  <c:v>13020.067902507835</c:v>
                </c:pt>
                <c:pt idx="18">
                  <c:v>15455.533484108631</c:v>
                </c:pt>
                <c:pt idx="19">
                  <c:v>18177.212648748475</c:v>
                </c:pt>
                <c:pt idx="20">
                  <c:v>21201.006151040649</c:v>
                </c:pt>
                <c:pt idx="21">
                  <c:v>24542.814745598433</c:v>
                </c:pt>
                <c:pt idx="22">
                  <c:v>28218.539187035109</c:v>
                </c:pt>
                <c:pt idx="23">
                  <c:v>32244.080229963951</c:v>
                </c:pt>
                <c:pt idx="24">
                  <c:v>36635.338628998252</c:v>
                </c:pt>
                <c:pt idx="25">
                  <c:v>41408.215138751257</c:v>
                </c:pt>
                <c:pt idx="26">
                  <c:v>46578.610513836313</c:v>
                </c:pt>
                <c:pt idx="27">
                  <c:v>52162.425508866661</c:v>
                </c:pt>
                <c:pt idx="28">
                  <c:v>58175.560878455573</c:v>
                </c:pt>
                <c:pt idx="29">
                  <c:v>64633.917377216334</c:v>
                </c:pt>
                <c:pt idx="30">
                  <c:v>71553.395759762236</c:v>
                </c:pt>
                <c:pt idx="31">
                  <c:v>78949.896780706549</c:v>
                </c:pt>
                <c:pt idx="32">
                  <c:v>86839.321194662552</c:v>
                </c:pt>
                <c:pt idx="33">
                  <c:v>95237.569756243538</c:v>
                </c:pt>
                <c:pt idx="34">
                  <c:v>104160.54322006278</c:v>
                </c:pt>
                <c:pt idx="35">
                  <c:v>113624.14234073355</c:v>
                </c:pt>
                <c:pt idx="36">
                  <c:v>123644.26787286912</c:v>
                </c:pt>
                <c:pt idx="37">
                  <c:v>134236.82057108285</c:v>
                </c:pt>
                <c:pt idx="38">
                  <c:v>145417.70118998789</c:v>
                </c:pt>
                <c:pt idx="39">
                  <c:v>157202.81048419766</c:v>
                </c:pt>
                <c:pt idx="40">
                  <c:v>169608.04920832528</c:v>
                </c:pt>
                <c:pt idx="41">
                  <c:v>182649.31811698421</c:v>
                </c:pt>
                <c:pt idx="42">
                  <c:v>196342.51796478755</c:v>
                </c:pt>
                <c:pt idx="43">
                  <c:v>210703.54950634879</c:v>
                </c:pt>
                <c:pt idx="44">
                  <c:v>225748.31349628113</c:v>
                </c:pt>
                <c:pt idx="45">
                  <c:v>241492.71068919764</c:v>
                </c:pt>
                <c:pt idx="46">
                  <c:v>257952.6418397119</c:v>
                </c:pt>
                <c:pt idx="47">
                  <c:v>275144.00770243694</c:v>
                </c:pt>
                <c:pt idx="48">
                  <c:v>293082.70903198631</c:v>
                </c:pt>
                <c:pt idx="49">
                  <c:v>311784.6465829729</c:v>
                </c:pt>
                <c:pt idx="50">
                  <c:v>331265.7211100104</c:v>
                </c:pt>
                <c:pt idx="51">
                  <c:v>351541.83336771186</c:v>
                </c:pt>
                <c:pt idx="52">
                  <c:v>372628.88411069079</c:v>
                </c:pt>
                <c:pt idx="53">
                  <c:v>394542.77409356</c:v>
                </c:pt>
                <c:pt idx="54">
                  <c:v>417299.40407093347</c:v>
                </c:pt>
                <c:pt idx="55">
                  <c:v>440914.67479742382</c:v>
                </c:pt>
                <c:pt idx="56">
                  <c:v>465404.4870276447</c:v>
                </c:pt>
                <c:pt idx="57">
                  <c:v>490784.74151620921</c:v>
                </c:pt>
                <c:pt idx="58">
                  <c:v>517071.33901773085</c:v>
                </c:pt>
                <c:pt idx="59">
                  <c:v>544280.18028682284</c:v>
                </c:pt>
                <c:pt idx="60">
                  <c:v>572427.166078098</c:v>
                </c:pt>
                <c:pt idx="61">
                  <c:v>601528.19714617031</c:v>
                </c:pt>
                <c:pt idx="62">
                  <c:v>631599.17424565263</c:v>
                </c:pt>
                <c:pt idx="63">
                  <c:v>662655.99813115841</c:v>
                </c:pt>
                <c:pt idx="64">
                  <c:v>694714.56955730065</c:v>
                </c:pt>
                <c:pt idx="65">
                  <c:v>727790.78927869315</c:v>
                </c:pt>
                <c:pt idx="66">
                  <c:v>761900.55804994865</c:v>
                </c:pt>
                <c:pt idx="67">
                  <c:v>797059.77662568085</c:v>
                </c:pt>
                <c:pt idx="68">
                  <c:v>833284.34576050262</c:v>
                </c:pt>
                <c:pt idx="69">
                  <c:v>870590.16620902764</c:v>
                </c:pt>
                <c:pt idx="70">
                  <c:v>908993.13872586901</c:v>
                </c:pt>
                <c:pt idx="71">
                  <c:v>948509.16406563972</c:v>
                </c:pt>
                <c:pt idx="72">
                  <c:v>989154.14298295358</c:v>
                </c:pt>
                <c:pt idx="73">
                  <c:v>1030943.9762324234</c:v>
                </c:pt>
                <c:pt idx="74">
                  <c:v>1073894.5645686635</c:v>
                </c:pt>
                <c:pt idx="75">
                  <c:v>1118021.8087462857</c:v>
                </c:pt>
                <c:pt idx="76">
                  <c:v>1163341.6095199038</c:v>
                </c:pt>
                <c:pt idx="77">
                  <c:v>1209869.8676441312</c:v>
                </c:pt>
                <c:pt idx="78">
                  <c:v>1257622.483873582</c:v>
                </c:pt>
                <c:pt idx="79">
                  <c:v>1306615.3589628681</c:v>
                </c:pt>
                <c:pt idx="80">
                  <c:v>1356864.3936666031</c:v>
                </c:pt>
                <c:pt idx="81">
                  <c:v>1408385.4887394006</c:v>
                </c:pt>
                <c:pt idx="82">
                  <c:v>1461194.5449358746</c:v>
                </c:pt>
                <c:pt idx="83">
                  <c:v>1515307.4630106369</c:v>
                </c:pt>
                <c:pt idx="84">
                  <c:v>1570740.1437183016</c:v>
                </c:pt>
                <c:pt idx="85">
                  <c:v>1627508.4878134814</c:v>
                </c:pt>
                <c:pt idx="86">
                  <c:v>1685628.3960507913</c:v>
                </c:pt>
                <c:pt idx="87">
                  <c:v>1745115.7691848422</c:v>
                </c:pt>
                <c:pt idx="88">
                  <c:v>1805986.507970249</c:v>
                </c:pt>
                <c:pt idx="89">
                  <c:v>1868256.5131616239</c:v>
                </c:pt>
                <c:pt idx="90">
                  <c:v>1931941.6855135818</c:v>
                </c:pt>
                <c:pt idx="91">
                  <c:v>1997057.9257807343</c:v>
                </c:pt>
                <c:pt idx="92">
                  <c:v>2063621.1347176952</c:v>
                </c:pt>
                <c:pt idx="93">
                  <c:v>2131647.2130790786</c:v>
                </c:pt>
                <c:pt idx="94">
                  <c:v>2201152.0616194964</c:v>
                </c:pt>
                <c:pt idx="95">
                  <c:v>2272151.5810935623</c:v>
                </c:pt>
                <c:pt idx="96">
                  <c:v>2344661.6722558904</c:v>
                </c:pt>
                <c:pt idx="97">
                  <c:v>2418698.2358610942</c:v>
                </c:pt>
                <c:pt idx="98">
                  <c:v>2494277.1726637851</c:v>
                </c:pt>
                <c:pt idx="99">
                  <c:v>2571414.3834185773</c:v>
                </c:pt>
                <c:pt idx="100">
                  <c:v>2650125.7688800795</c:v>
                </c:pt>
              </c:numCache>
            </c:numRef>
          </c:yVal>
          <c:smooth val="0"/>
        </c:ser>
        <c:ser>
          <c:idx val="5"/>
          <c:order val="10"/>
          <c:tx>
            <c:strRef>
              <c:f>DATA!$N$4</c:f>
              <c:strCache>
                <c:ptCount val="1"/>
                <c:pt idx="0">
                  <c:v>BPK-Lijn +3</c:v>
                </c:pt>
              </c:strCache>
            </c:strRef>
          </c:tx>
          <c:spPr>
            <a:ln>
              <a:solidFill>
                <a:schemeClr val="accent2">
                  <a:lumMod val="60000"/>
                  <a:lumOff val="40000"/>
                </a:schemeClr>
              </a:solidFill>
            </a:ln>
          </c:spPr>
          <c:marker>
            <c:symbol val="none"/>
          </c:marker>
          <c:xVal>
            <c:numRef>
              <c:f>DATA!$F$5:$F$105</c:f>
              <c:numCache>
                <c:formatCode>0.00</c:formatCode>
                <c:ptCount val="101"/>
                <c:pt idx="0">
                  <c:v>0</c:v>
                </c:pt>
                <c:pt idx="1">
                  <c:v>1.85</c:v>
                </c:pt>
                <c:pt idx="2">
                  <c:v>3.7</c:v>
                </c:pt>
                <c:pt idx="3">
                  <c:v>5.55</c:v>
                </c:pt>
                <c:pt idx="4">
                  <c:v>7.4</c:v>
                </c:pt>
                <c:pt idx="5">
                  <c:v>9.25</c:v>
                </c:pt>
                <c:pt idx="6">
                  <c:v>11.100000000000001</c:v>
                </c:pt>
                <c:pt idx="7">
                  <c:v>12.950000000000001</c:v>
                </c:pt>
                <c:pt idx="8">
                  <c:v>14.8</c:v>
                </c:pt>
                <c:pt idx="9">
                  <c:v>16.649999999999999</c:v>
                </c:pt>
                <c:pt idx="10">
                  <c:v>18.5</c:v>
                </c:pt>
                <c:pt idx="11">
                  <c:v>20.349999999999998</c:v>
                </c:pt>
                <c:pt idx="12">
                  <c:v>22.199999999999996</c:v>
                </c:pt>
                <c:pt idx="13">
                  <c:v>24.049999999999997</c:v>
                </c:pt>
                <c:pt idx="14">
                  <c:v>25.9</c:v>
                </c:pt>
                <c:pt idx="15">
                  <c:v>27.75</c:v>
                </c:pt>
                <c:pt idx="16">
                  <c:v>29.6</c:v>
                </c:pt>
                <c:pt idx="17">
                  <c:v>31.450000000000003</c:v>
                </c:pt>
                <c:pt idx="18">
                  <c:v>33.300000000000004</c:v>
                </c:pt>
                <c:pt idx="19">
                  <c:v>35.150000000000006</c:v>
                </c:pt>
                <c:pt idx="20">
                  <c:v>37.000000000000007</c:v>
                </c:pt>
                <c:pt idx="21">
                  <c:v>38.850000000000009</c:v>
                </c:pt>
                <c:pt idx="22">
                  <c:v>40.70000000000001</c:v>
                </c:pt>
                <c:pt idx="23">
                  <c:v>42.550000000000011</c:v>
                </c:pt>
                <c:pt idx="24">
                  <c:v>44.400000000000013</c:v>
                </c:pt>
                <c:pt idx="25">
                  <c:v>46.250000000000007</c:v>
                </c:pt>
                <c:pt idx="26">
                  <c:v>48.100000000000009</c:v>
                </c:pt>
                <c:pt idx="27">
                  <c:v>49.950000000000017</c:v>
                </c:pt>
                <c:pt idx="28">
                  <c:v>51.800000000000018</c:v>
                </c:pt>
                <c:pt idx="29">
                  <c:v>53.65000000000002</c:v>
                </c:pt>
                <c:pt idx="30">
                  <c:v>55.500000000000021</c:v>
                </c:pt>
                <c:pt idx="31">
                  <c:v>57.350000000000023</c:v>
                </c:pt>
                <c:pt idx="32">
                  <c:v>59.200000000000024</c:v>
                </c:pt>
                <c:pt idx="33">
                  <c:v>61.050000000000026</c:v>
                </c:pt>
                <c:pt idx="34">
                  <c:v>62.900000000000027</c:v>
                </c:pt>
                <c:pt idx="35">
                  <c:v>64.750000000000028</c:v>
                </c:pt>
                <c:pt idx="36">
                  <c:v>66.600000000000023</c:v>
                </c:pt>
                <c:pt idx="37">
                  <c:v>68.450000000000031</c:v>
                </c:pt>
                <c:pt idx="38">
                  <c:v>70.300000000000026</c:v>
                </c:pt>
                <c:pt idx="39">
                  <c:v>72.150000000000034</c:v>
                </c:pt>
                <c:pt idx="40">
                  <c:v>74.000000000000028</c:v>
                </c:pt>
                <c:pt idx="41">
                  <c:v>75.850000000000037</c:v>
                </c:pt>
                <c:pt idx="42">
                  <c:v>77.700000000000031</c:v>
                </c:pt>
                <c:pt idx="43">
                  <c:v>79.55000000000004</c:v>
                </c:pt>
                <c:pt idx="44">
                  <c:v>81.400000000000048</c:v>
                </c:pt>
                <c:pt idx="45">
                  <c:v>83.250000000000043</c:v>
                </c:pt>
                <c:pt idx="46">
                  <c:v>85.100000000000051</c:v>
                </c:pt>
                <c:pt idx="47">
                  <c:v>86.950000000000045</c:v>
                </c:pt>
                <c:pt idx="48">
                  <c:v>88.800000000000054</c:v>
                </c:pt>
                <c:pt idx="49">
                  <c:v>90.650000000000048</c:v>
                </c:pt>
                <c:pt idx="50">
                  <c:v>92.500000000000043</c:v>
                </c:pt>
                <c:pt idx="51">
                  <c:v>94.350000000000037</c:v>
                </c:pt>
                <c:pt idx="52">
                  <c:v>96.200000000000045</c:v>
                </c:pt>
                <c:pt idx="53">
                  <c:v>98.05000000000004</c:v>
                </c:pt>
                <c:pt idx="54">
                  <c:v>99.900000000000048</c:v>
                </c:pt>
                <c:pt idx="55">
                  <c:v>101.75000000000004</c:v>
                </c:pt>
                <c:pt idx="56">
                  <c:v>103.60000000000005</c:v>
                </c:pt>
                <c:pt idx="57">
                  <c:v>105.45000000000005</c:v>
                </c:pt>
                <c:pt idx="58">
                  <c:v>107.30000000000005</c:v>
                </c:pt>
                <c:pt idx="59">
                  <c:v>109.15000000000006</c:v>
                </c:pt>
                <c:pt idx="60">
                  <c:v>111.00000000000006</c:v>
                </c:pt>
                <c:pt idx="61">
                  <c:v>112.85000000000007</c:v>
                </c:pt>
                <c:pt idx="62">
                  <c:v>114.70000000000006</c:v>
                </c:pt>
                <c:pt idx="63">
                  <c:v>116.55000000000007</c:v>
                </c:pt>
                <c:pt idx="64">
                  <c:v>118.40000000000006</c:v>
                </c:pt>
                <c:pt idx="65">
                  <c:v>120.25000000000007</c:v>
                </c:pt>
                <c:pt idx="66">
                  <c:v>122.10000000000007</c:v>
                </c:pt>
                <c:pt idx="67">
                  <c:v>123.95000000000007</c:v>
                </c:pt>
                <c:pt idx="68">
                  <c:v>125.80000000000007</c:v>
                </c:pt>
                <c:pt idx="69">
                  <c:v>127.65000000000008</c:v>
                </c:pt>
                <c:pt idx="70">
                  <c:v>129.50000000000009</c:v>
                </c:pt>
                <c:pt idx="71">
                  <c:v>131.35000000000008</c:v>
                </c:pt>
                <c:pt idx="72">
                  <c:v>133.20000000000007</c:v>
                </c:pt>
                <c:pt idx="73">
                  <c:v>135.05000000000007</c:v>
                </c:pt>
                <c:pt idx="74">
                  <c:v>136.90000000000009</c:v>
                </c:pt>
                <c:pt idx="75">
                  <c:v>138.75000000000009</c:v>
                </c:pt>
                <c:pt idx="76">
                  <c:v>140.60000000000008</c:v>
                </c:pt>
                <c:pt idx="77">
                  <c:v>142.45000000000007</c:v>
                </c:pt>
                <c:pt idx="78">
                  <c:v>144.3000000000001</c:v>
                </c:pt>
                <c:pt idx="79">
                  <c:v>146.15000000000009</c:v>
                </c:pt>
                <c:pt idx="80">
                  <c:v>148.00000000000009</c:v>
                </c:pt>
                <c:pt idx="81">
                  <c:v>149.85000000000008</c:v>
                </c:pt>
                <c:pt idx="82">
                  <c:v>151.7000000000001</c:v>
                </c:pt>
                <c:pt idx="83">
                  <c:v>153.5500000000001</c:v>
                </c:pt>
                <c:pt idx="84">
                  <c:v>155.40000000000009</c:v>
                </c:pt>
                <c:pt idx="85">
                  <c:v>157.25000000000009</c:v>
                </c:pt>
                <c:pt idx="86">
                  <c:v>159.10000000000011</c:v>
                </c:pt>
                <c:pt idx="87">
                  <c:v>160.9500000000001</c:v>
                </c:pt>
                <c:pt idx="88">
                  <c:v>162.8000000000001</c:v>
                </c:pt>
                <c:pt idx="89">
                  <c:v>164.65000000000009</c:v>
                </c:pt>
                <c:pt idx="90">
                  <c:v>166.50000000000011</c:v>
                </c:pt>
                <c:pt idx="91">
                  <c:v>168.35000000000011</c:v>
                </c:pt>
                <c:pt idx="92">
                  <c:v>170.2000000000001</c:v>
                </c:pt>
                <c:pt idx="93">
                  <c:v>172.05000000000013</c:v>
                </c:pt>
                <c:pt idx="94">
                  <c:v>173.90000000000012</c:v>
                </c:pt>
                <c:pt idx="95">
                  <c:v>175.75000000000011</c:v>
                </c:pt>
                <c:pt idx="96">
                  <c:v>177.60000000000011</c:v>
                </c:pt>
                <c:pt idx="97">
                  <c:v>179.45000000000013</c:v>
                </c:pt>
                <c:pt idx="98">
                  <c:v>181.30000000000013</c:v>
                </c:pt>
                <c:pt idx="99">
                  <c:v>183.15000000000012</c:v>
                </c:pt>
                <c:pt idx="100">
                  <c:v>185</c:v>
                </c:pt>
              </c:numCache>
            </c:numRef>
          </c:xVal>
          <c:yVal>
            <c:numRef>
              <c:f>DATA!$N$5:$N$105</c:f>
              <c:numCache>
                <c:formatCode>_("€"* #,##0.00_);_("€"* \(#,##0.00\);_("€"* "-"??_);_(@_)</c:formatCode>
                <c:ptCount val="101"/>
                <c:pt idx="0">
                  <c:v>0</c:v>
                </c:pt>
                <c:pt idx="1">
                  <c:v>2.0245259136022038</c:v>
                </c:pt>
                <c:pt idx="2">
                  <c:v>16.19620730881763</c:v>
                </c:pt>
                <c:pt idx="3">
                  <c:v>54.662199667259493</c:v>
                </c:pt>
                <c:pt idx="4">
                  <c:v>129.56965847054104</c:v>
                </c:pt>
                <c:pt idx="5">
                  <c:v>253.06573920027543</c:v>
                </c:pt>
                <c:pt idx="6">
                  <c:v>437.29759733807612</c:v>
                </c:pt>
                <c:pt idx="7">
                  <c:v>694.4123883655559</c:v>
                </c:pt>
                <c:pt idx="8">
                  <c:v>1036.5572677643283</c:v>
                </c:pt>
                <c:pt idx="9">
                  <c:v>1475.8793910160059</c:v>
                </c:pt>
                <c:pt idx="10">
                  <c:v>2024.5259136022034</c:v>
                </c:pt>
                <c:pt idx="11">
                  <c:v>2694.6439910045324</c:v>
                </c:pt>
                <c:pt idx="12">
                  <c:v>3498.3807787046057</c:v>
                </c:pt>
                <c:pt idx="13">
                  <c:v>4447.8834321840404</c:v>
                </c:pt>
                <c:pt idx="14">
                  <c:v>5555.2991069244463</c:v>
                </c:pt>
                <c:pt idx="15">
                  <c:v>6832.7749584074372</c:v>
                </c:pt>
                <c:pt idx="16">
                  <c:v>8292.4581421146268</c:v>
                </c:pt>
                <c:pt idx="17">
                  <c:v>9946.4958135276283</c:v>
                </c:pt>
                <c:pt idx="18">
                  <c:v>11807.035128128056</c:v>
                </c:pt>
                <c:pt idx="19">
                  <c:v>13886.223241397522</c:v>
                </c:pt>
                <c:pt idx="20">
                  <c:v>16196.207308817638</c:v>
                </c:pt>
                <c:pt idx="21">
                  <c:v>18749.134485870018</c:v>
                </c:pt>
                <c:pt idx="22">
                  <c:v>21557.151928036281</c:v>
                </c:pt>
                <c:pt idx="23">
                  <c:v>24632.406790798028</c:v>
                </c:pt>
                <c:pt idx="24">
                  <c:v>27987.046229636886</c:v>
                </c:pt>
                <c:pt idx="25">
                  <c:v>31633.217400034438</c:v>
                </c:pt>
                <c:pt idx="26">
                  <c:v>35583.067457472353</c:v>
                </c:pt>
                <c:pt idx="27">
                  <c:v>39848.743557432215</c:v>
                </c:pt>
                <c:pt idx="28">
                  <c:v>44442.392855395628</c:v>
                </c:pt>
                <c:pt idx="29">
                  <c:v>49376.162506844201</c:v>
                </c:pt>
                <c:pt idx="30">
                  <c:v>54662.199667259563</c:v>
                </c:pt>
                <c:pt idx="31">
                  <c:v>60312.651492123325</c:v>
                </c:pt>
                <c:pt idx="32">
                  <c:v>66339.665136917087</c:v>
                </c:pt>
                <c:pt idx="33">
                  <c:v>72755.387757122488</c:v>
                </c:pt>
                <c:pt idx="34">
                  <c:v>79571.966508221114</c:v>
                </c:pt>
                <c:pt idx="35">
                  <c:v>86801.54854569459</c:v>
                </c:pt>
                <c:pt idx="36">
                  <c:v>94456.281025024509</c:v>
                </c:pt>
                <c:pt idx="37">
                  <c:v>102548.31110169257</c:v>
                </c:pt>
                <c:pt idx="38">
                  <c:v>111089.78593118023</c:v>
                </c:pt>
                <c:pt idx="39">
                  <c:v>120092.85266896928</c:v>
                </c:pt>
                <c:pt idx="40">
                  <c:v>129569.65847054118</c:v>
                </c:pt>
                <c:pt idx="41">
                  <c:v>139532.35049137767</c:v>
                </c:pt>
                <c:pt idx="42">
                  <c:v>149993.07588696023</c:v>
                </c:pt>
                <c:pt idx="43">
                  <c:v>160963.98181277065</c:v>
                </c:pt>
                <c:pt idx="44">
                  <c:v>172457.21542429042</c:v>
                </c:pt>
                <c:pt idx="45">
                  <c:v>184484.9238770011</c:v>
                </c:pt>
                <c:pt idx="46">
                  <c:v>197059.25432638446</c:v>
                </c:pt>
                <c:pt idx="47">
                  <c:v>210192.35392792191</c:v>
                </c:pt>
                <c:pt idx="48">
                  <c:v>223896.36983709532</c:v>
                </c:pt>
                <c:pt idx="49">
                  <c:v>238183.44920938599</c:v>
                </c:pt>
                <c:pt idx="50">
                  <c:v>253065.73920027577</c:v>
                </c:pt>
                <c:pt idx="51">
                  <c:v>268555.38696524623</c:v>
                </c:pt>
                <c:pt idx="52">
                  <c:v>284664.53965977905</c:v>
                </c:pt>
                <c:pt idx="53">
                  <c:v>301405.3444393556</c:v>
                </c:pt>
                <c:pt idx="54">
                  <c:v>318789.94845945784</c:v>
                </c:pt>
                <c:pt idx="55">
                  <c:v>336830.49887556705</c:v>
                </c:pt>
                <c:pt idx="56">
                  <c:v>355539.14284316509</c:v>
                </c:pt>
                <c:pt idx="57">
                  <c:v>374928.0275177334</c:v>
                </c:pt>
                <c:pt idx="58">
                  <c:v>395009.30005475372</c:v>
                </c:pt>
                <c:pt idx="59">
                  <c:v>415795.10760970769</c:v>
                </c:pt>
                <c:pt idx="60">
                  <c:v>437297.59733807662</c:v>
                </c:pt>
                <c:pt idx="61">
                  <c:v>459528.9163953425</c:v>
                </c:pt>
                <c:pt idx="62">
                  <c:v>482501.21193698671</c:v>
                </c:pt>
                <c:pt idx="63">
                  <c:v>506226.63111849106</c:v>
                </c:pt>
                <c:pt idx="64">
                  <c:v>530717.32109533681</c:v>
                </c:pt>
                <c:pt idx="65">
                  <c:v>555985.42902300612</c:v>
                </c:pt>
                <c:pt idx="66">
                  <c:v>582043.10205698013</c:v>
                </c:pt>
                <c:pt idx="67">
                  <c:v>608902.48735274072</c:v>
                </c:pt>
                <c:pt idx="68">
                  <c:v>636575.73206576915</c:v>
                </c:pt>
                <c:pt idx="69">
                  <c:v>665074.9833515475</c:v>
                </c:pt>
                <c:pt idx="70">
                  <c:v>694412.38836555718</c:v>
                </c:pt>
                <c:pt idx="71">
                  <c:v>724600.09426327946</c:v>
                </c:pt>
                <c:pt idx="72">
                  <c:v>755650.24820019654</c:v>
                </c:pt>
                <c:pt idx="73">
                  <c:v>787574.99733178958</c:v>
                </c:pt>
                <c:pt idx="74">
                  <c:v>820386.48881354101</c:v>
                </c:pt>
                <c:pt idx="75">
                  <c:v>854096.86980093131</c:v>
                </c:pt>
                <c:pt idx="76">
                  <c:v>888718.28744944243</c:v>
                </c:pt>
                <c:pt idx="77">
                  <c:v>924262.88891455624</c:v>
                </c:pt>
                <c:pt idx="78">
                  <c:v>960742.82135175483</c:v>
                </c:pt>
                <c:pt idx="79">
                  <c:v>998170.23191651877</c:v>
                </c:pt>
                <c:pt idx="80">
                  <c:v>1036557.26776433</c:v>
                </c:pt>
                <c:pt idx="81">
                  <c:v>1075916.0760506704</c:v>
                </c:pt>
                <c:pt idx="82">
                  <c:v>1116258.8039310221</c:v>
                </c:pt>
                <c:pt idx="83">
                  <c:v>1157597.5985608653</c:v>
                </c:pt>
                <c:pt idx="84">
                  <c:v>1199944.6070956825</c:v>
                </c:pt>
                <c:pt idx="85">
                  <c:v>1243311.9766909552</c:v>
                </c:pt>
                <c:pt idx="86">
                  <c:v>1287711.8545021659</c:v>
                </c:pt>
                <c:pt idx="87">
                  <c:v>1333156.3876847944</c:v>
                </c:pt>
                <c:pt idx="88">
                  <c:v>1379657.7233943234</c:v>
                </c:pt>
                <c:pt idx="89">
                  <c:v>1427228.0087862341</c:v>
                </c:pt>
                <c:pt idx="90">
                  <c:v>1475879.3910160093</c:v>
                </c:pt>
                <c:pt idx="91">
                  <c:v>1525624.0172391289</c:v>
                </c:pt>
                <c:pt idx="92">
                  <c:v>1576474.0346110757</c:v>
                </c:pt>
                <c:pt idx="93">
                  <c:v>1628441.5902873313</c:v>
                </c:pt>
                <c:pt idx="94">
                  <c:v>1681538.8314233762</c:v>
                </c:pt>
                <c:pt idx="95">
                  <c:v>1735777.9051746926</c:v>
                </c:pt>
                <c:pt idx="96">
                  <c:v>1791170.9586967626</c:v>
                </c:pt>
                <c:pt idx="97">
                  <c:v>1847730.1391450679</c:v>
                </c:pt>
                <c:pt idx="98">
                  <c:v>1905467.5936750891</c:v>
                </c:pt>
                <c:pt idx="99">
                  <c:v>1964395.4694423084</c:v>
                </c:pt>
                <c:pt idx="100">
                  <c:v>2024525.9136022036</c:v>
                </c:pt>
              </c:numCache>
            </c:numRef>
          </c:yVal>
          <c:smooth val="0"/>
        </c:ser>
        <c:ser>
          <c:idx val="13"/>
          <c:order val="11"/>
          <c:tx>
            <c:v>Qknockout</c:v>
          </c:tx>
          <c:marker>
            <c:symbol val="none"/>
          </c:marker>
          <c:dPt>
            <c:idx val="1"/>
            <c:bubble3D val="0"/>
            <c:spPr>
              <a:ln w="38100">
                <a:solidFill>
                  <a:srgbClr val="FF0000"/>
                </a:solidFill>
                <a:prstDash val="sysDash"/>
              </a:ln>
            </c:spPr>
          </c:dPt>
          <c:xVal>
            <c:numRef>
              <c:f>'[2]HULP-velden'!$C$26:$D$26</c:f>
              <c:numCache>
                <c:formatCode>General</c:formatCode>
                <c:ptCount val="2"/>
                <c:pt idx="0">
                  <c:v>60</c:v>
                </c:pt>
                <c:pt idx="1">
                  <c:v>60</c:v>
                </c:pt>
              </c:numCache>
            </c:numRef>
          </c:xVal>
          <c:yVal>
            <c:numRef>
              <c:f>'[2]HULP-velden'!$C$27:$D$27</c:f>
              <c:numCache>
                <c:formatCode>General</c:formatCode>
                <c:ptCount val="2"/>
                <c:pt idx="0">
                  <c:v>0</c:v>
                </c:pt>
                <c:pt idx="1">
                  <c:v>4500000</c:v>
                </c:pt>
              </c:numCache>
            </c:numRef>
          </c:yVal>
          <c:smooth val="0"/>
        </c:ser>
        <c:ser>
          <c:idx val="0"/>
          <c:order val="12"/>
          <c:tx>
            <c:v>Uw Inschrijving</c:v>
          </c:tx>
          <c:spPr>
            <a:ln>
              <a:noFill/>
            </a:ln>
            <a:effectLst>
              <a:outerShdw blurRad="57150" dist="19050" dir="5400000" algn="ctr" rotWithShape="0">
                <a:srgbClr val="000000">
                  <a:alpha val="63000"/>
                </a:srgbClr>
              </a:outerShdw>
            </a:effectLst>
          </c:spPr>
          <c:marker>
            <c:symbol val="circle"/>
            <c:size val="12"/>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dLbls>
            <c:dLbl>
              <c:idx val="0"/>
              <c:tx>
                <c:rich>
                  <a:bodyPr/>
                  <a:lstStyle/>
                  <a:p>
                    <a:fld id="{67CD9CA2-4881-42F7-8DCB-BA8FF66AF654}" type="SERIESNAME">
                      <a:rPr lang="en-US" b="1"/>
                      <a:pPr/>
                      <a:t>[REEKSNAAM]</a:t>
                    </a:fld>
                    <a:endParaRPr lang="nl-NL"/>
                  </a:p>
                </c:rich>
              </c:tx>
              <c:dLblPos val="l"/>
              <c:showLegendKey val="0"/>
              <c:showVal val="0"/>
              <c:showCatName val="0"/>
              <c:showSerName val="1"/>
              <c:showPercent val="0"/>
              <c:showBubbleSize val="0"/>
              <c:extLst>
                <c:ext xmlns:c15="http://schemas.microsoft.com/office/drawing/2012/chart" uri="{CE6537A1-D6FC-4f65-9D91-7224C49458BB}">
                  <c15:dlblFieldTable/>
                  <c15:showDataLabelsRange val="0"/>
                </c:ext>
              </c:extLst>
            </c:dLbl>
            <c:spPr>
              <a:noFill/>
              <a:ln>
                <a:noFill/>
              </a:ln>
              <a:effectLst/>
            </c:sp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'BPK-Grafiek'!$H$10</c:f>
              <c:numCache>
                <c:formatCode>#,##0</c:formatCode>
                <c:ptCount val="1"/>
                <c:pt idx="0">
                  <c:v>60</c:v>
                </c:pt>
              </c:numCache>
            </c:numRef>
          </c:xVal>
          <c:yVal>
            <c:numRef>
              <c:f>'BPK-Grafiek'!$H$7</c:f>
              <c:numCache>
                <c:formatCode>"€"#,##0.00_);\("€"#,##0.00\)</c:formatCode>
                <c:ptCount val="1"/>
                <c:pt idx="0">
                  <c:v>0</c:v>
                </c:pt>
              </c:numCache>
            </c:numRef>
          </c:yVal>
          <c:smooth val="0"/>
        </c:ser>
        <c:dLbls>
          <c:showLegendKey val="0"/>
          <c:showVal val="0"/>
          <c:showCatName val="0"/>
          <c:showSerName val="0"/>
          <c:showPercent val="0"/>
          <c:showBubbleSize val="0"/>
        </c:dLbls>
        <c:axId val="289586856"/>
        <c:axId val="289583328"/>
        <c:extLst/>
      </c:scatterChart>
      <c:valAx>
        <c:axId val="289586856"/>
        <c:scaling>
          <c:orientation val="minMax"/>
          <c:max val="185"/>
          <c:min val="0"/>
        </c:scaling>
        <c:delete val="0"/>
        <c:axPos val="b"/>
        <c:numFmt formatCode="0" sourceLinked="0"/>
        <c:majorTickMark val="in"/>
        <c:minorTickMark val="none"/>
        <c:tickLblPos val="nextTo"/>
        <c:spPr>
          <a:noFill/>
          <a:ln>
            <a:solidFill>
              <a:schemeClr val="tx1"/>
            </a:solidFill>
          </a:ln>
        </c:spPr>
        <c:txPr>
          <a:bodyPr/>
          <a:lstStyle/>
          <a:p>
            <a:pPr>
              <a:defRPr sz="1000"/>
            </a:pPr>
            <a:endParaRPr lang="nl-NL"/>
          </a:p>
        </c:txPr>
        <c:crossAx val="289583328"/>
        <c:crosses val="autoZero"/>
        <c:crossBetween val="midCat"/>
        <c:majorUnit val="18.5"/>
      </c:valAx>
      <c:valAx>
        <c:axId val="289583328"/>
        <c:scaling>
          <c:orientation val="minMax"/>
          <c:max val="6400000"/>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289586856"/>
        <c:crosses val="autoZero"/>
        <c:crossBetween val="midCat"/>
        <c:majorUnit val="320000"/>
        <c:dispUnits>
          <c:builtInUnit val="thousands"/>
        </c:dispUnits>
      </c:valAx>
      <c:spPr>
        <a:solidFill>
          <a:srgbClr val="8FCAE7">
            <a:alpha val="50000"/>
          </a:srgbClr>
        </a:solidFill>
        <a:ln>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orientation="portrait"/>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5</xdr:col>
      <xdr:colOff>260985</xdr:colOff>
      <xdr:row>4</xdr:row>
      <xdr:rowOff>19050</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661785" y="956310"/>
          <a:ext cx="1076325" cy="801902"/>
        </a:xfrm>
        <a:prstGeom prst="rect">
          <a:avLst/>
        </a:prstGeom>
      </xdr:spPr>
    </xdr:pic>
    <xdr:clientData/>
  </xdr:oneCellAnchor>
  <xdr:oneCellAnchor>
    <xdr:from>
      <xdr:col>3</xdr:col>
      <xdr:colOff>83820</xdr:colOff>
      <xdr:row>3</xdr:row>
      <xdr:rowOff>205740</xdr:rowOff>
    </xdr:from>
    <xdr:ext cx="1379221" cy="407244"/>
    <xdr:pic>
      <xdr:nvPicPr>
        <xdr:cNvPr id="4" name="Afbeelding 3"/>
        <xdr:cNvPicPr>
          <a:picLocks noChangeAspect="1"/>
        </xdr:cNvPicPr>
      </xdr:nvPicPr>
      <xdr:blipFill>
        <a:blip xmlns:r="http://schemas.openxmlformats.org/officeDocument/2006/relationships" r:embed="rId2"/>
        <a:stretch>
          <a:fillRect/>
        </a:stretch>
      </xdr:blipFill>
      <xdr:spPr>
        <a:xfrm>
          <a:off x="5128260" y="922020"/>
          <a:ext cx="1379221" cy="40724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474133</xdr:colOff>
      <xdr:row>1</xdr:row>
      <xdr:rowOff>32324</xdr:rowOff>
    </xdr:from>
    <xdr:to>
      <xdr:col>4</xdr:col>
      <xdr:colOff>1518733</xdr:colOff>
      <xdr:row>4</xdr:row>
      <xdr:rowOff>157379</xdr:rowOff>
    </xdr:to>
    <xdr:pic>
      <xdr:nvPicPr>
        <xdr:cNvPr id="8" name="Afbeelding 7"/>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144933" y="159324"/>
          <a:ext cx="1044600" cy="878588"/>
        </a:xfrm>
        <a:prstGeom prst="rect">
          <a:avLst/>
        </a:prstGeom>
      </xdr:spPr>
    </xdr:pic>
    <xdr:clientData/>
  </xdr:twoCellAnchor>
  <xdr:oneCellAnchor>
    <xdr:from>
      <xdr:col>1</xdr:col>
      <xdr:colOff>2990475</xdr:colOff>
      <xdr:row>3</xdr:row>
      <xdr:rowOff>26252</xdr:rowOff>
    </xdr:from>
    <xdr:ext cx="1379221" cy="407244"/>
    <xdr:pic>
      <xdr:nvPicPr>
        <xdr:cNvPr id="9" name="Afbeelding 8"/>
        <xdr:cNvPicPr>
          <a:picLocks noChangeAspect="1"/>
        </xdr:cNvPicPr>
      </xdr:nvPicPr>
      <xdr:blipFill>
        <a:blip xmlns:r="http://schemas.openxmlformats.org/officeDocument/2006/relationships" r:embed="rId2"/>
        <a:stretch>
          <a:fillRect/>
        </a:stretch>
      </xdr:blipFill>
      <xdr:spPr>
        <a:xfrm>
          <a:off x="3151342" y="652785"/>
          <a:ext cx="1379221" cy="40724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8</xdr:col>
      <xdr:colOff>17482</xdr:colOff>
      <xdr:row>1</xdr:row>
      <xdr:rowOff>66675</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152082" y="276225"/>
          <a:ext cx="1076325" cy="801902"/>
        </a:xfrm>
        <a:prstGeom prst="rect">
          <a:avLst/>
        </a:prstGeom>
      </xdr:spPr>
    </xdr:pic>
    <xdr:clientData/>
  </xdr:oneCellAnchor>
  <xdr:oneCellAnchor>
    <xdr:from>
      <xdr:col>6</xdr:col>
      <xdr:colOff>739924</xdr:colOff>
      <xdr:row>4</xdr:row>
      <xdr:rowOff>31204</xdr:rowOff>
    </xdr:from>
    <xdr:ext cx="1743075" cy="520125"/>
    <xdr:pic>
      <xdr:nvPicPr>
        <xdr:cNvPr id="3" name="Afbeelding 2"/>
        <xdr:cNvPicPr>
          <a:picLocks noChangeAspect="1"/>
        </xdr:cNvPicPr>
      </xdr:nvPicPr>
      <xdr:blipFill>
        <a:blip xmlns:r="http://schemas.openxmlformats.org/officeDocument/2006/relationships" r:embed="rId2"/>
        <a:stretch>
          <a:fillRect/>
        </a:stretch>
      </xdr:blipFill>
      <xdr:spPr>
        <a:xfrm>
          <a:off x="8207524" y="993229"/>
          <a:ext cx="1743075" cy="52012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6</xdr:col>
      <xdr:colOff>160357</xdr:colOff>
      <xdr:row>1</xdr:row>
      <xdr:rowOff>171450</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828107" y="381000"/>
          <a:ext cx="1076325" cy="801902"/>
        </a:xfrm>
        <a:prstGeom prst="rect">
          <a:avLst/>
        </a:prstGeom>
      </xdr:spPr>
    </xdr:pic>
    <xdr:clientData/>
  </xdr:oneCellAnchor>
  <xdr:oneCellAnchor>
    <xdr:from>
      <xdr:col>4</xdr:col>
      <xdr:colOff>854224</xdr:colOff>
      <xdr:row>3</xdr:row>
      <xdr:rowOff>231229</xdr:rowOff>
    </xdr:from>
    <xdr:ext cx="1743075" cy="520125"/>
    <xdr:pic>
      <xdr:nvPicPr>
        <xdr:cNvPr id="3" name="Afbeelding 2"/>
        <xdr:cNvPicPr>
          <a:picLocks noChangeAspect="1"/>
        </xdr:cNvPicPr>
      </xdr:nvPicPr>
      <xdr:blipFill>
        <a:blip xmlns:r="http://schemas.openxmlformats.org/officeDocument/2006/relationships" r:embed="rId2"/>
        <a:stretch>
          <a:fillRect/>
        </a:stretch>
      </xdr:blipFill>
      <xdr:spPr>
        <a:xfrm>
          <a:off x="6854974" y="945604"/>
          <a:ext cx="1743075" cy="52012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6</xdr:col>
      <xdr:colOff>999415</xdr:colOff>
      <xdr:row>1</xdr:row>
      <xdr:rowOff>261121</xdr:rowOff>
    </xdr:from>
    <xdr:to>
      <xdr:col>7</xdr:col>
      <xdr:colOff>789653</xdr:colOff>
      <xdr:row>5</xdr:row>
      <xdr:rowOff>79981</xdr:rowOff>
    </xdr:to>
    <xdr:pic>
      <xdr:nvPicPr>
        <xdr:cNvPr id="4" name="Afbeelding 3"/>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356948" y="413521"/>
          <a:ext cx="1068705" cy="817927"/>
        </a:xfrm>
        <a:prstGeom prst="rect">
          <a:avLst/>
        </a:prstGeom>
      </xdr:spPr>
    </xdr:pic>
    <xdr:clientData/>
  </xdr:twoCellAnchor>
  <xdr:oneCellAnchor>
    <xdr:from>
      <xdr:col>3</xdr:col>
      <xdr:colOff>0</xdr:colOff>
      <xdr:row>3</xdr:row>
      <xdr:rowOff>0</xdr:rowOff>
    </xdr:from>
    <xdr:ext cx="1379221" cy="407244"/>
    <xdr:pic>
      <xdr:nvPicPr>
        <xdr:cNvPr id="6" name="Afbeelding 5"/>
        <xdr:cNvPicPr>
          <a:picLocks noChangeAspect="1"/>
        </xdr:cNvPicPr>
      </xdr:nvPicPr>
      <xdr:blipFill>
        <a:blip xmlns:r="http://schemas.openxmlformats.org/officeDocument/2006/relationships" r:embed="rId2"/>
        <a:stretch>
          <a:fillRect/>
        </a:stretch>
      </xdr:blipFill>
      <xdr:spPr>
        <a:xfrm>
          <a:off x="3522133" y="711200"/>
          <a:ext cx="1379221" cy="40724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7</xdr:col>
      <xdr:colOff>4706</xdr:colOff>
      <xdr:row>3</xdr:row>
      <xdr:rowOff>18636</xdr:rowOff>
    </xdr:from>
    <xdr:ext cx="1379221" cy="405003"/>
    <xdr:pic>
      <xdr:nvPicPr>
        <xdr:cNvPr id="2" name="Afbeelding 1"/>
        <xdr:cNvPicPr>
          <a:picLocks noChangeAspect="1"/>
        </xdr:cNvPicPr>
      </xdr:nvPicPr>
      <xdr:blipFill>
        <a:blip xmlns:r="http://schemas.openxmlformats.org/officeDocument/2006/relationships" r:embed="rId1"/>
        <a:stretch>
          <a:fillRect/>
        </a:stretch>
      </xdr:blipFill>
      <xdr:spPr>
        <a:xfrm>
          <a:off x="10588886" y="567276"/>
          <a:ext cx="1379221" cy="405003"/>
        </a:xfrm>
        <a:prstGeom prst="rect">
          <a:avLst/>
        </a:prstGeom>
      </xdr:spPr>
    </xdr:pic>
    <xdr:clientData/>
  </xdr:oneCellAnchor>
  <xdr:twoCellAnchor>
    <xdr:from>
      <xdr:col>1</xdr:col>
      <xdr:colOff>6350</xdr:colOff>
      <xdr:row>6</xdr:row>
      <xdr:rowOff>0</xdr:rowOff>
    </xdr:from>
    <xdr:to>
      <xdr:col>5</xdr:col>
      <xdr:colOff>641350</xdr:colOff>
      <xdr:row>26</xdr:row>
      <xdr:rowOff>73025</xdr:rowOff>
    </xdr:to>
    <xdr:graphicFrame macro="">
      <xdr:nvGraphicFramePr>
        <xdr:cNvPr id="3" name="Grafiek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0.83129</cdr:x>
      <cdr:y>0.84839</cdr:y>
    </cdr:from>
    <cdr:to>
      <cdr:x>0.976</cdr:x>
      <cdr:y>0.93445</cdr:y>
    </cdr:to>
    <cdr:sp macro="" textlink="">
      <cdr:nvSpPr>
        <cdr:cNvPr id="2" name="Rechthoek 1"/>
        <cdr:cNvSpPr/>
      </cdr:nvSpPr>
      <cdr:spPr>
        <a:xfrm xmlns:a="http://schemas.openxmlformats.org/drawingml/2006/main">
          <a:off x="5278691" y="5354046"/>
          <a:ext cx="918908" cy="543109"/>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u="none" baseline="0">
              <a:solidFill>
                <a:schemeClr val="tx1"/>
              </a:solidFill>
            </a:rPr>
            <a:t>Kwaliteit in</a:t>
          </a:r>
          <a:br>
            <a:rPr lang="nl-NL" sz="1100" b="1" u="none" baseline="0">
              <a:solidFill>
                <a:schemeClr val="tx1"/>
              </a:solidFill>
            </a:rPr>
          </a:br>
          <a:r>
            <a:rPr lang="nl-NL" sz="1100" b="1" u="none" baseline="0">
              <a:solidFill>
                <a:schemeClr val="tx1"/>
              </a:solidFill>
            </a:rPr>
            <a:t>punten</a:t>
          </a:r>
        </a:p>
        <a:p xmlns:a="http://schemas.openxmlformats.org/drawingml/2006/main">
          <a:pPr algn="ctr"/>
          <a:endParaRPr lang="nl-NL" sz="1100" b="1" u="none">
            <a:solidFill>
              <a:schemeClr val="tx1"/>
            </a:solidFill>
          </a:endParaRPr>
        </a:p>
      </cdr:txBody>
    </cdr:sp>
  </cdr:relSizeAnchor>
  <cdr:relSizeAnchor xmlns:cdr="http://schemas.openxmlformats.org/drawingml/2006/chartDrawing">
    <cdr:from>
      <cdr:x>0.14259</cdr:x>
      <cdr:y>0.07784</cdr:y>
    </cdr:from>
    <cdr:to>
      <cdr:x>0.40206</cdr:x>
      <cdr:y>0.3</cdr:y>
    </cdr:to>
    <cdr:pic>
      <cdr:nvPicPr>
        <cdr:cNvPr id="6" name="chart"/>
        <cdr:cNvPicPr>
          <a:picLocks xmlns:a="http://schemas.openxmlformats.org/drawingml/2006/main" noChangeAspect="1"/>
        </cdr:cNvPicPr>
      </cdr:nvPicPr>
      <cdr:blipFill rotWithShape="1">
        <a:blip xmlns:a="http://schemas.openxmlformats.org/drawingml/2006/main" xmlns:r="http://schemas.openxmlformats.org/officeDocument/2006/relationships" r:embed="rId1"/>
        <a:srcRect xmlns:a="http://schemas.openxmlformats.org/drawingml/2006/main" b="19265"/>
        <a:stretch xmlns:a="http://schemas.openxmlformats.org/drawingml/2006/main"/>
      </cdr:blipFill>
      <cdr:spPr>
        <a:xfrm xmlns:a="http://schemas.openxmlformats.org/drawingml/2006/main">
          <a:off x="905447" y="494284"/>
          <a:ext cx="1647634" cy="1410716"/>
        </a:xfrm>
        <a:prstGeom xmlns:a="http://schemas.openxmlformats.org/drawingml/2006/main" prst="rect">
          <a:avLst/>
        </a:prstGeom>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VSPROW55/CFD_UG_HKT/Inkoop-UNIT/80-INKOOPDOSSIERS-ICT/IUC21-037%20Netwerk%20malware%20scanning/01%20-%20VOORBEREIDING/05%20-%20Econoom/UITGANGSPUNTEN%20-%20IUC21-037%20-%20Netwerk%20Malware%20Scanner%20(5jr).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SPROW55/CFD_UG_HKT/Inkoop-UNIT/80-INKOOPDOSSIERS-ICT/IUC21-054%20Webanalytics/04%20-%20BESCHRIJVENDE%20DOCUMENTEN/Uitgangspunten/UITGANGSPUNTEN%20-%20IUC21-054%20-%20Webanalytics%201402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refreshError="1"/>
      <sheetData sheetId="1">
        <row r="22">
          <cell r="K22">
            <v>190</v>
          </cell>
        </row>
      </sheetData>
      <sheetData sheetId="2" refreshError="1"/>
      <sheetData sheetId="3" refreshError="1"/>
      <sheetData sheetId="4" refreshError="1"/>
      <sheetData sheetId="5" refreshError="1"/>
      <sheetData sheetId="6">
        <row r="20">
          <cell r="L20">
            <v>1.25</v>
          </cell>
        </row>
        <row r="80">
          <cell r="J80">
            <v>0.6</v>
          </cell>
        </row>
      </sheetData>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Dashboard"/>
      <sheetName val="Info BD"/>
      <sheetName val="Evaluatie"/>
      <sheetName val="TBV Onderzoek"/>
      <sheetName val="HULP-velden"/>
      <sheetName val="BPK-Grafiek"/>
      <sheetName val="DATA"/>
      <sheetName val="DATA-hulp"/>
    </sheetNames>
    <sheetDataSet>
      <sheetData sheetId="0" refreshError="1"/>
      <sheetData sheetId="1" refreshError="1"/>
      <sheetData sheetId="2" refreshError="1"/>
      <sheetData sheetId="3" refreshError="1"/>
      <sheetData sheetId="4" refreshError="1"/>
      <sheetData sheetId="5">
        <row r="26">
          <cell r="C26">
            <v>60</v>
          </cell>
          <cell r="D26">
            <v>60</v>
          </cell>
        </row>
        <row r="27">
          <cell r="C27">
            <v>0</v>
          </cell>
          <cell r="D27">
            <v>4500000</v>
          </cell>
        </row>
      </sheetData>
      <sheetData sheetId="6" refreshError="1"/>
      <sheetData sheetId="7" refreshError="1"/>
      <sheetData sheetId="8"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N25"/>
  <sheetViews>
    <sheetView showGridLines="0" tabSelected="1" zoomScale="130" zoomScaleNormal="130" workbookViewId="0">
      <selection activeCell="C9" sqref="C9"/>
    </sheetView>
  </sheetViews>
  <sheetFormatPr defaultColWidth="0" defaultRowHeight="0" customHeight="1" zeroHeight="1" x14ac:dyDescent="0.2"/>
  <cols>
    <col min="1" max="1" width="2.6640625" style="14" customWidth="1"/>
    <col min="2" max="2" width="7.44140625" style="45" bestFit="1" customWidth="1"/>
    <col min="3" max="3" width="63.44140625" style="14" customWidth="1"/>
    <col min="4" max="4" width="18.109375" style="14" bestFit="1" customWidth="1"/>
    <col min="5" max="5" width="1.6640625" style="14" customWidth="1"/>
    <col min="6" max="6" width="22.44140625" style="14" bestFit="1" customWidth="1"/>
    <col min="7" max="7" width="2.6640625" style="14" customWidth="1"/>
    <col min="8" max="8" width="18.109375" style="14" hidden="1" customWidth="1"/>
    <col min="9" max="9" width="13.109375" style="14" hidden="1" customWidth="1"/>
    <col min="10" max="14" width="37.5546875" style="14" hidden="1" customWidth="1"/>
    <col min="15" max="16384" width="19.5546875" style="14" hidden="1"/>
  </cols>
  <sheetData>
    <row r="1" spans="2:10" ht="12" customHeight="1" x14ac:dyDescent="0.2"/>
    <row r="2" spans="2:10" s="66" customFormat="1" ht="22.2" customHeight="1" x14ac:dyDescent="0.3">
      <c r="B2" s="64" t="s">
        <v>0</v>
      </c>
      <c r="C2" s="65"/>
      <c r="D2" s="65"/>
      <c r="E2" s="65"/>
      <c r="F2" s="65"/>
    </row>
    <row r="3" spans="2:10" s="66" customFormat="1" ht="22.2" customHeight="1" x14ac:dyDescent="0.3">
      <c r="B3" s="67" t="s">
        <v>30</v>
      </c>
      <c r="C3" s="65"/>
      <c r="D3" s="68"/>
      <c r="E3" s="68"/>
      <c r="F3" s="65"/>
    </row>
    <row r="4" spans="2:10" s="66" customFormat="1" ht="17.399999999999999" customHeight="1" x14ac:dyDescent="0.3">
      <c r="B4" s="69" t="s">
        <v>3</v>
      </c>
      <c r="C4" s="65"/>
      <c r="D4" s="65"/>
      <c r="E4" s="65"/>
      <c r="F4" s="65"/>
    </row>
    <row r="5" spans="2:10" s="66" customFormat="1" ht="17.399999999999999" customHeight="1" x14ac:dyDescent="0.3">
      <c r="B5" s="70" t="s">
        <v>31</v>
      </c>
      <c r="C5" s="65"/>
      <c r="D5" s="65"/>
      <c r="E5" s="65"/>
      <c r="F5" s="65"/>
    </row>
    <row r="6" spans="2:10" s="66" customFormat="1" ht="17.399999999999999" customHeight="1" x14ac:dyDescent="0.3">
      <c r="B6" s="71" t="s">
        <v>10</v>
      </c>
      <c r="C6" s="65"/>
      <c r="D6" s="65"/>
      <c r="E6" s="65"/>
      <c r="F6" s="65"/>
    </row>
    <row r="7" spans="2:10" ht="17.399999999999999" customHeight="1" x14ac:dyDescent="0.2">
      <c r="B7" s="42"/>
      <c r="C7" s="15"/>
      <c r="D7" s="15"/>
      <c r="E7" s="15"/>
      <c r="F7" s="15"/>
    </row>
    <row r="8" spans="2:10" ht="17.399999999999999" customHeight="1" x14ac:dyDescent="0.2">
      <c r="B8" s="46"/>
      <c r="C8" s="52" t="s">
        <v>16</v>
      </c>
      <c r="D8" s="51"/>
      <c r="E8" s="51"/>
      <c r="F8" s="15"/>
      <c r="H8" s="16"/>
      <c r="J8" s="17"/>
    </row>
    <row r="9" spans="2:10" ht="17.399999999999999" customHeight="1" x14ac:dyDescent="0.2">
      <c r="B9" s="46"/>
      <c r="C9" s="93"/>
      <c r="D9" s="19"/>
      <c r="E9" s="59"/>
      <c r="F9" s="15"/>
      <c r="H9" s="16"/>
      <c r="J9" s="17"/>
    </row>
    <row r="10" spans="2:10" ht="17.399999999999999" customHeight="1" x14ac:dyDescent="0.2">
      <c r="B10" s="46"/>
      <c r="C10" s="18"/>
      <c r="D10" s="19"/>
      <c r="E10" s="19"/>
      <c r="F10" s="19"/>
      <c r="H10" s="16"/>
      <c r="J10" s="17"/>
    </row>
    <row r="11" spans="2:10" ht="17.399999999999999" customHeight="1" thickBot="1" x14ac:dyDescent="0.25">
      <c r="B11" s="47"/>
      <c r="C11" s="20"/>
      <c r="D11" s="21"/>
      <c r="E11" s="21"/>
      <c r="F11" s="22"/>
    </row>
    <row r="12" spans="2:10" ht="17.399999999999999" customHeight="1" x14ac:dyDescent="0.2">
      <c r="B12" s="48"/>
      <c r="C12" s="23"/>
      <c r="D12" s="24"/>
      <c r="E12" s="24"/>
      <c r="F12" s="25"/>
    </row>
    <row r="13" spans="2:10" ht="17.399999999999999" customHeight="1" x14ac:dyDescent="0.3">
      <c r="B13" s="49">
        <v>1</v>
      </c>
      <c r="C13" s="26" t="s">
        <v>32</v>
      </c>
      <c r="D13" s="56"/>
      <c r="E13" s="28"/>
      <c r="F13" s="89">
        <f>'1. Implementatie'!E25</f>
        <v>0</v>
      </c>
    </row>
    <row r="14" spans="2:10" ht="17.399999999999999" customHeight="1" x14ac:dyDescent="0.2">
      <c r="B14" s="48"/>
      <c r="C14" s="23"/>
      <c r="D14" s="24"/>
      <c r="E14" s="24"/>
      <c r="F14" s="25"/>
    </row>
    <row r="15" spans="2:10" ht="17.399999999999999" customHeight="1" x14ac:dyDescent="0.3">
      <c r="B15" s="49">
        <v>2</v>
      </c>
      <c r="C15" s="26" t="s">
        <v>33</v>
      </c>
      <c r="D15" s="56"/>
      <c r="E15" s="28"/>
      <c r="F15" s="89">
        <f>IF(OR(D17=0,D16=0),MAX(D16:D17),MIN(D16:D17))</f>
        <v>0</v>
      </c>
    </row>
    <row r="16" spans="2:10" ht="17.399999999999999" customHeight="1" x14ac:dyDescent="0.2">
      <c r="B16" s="53" t="s">
        <v>19</v>
      </c>
      <c r="C16" s="27" t="str">
        <f>'2a. Actie'!B4</f>
        <v>Gebruiksrecht o.b.v. # Acties</v>
      </c>
      <c r="D16" s="84">
        <f>'2a. Actie'!C61</f>
        <v>0</v>
      </c>
    </row>
    <row r="17" spans="2:6" ht="17.399999999999999" customHeight="1" x14ac:dyDescent="0.2">
      <c r="B17" s="53" t="s">
        <v>20</v>
      </c>
      <c r="C17" s="27" t="str">
        <f>'2b. Enterprise'!B4</f>
        <v xml:space="preserve">Gebruiksrecht o.b.v. Subscription Enterprise licentie </v>
      </c>
      <c r="D17" s="84">
        <f>'2b. Enterprise'!C31</f>
        <v>0</v>
      </c>
    </row>
    <row r="18" spans="2:6" ht="17.399999999999999" customHeight="1" x14ac:dyDescent="0.2">
      <c r="C18" s="23"/>
      <c r="D18" s="23"/>
      <c r="E18" s="30"/>
      <c r="F18" s="31"/>
    </row>
    <row r="19" spans="2:6" ht="17.399999999999999" customHeight="1" x14ac:dyDescent="0.3">
      <c r="B19" s="49">
        <v>3</v>
      </c>
      <c r="C19" s="26" t="str">
        <f>'3. Consultancy'!B4</f>
        <v>Additionele diensten</v>
      </c>
      <c r="D19" s="32"/>
      <c r="E19" s="28"/>
      <c r="F19" s="89">
        <f>'3. Consultancy'!D22</f>
        <v>0</v>
      </c>
    </row>
    <row r="20" spans="2:6" ht="17.399999999999999" customHeight="1" x14ac:dyDescent="0.2">
      <c r="B20" s="53" t="s">
        <v>21</v>
      </c>
      <c r="C20" s="96" t="str">
        <f>'3. Consultancy'!B17</f>
        <v>Consultancy</v>
      </c>
      <c r="D20" s="84">
        <f>'3. Consultancy'!D22</f>
        <v>0</v>
      </c>
      <c r="E20" s="30"/>
      <c r="F20" s="33"/>
    </row>
    <row r="21" spans="2:6" ht="17.399999999999999" customHeight="1" thickBot="1" x14ac:dyDescent="0.25">
      <c r="B21" s="85" t="s">
        <v>1</v>
      </c>
      <c r="C21" s="86"/>
      <c r="D21" s="87"/>
      <c r="E21" s="87"/>
      <c r="F21" s="88"/>
    </row>
    <row r="22" spans="2:6" ht="17.399999999999999" customHeight="1" thickBot="1" x14ac:dyDescent="0.25">
      <c r="C22" s="29"/>
      <c r="D22" s="29"/>
      <c r="E22" s="29"/>
      <c r="F22" s="34"/>
    </row>
    <row r="23" spans="2:6" ht="17.399999999999999" customHeight="1" thickBot="1" x14ac:dyDescent="0.35">
      <c r="C23" s="57" t="s">
        <v>13</v>
      </c>
      <c r="D23" s="35"/>
      <c r="E23" s="35"/>
      <c r="F23" s="90">
        <f>F13+F15+F19</f>
        <v>0</v>
      </c>
    </row>
    <row r="24" spans="2:6" ht="17.399999999999999" customHeight="1" thickBot="1" x14ac:dyDescent="0.25">
      <c r="B24" s="20"/>
      <c r="C24" s="20"/>
      <c r="D24" s="21"/>
      <c r="E24" s="21"/>
      <c r="F24" s="22"/>
    </row>
    <row r="25" spans="2:6" ht="17.399999999999999" customHeight="1" x14ac:dyDescent="0.2">
      <c r="C25" s="23"/>
      <c r="D25" s="24"/>
      <c r="E25" s="24"/>
      <c r="F25" s="25"/>
    </row>
  </sheetData>
  <sheetProtection algorithmName="SHA-512" hashValue="otIkwEwtWg6g0DomrbtdVKl5zl8q2tpcBHtvOioqqMGaXwUMPriFbfoA+8kh6FCkJflrGM5yA5f2xLtCH47nCA==" saltValue="3BAbKFHEq94O3WL7gIWYcQ=="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6"/>
  <sheetViews>
    <sheetView showGridLines="0" zoomScale="90" zoomScaleNormal="90" workbookViewId="0">
      <selection activeCell="C12" sqref="C12"/>
    </sheetView>
  </sheetViews>
  <sheetFormatPr defaultColWidth="8.88671875" defaultRowHeight="14.4" x14ac:dyDescent="0.3"/>
  <cols>
    <col min="1" max="1" width="2.33203125" style="98" customWidth="1"/>
    <col min="2" max="2" width="52.44140625" style="98" bestFit="1" customWidth="1"/>
    <col min="3" max="3" width="21.109375" style="98" bestFit="1" customWidth="1"/>
    <col min="4" max="4" width="8.6640625" style="98" customWidth="1"/>
    <col min="5" max="5" width="29.5546875" style="98" bestFit="1" customWidth="1"/>
    <col min="6" max="16384" width="8.88671875" style="98"/>
  </cols>
  <sheetData>
    <row r="1" spans="2:5" ht="10.199999999999999" customHeight="1" x14ac:dyDescent="0.3"/>
    <row r="2" spans="2:5" ht="22.2" x14ac:dyDescent="0.3">
      <c r="B2" s="73" t="str">
        <f>Samenvatting!B2</f>
        <v>Europese aanbesteding</v>
      </c>
      <c r="C2" s="74"/>
      <c r="D2" s="75"/>
      <c r="E2" s="74"/>
    </row>
    <row r="3" spans="2:5" ht="17.399999999999999" x14ac:dyDescent="0.3">
      <c r="B3" s="83" t="str">
        <f>Samenvatting!B3</f>
        <v>Web Analytics Tool</v>
      </c>
      <c r="C3" s="79"/>
      <c r="D3" s="79"/>
      <c r="E3" s="79"/>
    </row>
    <row r="4" spans="2:5" ht="19.8" x14ac:dyDescent="0.3">
      <c r="B4" s="82" t="s">
        <v>32</v>
      </c>
      <c r="C4" s="79"/>
      <c r="D4" s="79"/>
      <c r="E4" s="79"/>
    </row>
    <row r="5" spans="2:5" x14ac:dyDescent="0.3">
      <c r="B5" s="70" t="str">
        <f>Samenvatting!B5</f>
        <v>IUC21-054</v>
      </c>
      <c r="C5" s="79"/>
      <c r="D5" s="79"/>
      <c r="E5" s="79"/>
    </row>
    <row r="6" spans="2:5" x14ac:dyDescent="0.3">
      <c r="B6" s="94" t="str">
        <f>Samenvatting!B6</f>
        <v>(Prijzen exclusief BTW)</v>
      </c>
      <c r="C6" s="79"/>
      <c r="D6" s="79"/>
      <c r="E6" s="79"/>
    </row>
    <row r="7" spans="2:5" x14ac:dyDescent="0.3">
      <c r="B7" s="3"/>
      <c r="C7" s="5"/>
      <c r="D7" s="6"/>
      <c r="E7" s="4"/>
    </row>
    <row r="8" spans="2:5" ht="15" thickBot="1" x14ac:dyDescent="0.35">
      <c r="B8" s="8"/>
      <c r="C8" s="8"/>
      <c r="D8" s="9"/>
      <c r="E8" s="10"/>
    </row>
    <row r="9" spans="2:5" x14ac:dyDescent="0.3">
      <c r="B9" s="11"/>
      <c r="C9" s="12"/>
      <c r="D9" s="12"/>
      <c r="E9" s="12"/>
    </row>
    <row r="10" spans="2:5" ht="17.399999999999999" x14ac:dyDescent="0.3">
      <c r="B10" s="43" t="s">
        <v>32</v>
      </c>
      <c r="C10" s="95"/>
    </row>
    <row r="11" spans="2:5" x14ac:dyDescent="0.3">
      <c r="B11" s="61" t="s">
        <v>2</v>
      </c>
      <c r="C11" s="113" t="s">
        <v>61</v>
      </c>
    </row>
    <row r="12" spans="2:5" ht="100.8" x14ac:dyDescent="0.3">
      <c r="B12" s="60" t="s">
        <v>62</v>
      </c>
      <c r="C12" s="92"/>
    </row>
    <row r="13" spans="2:5" ht="15" thickBot="1" x14ac:dyDescent="0.35">
      <c r="B13" s="8"/>
      <c r="C13" s="8"/>
      <c r="D13" s="9"/>
      <c r="E13" s="10"/>
    </row>
    <row r="14" spans="2:5" x14ac:dyDescent="0.3">
      <c r="B14" s="11"/>
      <c r="C14" s="11"/>
      <c r="D14" s="111"/>
      <c r="E14" s="112"/>
    </row>
    <row r="15" spans="2:5" ht="17.399999999999999" x14ac:dyDescent="0.3">
      <c r="B15" s="43" t="s">
        <v>17</v>
      </c>
      <c r="C15" s="44"/>
      <c r="D15" s="44"/>
      <c r="E15" s="95"/>
    </row>
    <row r="16" spans="2:5" x14ac:dyDescent="0.3">
      <c r="B16" s="61" t="s">
        <v>2</v>
      </c>
      <c r="C16" s="41" t="s">
        <v>22</v>
      </c>
      <c r="D16" s="39" t="s">
        <v>59</v>
      </c>
      <c r="E16" s="50" t="s">
        <v>25</v>
      </c>
    </row>
    <row r="17" spans="2:5" ht="25.2" x14ac:dyDescent="0.3">
      <c r="B17" s="60" t="s">
        <v>63</v>
      </c>
      <c r="C17" s="92"/>
      <c r="D17" s="110">
        <v>5</v>
      </c>
      <c r="E17" s="117">
        <f>C17*D17</f>
        <v>0</v>
      </c>
    </row>
    <row r="18" spans="2:5" ht="25.2" x14ac:dyDescent="0.3">
      <c r="B18" s="60" t="s">
        <v>64</v>
      </c>
      <c r="C18" s="92"/>
      <c r="D18" s="110">
        <v>10</v>
      </c>
      <c r="E18" s="117">
        <f t="shared" ref="E18:E19" si="0">C18*D18</f>
        <v>0</v>
      </c>
    </row>
    <row r="19" spans="2:5" ht="37.799999999999997" x14ac:dyDescent="0.3">
      <c r="B19" s="60" t="s">
        <v>65</v>
      </c>
      <c r="C19" s="92"/>
      <c r="D19" s="110">
        <v>30</v>
      </c>
      <c r="E19" s="117">
        <f t="shared" si="0"/>
        <v>0</v>
      </c>
    </row>
    <row r="20" spans="2:5" x14ac:dyDescent="0.3">
      <c r="B20" s="109"/>
      <c r="C20" s="109"/>
      <c r="D20" s="109"/>
      <c r="E20" s="109"/>
    </row>
    <row r="21" spans="2:5" ht="16.2" x14ac:dyDescent="0.3">
      <c r="B21" s="101" t="s">
        <v>25</v>
      </c>
      <c r="C21" s="102" t="s">
        <v>54</v>
      </c>
      <c r="D21" s="109"/>
      <c r="E21" s="109"/>
    </row>
    <row r="22" spans="2:5" ht="15" thickBot="1" x14ac:dyDescent="0.35">
      <c r="B22" s="103" t="s">
        <v>60</v>
      </c>
      <c r="C22" s="104">
        <f>E17+E18+E19</f>
        <v>0</v>
      </c>
      <c r="D22" s="109"/>
      <c r="E22" s="109"/>
    </row>
    <row r="23" spans="2:5" ht="15.6" thickTop="1" thickBot="1" x14ac:dyDescent="0.35">
      <c r="B23" s="8"/>
      <c r="C23" s="8"/>
      <c r="D23" s="9"/>
      <c r="E23" s="9"/>
    </row>
    <row r="25" spans="2:5" ht="15" thickBot="1" x14ac:dyDescent="0.35">
      <c r="B25" s="241" t="s">
        <v>12</v>
      </c>
      <c r="C25" s="242"/>
      <c r="D25" s="243"/>
      <c r="E25" s="91">
        <f>C22+C12</f>
        <v>0</v>
      </c>
    </row>
    <row r="26" spans="2:5" ht="15.6" thickTop="1" thickBot="1" x14ac:dyDescent="0.35">
      <c r="B26" s="8"/>
      <c r="C26" s="8"/>
      <c r="D26" s="9"/>
      <c r="E26" s="9"/>
    </row>
  </sheetData>
  <sheetProtection algorithmName="SHA-512" hashValue="M2ZOy9SCgOPWOZdgfqm11ZkaKXKN26cecIT+J5/ah+uSky02KwV7QDv0JaOho5iCoCDcOUJ/GEH6X863d/ZDTg==" saltValue="YKrrQ6p5Hi/pDYkbawRqyA==" spinCount="100000" sheet="1" objects="1" scenarios="1"/>
  <mergeCells count="1">
    <mergeCell ref="B25:D2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2"/>
  <sheetViews>
    <sheetView showGridLines="0" zoomScale="80" zoomScaleNormal="80" workbookViewId="0">
      <selection activeCell="E14" sqref="E14"/>
    </sheetView>
  </sheetViews>
  <sheetFormatPr defaultColWidth="6.33203125" defaultRowHeight="0" customHeight="1" zeroHeight="1" x14ac:dyDescent="0.25"/>
  <cols>
    <col min="1" max="1" width="3.6640625" style="123" customWidth="1"/>
    <col min="2" max="2" width="38.44140625" style="160" customWidth="1"/>
    <col min="3" max="3" width="22.33203125" style="123" customWidth="1"/>
    <col min="4" max="8" width="19.44140625" style="161" customWidth="1"/>
    <col min="9" max="9" width="20.6640625" style="161" customWidth="1"/>
    <col min="10" max="10" width="3.6640625" style="207" customWidth="1"/>
    <col min="11" max="11" width="6.33203125" style="123" hidden="1" customWidth="1"/>
    <col min="12" max="13" width="15.6640625" style="123" hidden="1" customWidth="1"/>
    <col min="14" max="14" width="6.33203125" style="123" customWidth="1"/>
    <col min="15" max="16384" width="6.33203125" style="123"/>
  </cols>
  <sheetData>
    <row r="1" spans="1:13" ht="16.95" customHeight="1" x14ac:dyDescent="0.35">
      <c r="A1" s="159"/>
      <c r="I1" s="162"/>
      <c r="J1" s="162"/>
    </row>
    <row r="2" spans="1:13" s="159" customFormat="1" ht="22.2" x14ac:dyDescent="0.35">
      <c r="B2" s="163" t="s">
        <v>0</v>
      </c>
      <c r="C2" s="163"/>
      <c r="D2" s="164"/>
      <c r="E2" s="163"/>
      <c r="F2" s="163"/>
      <c r="G2" s="163"/>
      <c r="H2" s="163"/>
      <c r="I2" s="165"/>
      <c r="J2" s="162"/>
      <c r="K2" s="166"/>
      <c r="L2" s="166"/>
      <c r="M2" s="166"/>
    </row>
    <row r="3" spans="1:13" s="167" customFormat="1" ht="17.399999999999999" x14ac:dyDescent="0.3">
      <c r="B3" s="168" t="s">
        <v>30</v>
      </c>
      <c r="C3" s="169"/>
      <c r="D3" s="169"/>
      <c r="E3" s="169"/>
      <c r="F3" s="169"/>
      <c r="G3" s="169"/>
      <c r="H3" s="169"/>
      <c r="I3" s="165"/>
      <c r="J3" s="162"/>
      <c r="K3" s="170"/>
      <c r="L3" s="170"/>
      <c r="M3" s="170"/>
    </row>
    <row r="4" spans="1:13" s="167" customFormat="1" ht="19.8" x14ac:dyDescent="0.3">
      <c r="B4" s="82" t="s">
        <v>118</v>
      </c>
      <c r="C4" s="169"/>
      <c r="D4" s="169"/>
      <c r="E4" s="169"/>
      <c r="F4" s="169"/>
      <c r="G4" s="169"/>
      <c r="H4" s="169"/>
      <c r="I4" s="165"/>
      <c r="J4" s="162"/>
      <c r="K4" s="170"/>
      <c r="L4" s="170"/>
      <c r="M4" s="170"/>
    </row>
    <row r="5" spans="1:13" s="167" customFormat="1" ht="16.2" x14ac:dyDescent="0.3">
      <c r="B5" s="55" t="s">
        <v>31</v>
      </c>
      <c r="C5" s="169"/>
      <c r="D5" s="169"/>
      <c r="E5" s="169"/>
      <c r="F5" s="169"/>
      <c r="G5" s="169"/>
      <c r="H5" s="169"/>
      <c r="I5" s="165"/>
      <c r="J5" s="162"/>
      <c r="K5" s="170"/>
      <c r="L5" s="170"/>
      <c r="M5" s="170"/>
    </row>
    <row r="6" spans="1:13" s="167" customFormat="1" ht="16.2" x14ac:dyDescent="0.3">
      <c r="B6" s="171" t="s">
        <v>10</v>
      </c>
      <c r="C6" s="169"/>
      <c r="D6" s="169"/>
      <c r="E6" s="169"/>
      <c r="F6" s="169"/>
      <c r="G6" s="169"/>
      <c r="H6" s="169"/>
      <c r="I6" s="165"/>
      <c r="J6" s="162"/>
      <c r="K6" s="170"/>
      <c r="L6" s="170"/>
      <c r="M6" s="170"/>
    </row>
    <row r="7" spans="1:13" s="167" customFormat="1" ht="16.2" x14ac:dyDescent="0.3">
      <c r="B7" s="3"/>
      <c r="C7" s="5"/>
      <c r="D7" s="6"/>
      <c r="E7" s="4"/>
      <c r="F7" s="4"/>
      <c r="G7" s="4"/>
      <c r="H7" s="6"/>
      <c r="I7" s="165"/>
      <c r="J7" s="162"/>
      <c r="K7" s="170"/>
      <c r="L7" s="170"/>
      <c r="M7" s="170"/>
    </row>
    <row r="8" spans="1:13" s="167" customFormat="1" ht="16.2" x14ac:dyDescent="0.3">
      <c r="B8" s="23"/>
      <c r="C8" s="24"/>
      <c r="D8" s="24"/>
      <c r="E8" s="24"/>
      <c r="F8" s="24"/>
      <c r="G8" s="24"/>
      <c r="H8" s="24"/>
      <c r="I8" s="162"/>
      <c r="J8" s="162"/>
      <c r="K8" s="170"/>
      <c r="L8" s="170"/>
      <c r="M8" s="170"/>
    </row>
    <row r="9" spans="1:13" s="167" customFormat="1" ht="16.2" x14ac:dyDescent="0.3">
      <c r="B9" s="36" t="s">
        <v>4</v>
      </c>
      <c r="C9" s="54"/>
      <c r="D9" s="37"/>
      <c r="E9" s="37"/>
      <c r="F9" s="37"/>
      <c r="G9" s="38"/>
      <c r="H9" s="172"/>
      <c r="I9" s="172"/>
      <c r="J9" s="162"/>
      <c r="K9" s="170"/>
      <c r="L9" s="170"/>
      <c r="M9" s="170"/>
    </row>
    <row r="10" spans="1:13" s="167" customFormat="1" ht="16.2" x14ac:dyDescent="0.3">
      <c r="B10" s="63" t="s">
        <v>56</v>
      </c>
      <c r="C10" s="107" t="s">
        <v>5</v>
      </c>
      <c r="D10" s="107" t="s">
        <v>6</v>
      </c>
      <c r="E10" s="107" t="s">
        <v>7</v>
      </c>
      <c r="F10" s="107" t="s">
        <v>8</v>
      </c>
      <c r="G10" s="107" t="s">
        <v>9</v>
      </c>
      <c r="H10" s="172"/>
      <c r="I10" s="172"/>
      <c r="J10" s="162"/>
      <c r="K10" s="170"/>
      <c r="L10" s="170"/>
      <c r="M10" s="170"/>
    </row>
    <row r="11" spans="1:13" s="167" customFormat="1" ht="16.2" x14ac:dyDescent="0.3">
      <c r="B11" s="105" t="s">
        <v>119</v>
      </c>
      <c r="C11" s="40">
        <v>1096000000</v>
      </c>
      <c r="D11" s="40">
        <v>1380000000</v>
      </c>
      <c r="E11" s="40">
        <v>1664000000</v>
      </c>
      <c r="F11" s="40">
        <v>1948000000</v>
      </c>
      <c r="G11" s="40">
        <v>2232000000</v>
      </c>
      <c r="H11" s="172"/>
      <c r="I11" s="172" t="s">
        <v>1</v>
      </c>
      <c r="J11" s="162"/>
      <c r="K11" s="170"/>
      <c r="L11" s="170"/>
      <c r="M11" s="170"/>
    </row>
    <row r="12" spans="1:13" s="167" customFormat="1" ht="16.2" x14ac:dyDescent="0.3">
      <c r="B12" s="105"/>
      <c r="C12" s="99"/>
      <c r="D12" s="99"/>
      <c r="E12" s="99"/>
      <c r="F12" s="99"/>
      <c r="G12" s="106"/>
      <c r="H12" s="172"/>
      <c r="I12" s="172"/>
      <c r="J12" s="162"/>
      <c r="K12" s="170"/>
      <c r="L12" s="170"/>
      <c r="M12" s="170"/>
    </row>
    <row r="13" spans="1:13" s="167" customFormat="1" ht="16.2" x14ac:dyDescent="0.3">
      <c r="B13" s="63" t="s">
        <v>56</v>
      </c>
      <c r="C13" s="107" t="s">
        <v>35</v>
      </c>
      <c r="D13" s="107" t="s">
        <v>36</v>
      </c>
      <c r="E13" s="107" t="s">
        <v>37</v>
      </c>
      <c r="F13" s="107" t="s">
        <v>38</v>
      </c>
      <c r="G13" s="107" t="s">
        <v>39</v>
      </c>
      <c r="H13" s="172"/>
      <c r="I13" s="172"/>
      <c r="J13" s="162"/>
      <c r="K13" s="170"/>
      <c r="L13" s="170"/>
      <c r="M13" s="170"/>
    </row>
    <row r="14" spans="1:13" s="167" customFormat="1" ht="16.2" x14ac:dyDescent="0.3">
      <c r="B14" s="105" t="s">
        <v>119</v>
      </c>
      <c r="C14" s="40">
        <v>2516000000</v>
      </c>
      <c r="D14" s="40">
        <v>2800000000</v>
      </c>
      <c r="E14" s="40">
        <v>3084000000</v>
      </c>
      <c r="F14" s="40">
        <v>3368000000</v>
      </c>
      <c r="G14" s="40">
        <v>3653000000</v>
      </c>
      <c r="H14" s="172"/>
      <c r="I14" s="172"/>
      <c r="J14" s="162"/>
      <c r="K14" s="170"/>
      <c r="L14" s="170"/>
      <c r="M14" s="170"/>
    </row>
    <row r="15" spans="1:13" s="167" customFormat="1" ht="16.8" thickBot="1" x14ac:dyDescent="0.35">
      <c r="B15" s="20"/>
      <c r="C15" s="21"/>
      <c r="D15" s="21"/>
      <c r="E15" s="21"/>
      <c r="F15" s="21"/>
      <c r="G15" s="21"/>
      <c r="H15" s="21"/>
      <c r="I15" s="21"/>
      <c r="J15" s="162"/>
      <c r="K15" s="170"/>
      <c r="L15" s="170"/>
      <c r="M15" s="170"/>
    </row>
    <row r="16" spans="1:13" s="167" customFormat="1" ht="16.2" x14ac:dyDescent="0.3">
      <c r="B16" s="23"/>
      <c r="C16" s="24"/>
      <c r="D16" s="24"/>
      <c r="E16" s="24"/>
      <c r="F16" s="24"/>
      <c r="G16" s="24"/>
      <c r="H16" s="24"/>
      <c r="I16" s="24"/>
      <c r="J16" s="162"/>
      <c r="K16" s="170"/>
      <c r="L16" s="170"/>
      <c r="M16" s="170"/>
    </row>
    <row r="17" spans="2:15" s="167" customFormat="1" ht="16.2" x14ac:dyDescent="0.3">
      <c r="B17" s="173" t="s">
        <v>118</v>
      </c>
      <c r="C17" s="174"/>
      <c r="D17" s="175"/>
      <c r="E17" s="175" t="s">
        <v>1</v>
      </c>
      <c r="F17" s="175"/>
      <c r="G17" s="175"/>
      <c r="H17" s="175"/>
      <c r="I17" s="176"/>
      <c r="J17" s="162"/>
      <c r="K17" s="170"/>
      <c r="L17" s="170"/>
      <c r="M17" s="170"/>
    </row>
    <row r="18" spans="2:15" s="167" customFormat="1" ht="16.2" x14ac:dyDescent="0.3">
      <c r="B18" s="177" t="s">
        <v>1</v>
      </c>
      <c r="C18" s="178" t="s">
        <v>66</v>
      </c>
      <c r="D18" s="179"/>
      <c r="E18" s="179"/>
      <c r="F18" s="179"/>
      <c r="G18" s="179"/>
      <c r="H18" s="179"/>
      <c r="I18" s="180"/>
      <c r="J18" s="162"/>
      <c r="K18" s="170"/>
      <c r="L18" s="170"/>
      <c r="M18" s="170"/>
    </row>
    <row r="19" spans="2:15" s="167" customFormat="1" ht="16.2" x14ac:dyDescent="0.3">
      <c r="B19" s="181" t="s">
        <v>40</v>
      </c>
      <c r="C19" s="39" t="s">
        <v>121</v>
      </c>
      <c r="D19" s="179"/>
      <c r="E19" s="179"/>
      <c r="F19" s="179"/>
      <c r="G19" s="179"/>
      <c r="H19" s="179"/>
      <c r="I19" s="180"/>
      <c r="J19" s="162"/>
      <c r="K19" s="170"/>
      <c r="L19" s="170"/>
      <c r="M19" s="170"/>
    </row>
    <row r="20" spans="2:15" s="167" customFormat="1" ht="16.2" x14ac:dyDescent="0.3">
      <c r="B20" s="121" t="s">
        <v>120</v>
      </c>
      <c r="C20" s="120"/>
      <c r="D20" s="179" t="s">
        <v>1</v>
      </c>
      <c r="E20" s="179" t="s">
        <v>1</v>
      </c>
      <c r="F20" s="179"/>
      <c r="G20" s="179"/>
      <c r="H20" s="179"/>
      <c r="I20" s="180"/>
      <c r="J20" s="162"/>
      <c r="K20" s="170"/>
      <c r="L20" s="170"/>
      <c r="M20" s="170"/>
    </row>
    <row r="21" spans="2:15" s="167" customFormat="1" ht="16.2" x14ac:dyDescent="0.3">
      <c r="B21" s="182"/>
      <c r="C21" s="179"/>
      <c r="D21" s="179"/>
      <c r="E21" s="183" t="s">
        <v>1</v>
      </c>
      <c r="F21" s="183"/>
      <c r="G21" s="183" t="s">
        <v>1</v>
      </c>
      <c r="H21" s="179"/>
      <c r="I21" s="184" t="s">
        <v>67</v>
      </c>
      <c r="J21" s="162"/>
      <c r="K21" s="170"/>
      <c r="L21" s="170"/>
      <c r="M21" s="170"/>
    </row>
    <row r="22" spans="2:15" s="167" customFormat="1" ht="16.2" x14ac:dyDescent="0.3">
      <c r="B22" s="185" t="s">
        <v>41</v>
      </c>
      <c r="C22" s="186"/>
      <c r="D22" s="186"/>
      <c r="E22" s="244" t="str">
        <f>B20</f>
        <v>Actie</v>
      </c>
      <c r="F22" s="187"/>
      <c r="G22" s="187" t="s">
        <v>1</v>
      </c>
      <c r="H22" s="188" t="s">
        <v>69</v>
      </c>
      <c r="I22" s="184" t="s">
        <v>68</v>
      </c>
      <c r="J22" s="162"/>
      <c r="K22" s="170"/>
      <c r="L22" s="170"/>
      <c r="M22" s="170"/>
      <c r="N22" s="170"/>
    </row>
    <row r="23" spans="2:15" s="167" customFormat="1" ht="15" customHeight="1" x14ac:dyDescent="0.3">
      <c r="B23" s="181"/>
      <c r="C23" s="246" t="str">
        <f>B20</f>
        <v>Actie</v>
      </c>
      <c r="D23" s="247"/>
      <c r="E23" s="245"/>
      <c r="F23" s="189" t="s">
        <v>69</v>
      </c>
      <c r="G23" s="244" t="s">
        <v>70</v>
      </c>
      <c r="H23" s="189" t="str">
        <f>B19</f>
        <v>Grondslag</v>
      </c>
      <c r="I23" s="190" t="s">
        <v>71</v>
      </c>
      <c r="J23" s="162"/>
      <c r="K23" s="170"/>
      <c r="L23" s="170"/>
      <c r="M23" s="170"/>
      <c r="N23" s="170"/>
    </row>
    <row r="24" spans="2:15" s="167" customFormat="1" ht="16.2" customHeight="1" x14ac:dyDescent="0.3">
      <c r="B24" s="191" t="s">
        <v>42</v>
      </c>
      <c r="C24" s="192" t="s">
        <v>43</v>
      </c>
      <c r="D24" s="193" t="s">
        <v>44</v>
      </c>
      <c r="E24" s="194" t="s">
        <v>71</v>
      </c>
      <c r="F24" s="195" t="str">
        <f>B20</f>
        <v>Actie</v>
      </c>
      <c r="G24" s="248"/>
      <c r="H24" s="189" t="s">
        <v>80</v>
      </c>
      <c r="I24" s="196" t="s">
        <v>129</v>
      </c>
      <c r="J24" s="162"/>
      <c r="K24" s="162"/>
      <c r="L24" s="170" t="s">
        <v>29</v>
      </c>
      <c r="M24" s="170" t="s">
        <v>29</v>
      </c>
      <c r="N24" s="170"/>
      <c r="O24" s="170"/>
    </row>
    <row r="25" spans="2:15" s="167" customFormat="1" ht="16.2" x14ac:dyDescent="0.3">
      <c r="B25" s="197" t="s">
        <v>45</v>
      </c>
      <c r="C25" s="198">
        <v>1</v>
      </c>
      <c r="D25" s="240" t="s">
        <v>46</v>
      </c>
      <c r="E25" s="199" t="str">
        <f>IF(+D25&lt;&gt;0,D25,"&gt;")</f>
        <v>&gt;</v>
      </c>
      <c r="F25" s="200">
        <f>+C20</f>
        <v>0</v>
      </c>
      <c r="G25" s="100"/>
      <c r="H25" s="201">
        <f t="shared" ref="H25:H32" si="0">IF(L25=2,"",+$C$20*(1-G25))</f>
        <v>0</v>
      </c>
      <c r="I25" s="202" t="str">
        <f>E25</f>
        <v>&gt;</v>
      </c>
      <c r="J25" s="162"/>
      <c r="K25" s="162"/>
      <c r="L25" s="203">
        <f t="shared" ref="L25:L32" si="1">IF(AND(C25&lt;&gt;" ",D25="&gt;"),0,IF(AND(C25=" ",D25="&gt;"),2,1))</f>
        <v>0</v>
      </c>
      <c r="M25" s="203">
        <v>0</v>
      </c>
      <c r="N25" s="170"/>
    </row>
    <row r="26" spans="2:15" s="167" customFormat="1" ht="16.2" x14ac:dyDescent="0.3">
      <c r="B26" s="204" t="s">
        <v>47</v>
      </c>
      <c r="C26" s="198" t="str">
        <f t="shared" ref="C26:C32" si="2">IF(ISERROR(D25+1)," ",D25+1)</f>
        <v xml:space="preserve"> </v>
      </c>
      <c r="D26" s="240" t="s">
        <v>46</v>
      </c>
      <c r="E26" s="199" t="str">
        <f t="shared" ref="E26:E32" si="3">IF(L26=2,"",IF(+D26&lt;&gt;0,D26,"&gt;"))</f>
        <v/>
      </c>
      <c r="F26" s="200" t="str">
        <f>IF(L26=2," ",+C20)</f>
        <v xml:space="preserve"> </v>
      </c>
      <c r="G26" s="100"/>
      <c r="H26" s="201" t="str">
        <f t="shared" si="0"/>
        <v/>
      </c>
      <c r="I26" s="202" t="str">
        <f t="shared" ref="I26:I32" si="4">E26</f>
        <v/>
      </c>
      <c r="J26" s="162"/>
      <c r="K26" s="162"/>
      <c r="L26" s="203">
        <f t="shared" si="1"/>
        <v>2</v>
      </c>
      <c r="M26" s="203">
        <f t="shared" ref="M26:M31" si="5">IF(L26&lt;&gt;2,IF(H26&gt;H25,1,0),0)</f>
        <v>0</v>
      </c>
      <c r="N26" s="170"/>
    </row>
    <row r="27" spans="2:15" s="167" customFormat="1" ht="16.2" x14ac:dyDescent="0.3">
      <c r="B27" s="205" t="s">
        <v>48</v>
      </c>
      <c r="C27" s="198" t="str">
        <f t="shared" si="2"/>
        <v xml:space="preserve"> </v>
      </c>
      <c r="D27" s="240" t="s">
        <v>46</v>
      </c>
      <c r="E27" s="199" t="str">
        <f t="shared" si="3"/>
        <v/>
      </c>
      <c r="F27" s="200" t="str">
        <f>IF(L27=2," ",+C20)</f>
        <v xml:space="preserve"> </v>
      </c>
      <c r="G27" s="100"/>
      <c r="H27" s="201" t="str">
        <f t="shared" si="0"/>
        <v/>
      </c>
      <c r="I27" s="202" t="str">
        <f t="shared" si="4"/>
        <v/>
      </c>
      <c r="J27" s="162"/>
      <c r="K27" s="162"/>
      <c r="L27" s="203">
        <f t="shared" si="1"/>
        <v>2</v>
      </c>
      <c r="M27" s="203">
        <f t="shared" si="5"/>
        <v>0</v>
      </c>
      <c r="N27" s="170"/>
    </row>
    <row r="28" spans="2:15" s="167" customFormat="1" ht="16.2" x14ac:dyDescent="0.3">
      <c r="B28" s="205" t="s">
        <v>49</v>
      </c>
      <c r="C28" s="198" t="str">
        <f t="shared" si="2"/>
        <v xml:space="preserve"> </v>
      </c>
      <c r="D28" s="240" t="s">
        <v>46</v>
      </c>
      <c r="E28" s="199" t="str">
        <f t="shared" si="3"/>
        <v/>
      </c>
      <c r="F28" s="200" t="str">
        <f>IF(L28=2," ",+C20)</f>
        <v xml:space="preserve"> </v>
      </c>
      <c r="G28" s="100"/>
      <c r="H28" s="201" t="str">
        <f t="shared" si="0"/>
        <v/>
      </c>
      <c r="I28" s="202" t="str">
        <f t="shared" si="4"/>
        <v/>
      </c>
      <c r="J28" s="162"/>
      <c r="K28" s="162"/>
      <c r="L28" s="203">
        <f t="shared" si="1"/>
        <v>2</v>
      </c>
      <c r="M28" s="203">
        <f t="shared" si="5"/>
        <v>0</v>
      </c>
      <c r="N28" s="170"/>
    </row>
    <row r="29" spans="2:15" s="167" customFormat="1" ht="16.2" x14ac:dyDescent="0.3">
      <c r="B29" s="197" t="s">
        <v>50</v>
      </c>
      <c r="C29" s="198" t="str">
        <f t="shared" si="2"/>
        <v xml:space="preserve"> </v>
      </c>
      <c r="D29" s="240" t="s">
        <v>46</v>
      </c>
      <c r="E29" s="199" t="str">
        <f t="shared" si="3"/>
        <v/>
      </c>
      <c r="F29" s="200" t="str">
        <f>IF(L29=2," ",+C20)</f>
        <v xml:space="preserve"> </v>
      </c>
      <c r="G29" s="100"/>
      <c r="H29" s="201" t="str">
        <f t="shared" si="0"/>
        <v/>
      </c>
      <c r="I29" s="202" t="str">
        <f t="shared" si="4"/>
        <v/>
      </c>
      <c r="J29" s="162"/>
      <c r="K29" s="162"/>
      <c r="L29" s="203">
        <f t="shared" si="1"/>
        <v>2</v>
      </c>
      <c r="M29" s="203">
        <f t="shared" si="5"/>
        <v>0</v>
      </c>
      <c r="N29" s="170"/>
    </row>
    <row r="30" spans="2:15" s="167" customFormat="1" ht="16.2" x14ac:dyDescent="0.3">
      <c r="B30" s="204" t="s">
        <v>51</v>
      </c>
      <c r="C30" s="198" t="str">
        <f t="shared" si="2"/>
        <v xml:space="preserve"> </v>
      </c>
      <c r="D30" s="240" t="s">
        <v>46</v>
      </c>
      <c r="E30" s="199" t="str">
        <f t="shared" si="3"/>
        <v/>
      </c>
      <c r="F30" s="200" t="str">
        <f>IF(L30=2," ",+C20)</f>
        <v xml:space="preserve"> </v>
      </c>
      <c r="G30" s="100"/>
      <c r="H30" s="201" t="str">
        <f t="shared" si="0"/>
        <v/>
      </c>
      <c r="I30" s="202" t="str">
        <f t="shared" si="4"/>
        <v/>
      </c>
      <c r="J30" s="162"/>
      <c r="K30" s="162"/>
      <c r="L30" s="203">
        <f t="shared" si="1"/>
        <v>2</v>
      </c>
      <c r="M30" s="203">
        <f t="shared" si="5"/>
        <v>0</v>
      </c>
      <c r="N30" s="170"/>
    </row>
    <row r="31" spans="2:15" s="167" customFormat="1" ht="16.2" x14ac:dyDescent="0.3">
      <c r="B31" s="204" t="s">
        <v>52</v>
      </c>
      <c r="C31" s="198" t="str">
        <f t="shared" si="2"/>
        <v xml:space="preserve"> </v>
      </c>
      <c r="D31" s="240" t="s">
        <v>46</v>
      </c>
      <c r="E31" s="199" t="str">
        <f t="shared" si="3"/>
        <v/>
      </c>
      <c r="F31" s="200" t="str">
        <f>IF(L31=2," ",+C21)</f>
        <v xml:space="preserve"> </v>
      </c>
      <c r="G31" s="100"/>
      <c r="H31" s="201" t="str">
        <f t="shared" si="0"/>
        <v/>
      </c>
      <c r="I31" s="202" t="str">
        <f t="shared" si="4"/>
        <v/>
      </c>
      <c r="J31" s="162"/>
      <c r="K31" s="162"/>
      <c r="L31" s="203">
        <f t="shared" si="1"/>
        <v>2</v>
      </c>
      <c r="M31" s="203">
        <f t="shared" si="5"/>
        <v>0</v>
      </c>
      <c r="N31" s="170"/>
    </row>
    <row r="32" spans="2:15" s="167" customFormat="1" ht="16.2" x14ac:dyDescent="0.3">
      <c r="B32" s="204" t="s">
        <v>122</v>
      </c>
      <c r="C32" s="198" t="str">
        <f t="shared" si="2"/>
        <v xml:space="preserve"> </v>
      </c>
      <c r="D32" s="240" t="s">
        <v>46</v>
      </c>
      <c r="E32" s="199" t="str">
        <f t="shared" si="3"/>
        <v/>
      </c>
      <c r="F32" s="200" t="str">
        <f>IF(L32=2," ",+C20)</f>
        <v xml:space="preserve"> </v>
      </c>
      <c r="G32" s="100"/>
      <c r="H32" s="201" t="str">
        <f t="shared" si="0"/>
        <v/>
      </c>
      <c r="I32" s="202" t="str">
        <f t="shared" si="4"/>
        <v/>
      </c>
      <c r="J32" s="162"/>
      <c r="K32" s="162"/>
      <c r="L32" s="203">
        <f t="shared" si="1"/>
        <v>2</v>
      </c>
      <c r="M32" s="203">
        <f>IF(L32&lt;&gt;2,IF(H32&gt;H30,1,0),0)</f>
        <v>0</v>
      </c>
      <c r="N32" s="170"/>
    </row>
    <row r="33" spans="2:14" s="167" customFormat="1" ht="16.2" customHeight="1" x14ac:dyDescent="0.3">
      <c r="B33" s="249" t="s">
        <v>72</v>
      </c>
      <c r="C33" s="250"/>
      <c r="D33" s="250"/>
      <c r="E33" s="250"/>
      <c r="F33" s="251"/>
      <c r="H33" s="206" t="str">
        <f>IF(M33=0,"OK","Fout !")</f>
        <v>OK</v>
      </c>
      <c r="I33" s="207" t="s">
        <v>73</v>
      </c>
      <c r="J33" s="162"/>
      <c r="K33" s="162"/>
      <c r="L33" s="208"/>
      <c r="M33" s="203">
        <f>SUM(M25:M32)</f>
        <v>0</v>
      </c>
      <c r="N33" s="170"/>
    </row>
    <row r="34" spans="2:14" s="167" customFormat="1" ht="16.2" x14ac:dyDescent="0.3">
      <c r="B34" s="252"/>
      <c r="C34" s="253"/>
      <c r="D34" s="253"/>
      <c r="E34" s="253"/>
      <c r="F34" s="254"/>
      <c r="I34" s="207"/>
      <c r="J34" s="162"/>
      <c r="K34" s="162"/>
      <c r="L34" s="208"/>
      <c r="M34" s="203"/>
      <c r="N34" s="170"/>
    </row>
    <row r="35" spans="2:14" s="167" customFormat="1" ht="16.2" x14ac:dyDescent="0.3">
      <c r="B35" s="170"/>
      <c r="C35" s="209"/>
      <c r="D35" s="209"/>
      <c r="E35" s="209"/>
      <c r="F35" s="209"/>
      <c r="I35" s="207"/>
      <c r="J35" s="162"/>
      <c r="K35" s="162"/>
      <c r="L35" s="208"/>
      <c r="M35" s="203"/>
      <c r="N35" s="170"/>
    </row>
    <row r="36" spans="2:14" s="167" customFormat="1" ht="16.2" x14ac:dyDescent="0.3">
      <c r="B36" s="101" t="s">
        <v>74</v>
      </c>
      <c r="C36" s="210" t="s">
        <v>5</v>
      </c>
      <c r="D36" s="210" t="s">
        <v>6</v>
      </c>
      <c r="E36" s="210" t="s">
        <v>7</v>
      </c>
      <c r="F36" s="210" t="s">
        <v>8</v>
      </c>
      <c r="G36" s="211" t="s">
        <v>9</v>
      </c>
      <c r="H36" s="209"/>
      <c r="I36" s="209"/>
      <c r="J36" s="162"/>
      <c r="K36" s="162"/>
      <c r="L36" s="170"/>
      <c r="M36" s="170"/>
      <c r="N36" s="170"/>
    </row>
    <row r="37" spans="2:14" s="167" customFormat="1" ht="16.2" x14ac:dyDescent="0.3">
      <c r="B37" s="212" t="str">
        <f>"Benodigde aantallen"</f>
        <v>Benodigde aantallen</v>
      </c>
      <c r="C37" s="213">
        <f>+C11</f>
        <v>1096000000</v>
      </c>
      <c r="D37" s="213">
        <f>+D11</f>
        <v>1380000000</v>
      </c>
      <c r="E37" s="213">
        <f>+E11</f>
        <v>1664000000</v>
      </c>
      <c r="F37" s="213">
        <f>+F11</f>
        <v>1948000000</v>
      </c>
      <c r="G37" s="213">
        <f>+G11</f>
        <v>2232000000</v>
      </c>
      <c r="H37" s="209"/>
      <c r="I37" s="209"/>
      <c r="J37" s="162"/>
      <c r="K37" s="162"/>
      <c r="L37" s="170"/>
      <c r="M37" s="170"/>
      <c r="N37" s="170"/>
    </row>
    <row r="38" spans="2:14" s="167" customFormat="1" ht="16.2" x14ac:dyDescent="0.3">
      <c r="B38" s="212" t="s">
        <v>75</v>
      </c>
      <c r="C38" s="214">
        <f>IF(ISERROR(INDEX($H$25:$H$32,MATCH(C37,$C$25:$C$32,1))),"",INDEX($H$25:$H$32,MATCH(C37,$C$25:$C$32,1)))</f>
        <v>0</v>
      </c>
      <c r="D38" s="214">
        <f>IF(ISERROR(INDEX($H$25:$H$32,MATCH(D37,$C$25:$C$32,1))),"",INDEX($H$25:$H$32,MATCH(D37,$C$25:$C$32,1)))</f>
        <v>0</v>
      </c>
      <c r="E38" s="214">
        <f>IF(ISERROR(INDEX($H$25:$H$32,MATCH(E37,$C$25:$C$32,1))),"",INDEX($H$25:$H$32,MATCH(E37,$C$25:$C$32,1)))</f>
        <v>0</v>
      </c>
      <c r="F38" s="214">
        <f>IF(ISERROR(INDEX($H$25:$H$32,MATCH(F37,$C$25:$C$32,1))),"",INDEX($H$25:$H$32,MATCH(F37,$C$25:$C$32,1)))</f>
        <v>0</v>
      </c>
      <c r="G38" s="214">
        <f>IF(ISERROR(INDEX($H$25:$H$32,MATCH(G37,$C$25:$C$32,1))),"",INDEX($H$25:$H$32,MATCH(G37,$C$25:$C$32,1)))</f>
        <v>0</v>
      </c>
      <c r="H38" s="209"/>
      <c r="I38" s="209"/>
      <c r="J38" s="162"/>
      <c r="K38" s="170"/>
      <c r="L38" s="170"/>
      <c r="M38" s="170"/>
    </row>
    <row r="39" spans="2:14" s="167" customFormat="1" ht="16.8" thickBot="1" x14ac:dyDescent="0.35">
      <c r="B39" s="212" t="s">
        <v>53</v>
      </c>
      <c r="C39" s="215">
        <f>IF(ISERROR(+C37*C38),"",+C37*C38)</f>
        <v>0</v>
      </c>
      <c r="D39" s="215">
        <f>IF(ISERROR(+D37*D38),"",+D37*D38)</f>
        <v>0</v>
      </c>
      <c r="E39" s="215">
        <f>IF(ISERROR(+E37*E38),"",+E37*E38)</f>
        <v>0</v>
      </c>
      <c r="F39" s="215">
        <f>IF(ISERROR(+F37*F38),"",+F37*F38)</f>
        <v>0</v>
      </c>
      <c r="G39" s="215">
        <f>IF(ISERROR(+G37*G38),"",+G37*G38)</f>
        <v>0</v>
      </c>
      <c r="H39" s="209"/>
      <c r="I39" s="209"/>
      <c r="J39" s="162"/>
      <c r="K39" s="170"/>
      <c r="L39" s="170"/>
      <c r="M39" s="170"/>
    </row>
    <row r="40" spans="2:14" s="167" customFormat="1" ht="16.8" thickTop="1" x14ac:dyDescent="0.3">
      <c r="B40" s="209"/>
      <c r="C40" s="209"/>
      <c r="D40" s="209"/>
      <c r="E40" s="209"/>
      <c r="F40" s="209"/>
      <c r="G40" s="209"/>
      <c r="H40" s="209"/>
      <c r="I40" s="209"/>
      <c r="J40" s="162"/>
      <c r="K40" s="170"/>
      <c r="L40" s="170"/>
      <c r="M40" s="170"/>
    </row>
    <row r="41" spans="2:14" s="167" customFormat="1" ht="16.2" x14ac:dyDescent="0.3">
      <c r="B41" s="101" t="s">
        <v>74</v>
      </c>
      <c r="C41" s="210" t="s">
        <v>35</v>
      </c>
      <c r="D41" s="210" t="s">
        <v>36</v>
      </c>
      <c r="E41" s="210" t="s">
        <v>37</v>
      </c>
      <c r="F41" s="210" t="s">
        <v>38</v>
      </c>
      <c r="G41" s="211" t="s">
        <v>39</v>
      </c>
      <c r="H41" s="209"/>
      <c r="I41" s="209"/>
      <c r="J41" s="162"/>
      <c r="K41" s="170"/>
      <c r="L41" s="170"/>
      <c r="M41" s="170"/>
    </row>
    <row r="42" spans="2:14" s="167" customFormat="1" ht="16.2" x14ac:dyDescent="0.3">
      <c r="B42" s="212" t="str">
        <f>"Benodigde aantallen"</f>
        <v>Benodigde aantallen</v>
      </c>
      <c r="C42" s="213">
        <f>+C14</f>
        <v>2516000000</v>
      </c>
      <c r="D42" s="213">
        <f>+D14</f>
        <v>2800000000</v>
      </c>
      <c r="E42" s="213">
        <f>+E14</f>
        <v>3084000000</v>
      </c>
      <c r="F42" s="213">
        <f>+F14</f>
        <v>3368000000</v>
      </c>
      <c r="G42" s="213">
        <f>+G14</f>
        <v>3653000000</v>
      </c>
      <c r="H42" s="209"/>
      <c r="I42" s="209"/>
      <c r="J42" s="162"/>
      <c r="K42" s="170"/>
      <c r="L42" s="170"/>
      <c r="M42" s="170"/>
    </row>
    <row r="43" spans="2:14" s="167" customFormat="1" ht="16.2" x14ac:dyDescent="0.3">
      <c r="B43" s="212" t="s">
        <v>75</v>
      </c>
      <c r="C43" s="214">
        <f t="shared" ref="C43:G43" si="6">IF(ISERROR(INDEX($H$25:$H$32,MATCH(C42,$C$25:$C$32,1))),"",INDEX($H$25:$H$32,MATCH(C42,$C$25:$C$32,1)))</f>
        <v>0</v>
      </c>
      <c r="D43" s="214">
        <f t="shared" si="6"/>
        <v>0</v>
      </c>
      <c r="E43" s="214">
        <f t="shared" si="6"/>
        <v>0</v>
      </c>
      <c r="F43" s="214">
        <f t="shared" si="6"/>
        <v>0</v>
      </c>
      <c r="G43" s="214">
        <f t="shared" si="6"/>
        <v>0</v>
      </c>
      <c r="H43" s="209"/>
      <c r="I43" s="209"/>
      <c r="J43" s="162"/>
      <c r="K43" s="170"/>
      <c r="L43" s="170"/>
      <c r="M43" s="170"/>
    </row>
    <row r="44" spans="2:14" s="167" customFormat="1" ht="16.8" thickBot="1" x14ac:dyDescent="0.35">
      <c r="B44" s="212" t="s">
        <v>53</v>
      </c>
      <c r="C44" s="215">
        <f>IF(ISERROR(+C42*C43),"",+C42*C43)</f>
        <v>0</v>
      </c>
      <c r="D44" s="215">
        <f>IF(ISERROR(+D42*D43),"",+D42*D43)</f>
        <v>0</v>
      </c>
      <c r="E44" s="215">
        <f>IF(ISERROR(+E42*E43),"",+E42*E43)</f>
        <v>0</v>
      </c>
      <c r="F44" s="215">
        <f>IF(ISERROR(+F42*F43),"",+F42*F43)</f>
        <v>0</v>
      </c>
      <c r="G44" s="215">
        <f>IF(ISERROR(+G42*G43),"",+G42*G43)</f>
        <v>0</v>
      </c>
      <c r="H44" s="209"/>
      <c r="I44" s="209"/>
      <c r="J44" s="162"/>
      <c r="K44" s="170"/>
      <c r="L44" s="170"/>
      <c r="M44" s="170"/>
    </row>
    <row r="45" spans="2:14" s="167" customFormat="1" ht="16.8" thickTop="1" x14ac:dyDescent="0.3">
      <c r="B45" s="209"/>
      <c r="C45" s="209"/>
      <c r="D45" s="209"/>
      <c r="E45" s="209"/>
      <c r="F45" s="209"/>
      <c r="G45" s="209"/>
      <c r="H45" s="209"/>
      <c r="I45" s="209"/>
      <c r="J45" s="162"/>
      <c r="K45" s="170"/>
      <c r="L45" s="170"/>
      <c r="M45" s="170"/>
    </row>
    <row r="46" spans="2:14" s="167" customFormat="1" ht="16.2" x14ac:dyDescent="0.3">
      <c r="B46" s="101" t="s">
        <v>123</v>
      </c>
      <c r="C46" s="102" t="s">
        <v>54</v>
      </c>
      <c r="D46" s="209"/>
      <c r="E46" s="209"/>
      <c r="F46" s="209"/>
      <c r="G46" s="209"/>
      <c r="H46" s="209"/>
      <c r="I46" s="209"/>
      <c r="J46" s="162"/>
      <c r="K46" s="170"/>
      <c r="L46" s="170"/>
      <c r="M46" s="170"/>
    </row>
    <row r="47" spans="2:14" s="167" customFormat="1" ht="16.8" thickBot="1" x14ac:dyDescent="0.35">
      <c r="B47" s="103" t="s">
        <v>124</v>
      </c>
      <c r="C47" s="215">
        <f>SUM(C39:G39)+SUM(C44:G44)</f>
        <v>0</v>
      </c>
      <c r="D47" s="216"/>
      <c r="F47" s="209"/>
      <c r="G47" s="209"/>
      <c r="H47" s="209"/>
      <c r="I47" s="209"/>
      <c r="J47" s="162"/>
      <c r="K47" s="170"/>
      <c r="L47" s="170"/>
      <c r="M47" s="170"/>
    </row>
    <row r="48" spans="2:14" s="167" customFormat="1" ht="17.399999999999999" thickTop="1" thickBot="1" x14ac:dyDescent="0.35">
      <c r="B48" s="20"/>
      <c r="C48" s="21"/>
      <c r="D48" s="21"/>
      <c r="E48" s="21"/>
      <c r="F48" s="21"/>
      <c r="G48" s="21"/>
      <c r="H48" s="21"/>
      <c r="I48" s="21"/>
      <c r="J48" s="162"/>
      <c r="K48" s="170"/>
      <c r="L48" s="170"/>
      <c r="M48" s="170"/>
    </row>
    <row r="49" spans="2:13" s="167" customFormat="1" ht="16.2" x14ac:dyDescent="0.3">
      <c r="B49" s="23"/>
      <c r="C49" s="24"/>
      <c r="D49" s="24"/>
      <c r="E49" s="24"/>
      <c r="F49" s="24"/>
      <c r="G49" s="24"/>
      <c r="H49" s="24"/>
      <c r="I49" s="24"/>
      <c r="J49" s="162"/>
      <c r="K49" s="170"/>
      <c r="L49" s="170"/>
      <c r="M49" s="170"/>
    </row>
    <row r="50" spans="2:13" s="167" customFormat="1" ht="16.2" x14ac:dyDescent="0.3">
      <c r="B50" s="101" t="s">
        <v>126</v>
      </c>
      <c r="C50" s="210" t="s">
        <v>5</v>
      </c>
      <c r="D50" s="210" t="s">
        <v>6</v>
      </c>
      <c r="E50" s="210" t="s">
        <v>76</v>
      </c>
      <c r="F50" s="210" t="s">
        <v>8</v>
      </c>
      <c r="G50" s="211" t="s">
        <v>9</v>
      </c>
      <c r="H50" s="24"/>
      <c r="I50" s="24"/>
      <c r="J50" s="162"/>
      <c r="K50" s="170"/>
      <c r="L50" s="170"/>
      <c r="M50" s="170"/>
    </row>
    <row r="51" spans="2:13" s="167" customFormat="1" ht="16.2" x14ac:dyDescent="0.3">
      <c r="B51" s="217" t="s">
        <v>53</v>
      </c>
      <c r="C51" s="158"/>
      <c r="D51" s="158"/>
      <c r="E51" s="158"/>
      <c r="F51" s="158"/>
      <c r="G51" s="158"/>
      <c r="H51" s="24"/>
      <c r="I51" s="24"/>
      <c r="J51" s="162"/>
      <c r="K51" s="170"/>
      <c r="L51" s="170"/>
      <c r="M51" s="170"/>
    </row>
    <row r="52" spans="2:13" s="167" customFormat="1" ht="16.2" x14ac:dyDescent="0.3">
      <c r="B52" s="12"/>
      <c r="C52" s="7"/>
      <c r="D52" s="218"/>
      <c r="E52" s="218"/>
      <c r="F52" s="218"/>
      <c r="G52" s="12"/>
      <c r="H52" s="24"/>
      <c r="I52" s="24"/>
      <c r="J52" s="162"/>
      <c r="K52" s="170"/>
      <c r="L52" s="170"/>
      <c r="M52" s="170"/>
    </row>
    <row r="53" spans="2:13" s="167" customFormat="1" ht="16.2" x14ac:dyDescent="0.3">
      <c r="B53" s="101" t="s">
        <v>126</v>
      </c>
      <c r="C53" s="210" t="s">
        <v>35</v>
      </c>
      <c r="D53" s="210" t="s">
        <v>36</v>
      </c>
      <c r="E53" s="210" t="s">
        <v>81</v>
      </c>
      <c r="F53" s="210" t="s">
        <v>38</v>
      </c>
      <c r="G53" s="211" t="s">
        <v>39</v>
      </c>
      <c r="H53" s="24"/>
      <c r="I53" s="24"/>
      <c r="J53" s="162"/>
      <c r="K53" s="170"/>
      <c r="L53" s="170"/>
      <c r="M53" s="170"/>
    </row>
    <row r="54" spans="2:13" s="167" customFormat="1" ht="16.2" x14ac:dyDescent="0.3">
      <c r="B54" s="217" t="s">
        <v>53</v>
      </c>
      <c r="C54" s="158"/>
      <c r="D54" s="158"/>
      <c r="E54" s="158"/>
      <c r="F54" s="158"/>
      <c r="G54" s="158"/>
      <c r="H54" s="24"/>
      <c r="I54" s="24"/>
      <c r="J54" s="162"/>
      <c r="K54" s="170"/>
      <c r="L54" s="170"/>
      <c r="M54" s="170"/>
    </row>
    <row r="55" spans="2:13" s="167" customFormat="1" ht="16.2" x14ac:dyDescent="0.3">
      <c r="B55" s="23"/>
      <c r="C55" s="24"/>
      <c r="D55" s="24"/>
      <c r="E55" s="24"/>
      <c r="F55" s="24"/>
      <c r="G55" s="24"/>
      <c r="H55" s="24"/>
      <c r="I55" s="24"/>
      <c r="J55" s="162"/>
      <c r="K55" s="170"/>
      <c r="L55" s="170"/>
      <c r="M55" s="170"/>
    </row>
    <row r="56" spans="2:13" s="167" customFormat="1" ht="16.2" x14ac:dyDescent="0.3">
      <c r="B56" s="101" t="s">
        <v>125</v>
      </c>
      <c r="C56" s="102" t="s">
        <v>54</v>
      </c>
      <c r="D56" s="24"/>
      <c r="E56" s="24"/>
      <c r="F56" s="24"/>
      <c r="G56" s="24"/>
      <c r="H56" s="24"/>
      <c r="I56" s="24"/>
      <c r="J56" s="162"/>
      <c r="K56" s="170"/>
      <c r="L56" s="170"/>
      <c r="M56" s="170"/>
    </row>
    <row r="57" spans="2:13" s="167" customFormat="1" ht="16.8" thickBot="1" x14ac:dyDescent="0.35">
      <c r="B57" s="219" t="s">
        <v>125</v>
      </c>
      <c r="C57" s="215">
        <f>C51+D51+E51+F51+G51+G54+F54+E54+D54+C54</f>
        <v>0</v>
      </c>
      <c r="D57" s="24"/>
      <c r="E57" s="24"/>
      <c r="F57" s="24"/>
      <c r="G57" s="24"/>
      <c r="H57" s="24"/>
      <c r="I57" s="24"/>
      <c r="J57" s="162"/>
      <c r="K57" s="170"/>
      <c r="L57" s="170"/>
      <c r="M57" s="170"/>
    </row>
    <row r="58" spans="2:13" s="167" customFormat="1" ht="17.399999999999999" thickTop="1" thickBot="1" x14ac:dyDescent="0.35">
      <c r="B58" s="220"/>
      <c r="C58" s="220"/>
      <c r="D58" s="220"/>
      <c r="E58" s="21"/>
      <c r="F58" s="21"/>
      <c r="G58" s="21"/>
      <c r="H58" s="21"/>
      <c r="I58" s="21"/>
      <c r="J58" s="162"/>
      <c r="K58" s="170"/>
      <c r="L58" s="170"/>
      <c r="M58" s="170"/>
    </row>
    <row r="59" spans="2:13" s="167" customFormat="1" ht="16.2" x14ac:dyDescent="0.3">
      <c r="B59" s="221"/>
      <c r="C59" s="221"/>
      <c r="D59" s="221"/>
      <c r="E59" s="24"/>
      <c r="F59" s="24"/>
      <c r="G59" s="24"/>
      <c r="H59" s="24"/>
      <c r="I59" s="24"/>
      <c r="J59" s="162"/>
      <c r="K59" s="170"/>
      <c r="L59" s="170"/>
      <c r="M59" s="170"/>
    </row>
    <row r="60" spans="2:13" s="167" customFormat="1" ht="16.2" x14ac:dyDescent="0.3">
      <c r="B60" s="101"/>
      <c r="C60" s="102" t="s">
        <v>54</v>
      </c>
      <c r="D60" s="221"/>
      <c r="E60" s="24"/>
      <c r="F60" s="24"/>
      <c r="G60" s="24"/>
      <c r="H60" s="24"/>
      <c r="I60" s="24"/>
      <c r="J60" s="162"/>
      <c r="K60" s="170"/>
      <c r="L60" s="170"/>
      <c r="M60" s="170"/>
    </row>
    <row r="61" spans="2:13" s="167" customFormat="1" ht="16.8" thickBot="1" x14ac:dyDescent="0.35">
      <c r="B61" s="222" t="s">
        <v>79</v>
      </c>
      <c r="C61" s="223">
        <f>C47+C57</f>
        <v>0</v>
      </c>
      <c r="D61" s="24"/>
      <c r="E61" s="24"/>
      <c r="F61" s="24"/>
      <c r="G61" s="24"/>
      <c r="H61" s="24"/>
      <c r="I61" s="24"/>
      <c r="J61" s="162"/>
      <c r="K61" s="170"/>
      <c r="L61" s="170"/>
      <c r="M61" s="170"/>
    </row>
    <row r="62" spans="2:13" s="167" customFormat="1" ht="16.2" hidden="1" x14ac:dyDescent="0.3">
      <c r="B62" s="216"/>
      <c r="C62" s="216"/>
      <c r="D62" s="216"/>
      <c r="F62" s="209"/>
      <c r="G62" s="209"/>
      <c r="H62" s="209"/>
      <c r="I62" s="209"/>
      <c r="J62" s="162"/>
      <c r="K62" s="170"/>
      <c r="L62" s="170"/>
      <c r="M62" s="170"/>
    </row>
    <row r="63" spans="2:13" s="167" customFormat="1" ht="16.2" hidden="1" x14ac:dyDescent="0.3">
      <c r="B63" s="216"/>
      <c r="C63" s="216"/>
      <c r="D63" s="216"/>
      <c r="F63" s="209"/>
      <c r="G63" s="209"/>
      <c r="H63" s="209"/>
      <c r="I63" s="209"/>
      <c r="J63" s="162"/>
      <c r="K63" s="170"/>
      <c r="L63" s="170"/>
      <c r="M63" s="170"/>
    </row>
    <row r="64" spans="2:13" s="167" customFormat="1" ht="16.2" hidden="1" x14ac:dyDescent="0.3">
      <c r="B64" s="216"/>
      <c r="C64" s="216"/>
      <c r="D64" s="216"/>
      <c r="F64" s="209"/>
      <c r="G64" s="209"/>
      <c r="H64" s="209"/>
      <c r="I64" s="209"/>
      <c r="J64" s="162"/>
      <c r="K64" s="170"/>
      <c r="L64" s="170"/>
      <c r="M64" s="170"/>
    </row>
    <row r="65" spans="2:13" s="167" customFormat="1" ht="16.2" hidden="1" x14ac:dyDescent="0.3">
      <c r="B65" s="216"/>
      <c r="C65" s="216"/>
      <c r="D65" s="216"/>
      <c r="F65" s="209"/>
      <c r="G65" s="209"/>
      <c r="H65" s="209"/>
      <c r="I65" s="209"/>
      <c r="J65" s="162"/>
      <c r="K65" s="170"/>
      <c r="L65" s="170"/>
      <c r="M65" s="170"/>
    </row>
    <row r="66" spans="2:13" s="167" customFormat="1" ht="16.2" hidden="1" x14ac:dyDescent="0.3">
      <c r="B66" s="216"/>
      <c r="C66" s="216"/>
      <c r="D66" s="216"/>
      <c r="F66" s="209"/>
      <c r="G66" s="209"/>
      <c r="H66" s="209"/>
      <c r="I66" s="209"/>
      <c r="J66" s="162"/>
      <c r="K66" s="170"/>
      <c r="L66" s="170"/>
      <c r="M66" s="170"/>
    </row>
    <row r="67" spans="2:13" s="167" customFormat="1" ht="16.2" hidden="1" x14ac:dyDescent="0.3">
      <c r="B67" s="216"/>
      <c r="C67" s="216"/>
      <c r="D67" s="216"/>
      <c r="F67" s="209"/>
      <c r="G67" s="209"/>
      <c r="H67" s="209"/>
      <c r="I67" s="209"/>
      <c r="J67" s="162"/>
      <c r="K67" s="170"/>
      <c r="L67" s="170"/>
      <c r="M67" s="170"/>
    </row>
    <row r="68" spans="2:13" s="167" customFormat="1" ht="16.2" hidden="1" x14ac:dyDescent="0.3">
      <c r="B68" s="216"/>
      <c r="C68" s="216"/>
      <c r="D68" s="216"/>
      <c r="F68" s="209"/>
      <c r="G68" s="209"/>
      <c r="H68" s="209"/>
      <c r="I68" s="209"/>
      <c r="J68" s="162"/>
      <c r="K68" s="170"/>
      <c r="L68" s="170"/>
      <c r="M68" s="170"/>
    </row>
    <row r="69" spans="2:13" s="167" customFormat="1" ht="16.2" hidden="1" x14ac:dyDescent="0.3">
      <c r="B69" s="216"/>
      <c r="C69" s="216"/>
      <c r="D69" s="216"/>
      <c r="F69" s="209"/>
      <c r="G69" s="209"/>
      <c r="H69" s="209"/>
      <c r="I69" s="209"/>
      <c r="J69" s="162"/>
      <c r="K69" s="170"/>
      <c r="L69" s="170"/>
      <c r="M69" s="170"/>
    </row>
    <row r="70" spans="2:13" s="167" customFormat="1" ht="16.2" hidden="1" x14ac:dyDescent="0.3">
      <c r="B70" s="216"/>
      <c r="C70" s="216"/>
      <c r="D70" s="216"/>
      <c r="F70" s="209"/>
      <c r="G70" s="209"/>
      <c r="H70" s="209"/>
      <c r="I70" s="209"/>
      <c r="J70" s="162"/>
      <c r="K70" s="170"/>
      <c r="L70" s="170"/>
      <c r="M70" s="170"/>
    </row>
    <row r="71" spans="2:13" s="167" customFormat="1" ht="16.2" hidden="1" x14ac:dyDescent="0.3">
      <c r="B71" s="216"/>
      <c r="C71" s="216"/>
      <c r="D71" s="216"/>
      <c r="F71" s="209"/>
      <c r="G71" s="209"/>
      <c r="H71" s="209"/>
      <c r="I71" s="209"/>
      <c r="J71" s="162"/>
      <c r="K71" s="170"/>
      <c r="L71" s="170"/>
      <c r="M71" s="170"/>
    </row>
    <row r="72" spans="2:13" s="167" customFormat="1" ht="16.2" hidden="1" x14ac:dyDescent="0.3">
      <c r="B72" s="216"/>
      <c r="C72" s="216"/>
      <c r="D72" s="216"/>
      <c r="F72" s="209"/>
      <c r="G72" s="209"/>
      <c r="H72" s="209"/>
      <c r="I72" s="209"/>
      <c r="J72" s="162"/>
      <c r="K72" s="170"/>
      <c r="L72" s="170"/>
      <c r="M72" s="170"/>
    </row>
    <row r="73" spans="2:13" s="167" customFormat="1" ht="16.2" hidden="1" x14ac:dyDescent="0.3">
      <c r="B73" s="216"/>
      <c r="C73" s="216"/>
      <c r="D73" s="216"/>
      <c r="F73" s="209"/>
      <c r="G73" s="209"/>
      <c r="H73" s="209"/>
      <c r="I73" s="209"/>
      <c r="J73" s="162"/>
      <c r="K73" s="170"/>
      <c r="L73" s="170"/>
      <c r="M73" s="170"/>
    </row>
    <row r="74" spans="2:13" s="167" customFormat="1" ht="16.2" hidden="1" x14ac:dyDescent="0.3">
      <c r="B74" s="216"/>
      <c r="C74" s="216"/>
      <c r="D74" s="216"/>
      <c r="F74" s="209"/>
      <c r="G74" s="209"/>
      <c r="H74" s="209"/>
      <c r="I74" s="209"/>
      <c r="J74" s="162"/>
      <c r="K74" s="170"/>
      <c r="L74" s="170"/>
      <c r="M74" s="170"/>
    </row>
    <row r="75" spans="2:13" s="167" customFormat="1" ht="16.2" hidden="1" x14ac:dyDescent="0.3">
      <c r="B75" s="216"/>
      <c r="C75" s="216"/>
      <c r="D75" s="216"/>
      <c r="F75" s="209"/>
      <c r="G75" s="209"/>
      <c r="H75" s="209"/>
      <c r="I75" s="209"/>
      <c r="J75" s="162"/>
      <c r="K75" s="170"/>
      <c r="L75" s="170"/>
      <c r="M75" s="170"/>
    </row>
    <row r="76" spans="2:13" s="167" customFormat="1" ht="16.2" hidden="1" x14ac:dyDescent="0.3">
      <c r="B76" s="216"/>
      <c r="C76" s="216"/>
      <c r="D76" s="216"/>
      <c r="F76" s="209"/>
      <c r="G76" s="209"/>
      <c r="H76" s="209"/>
      <c r="I76" s="209"/>
      <c r="J76" s="162"/>
      <c r="K76" s="170"/>
      <c r="L76" s="170"/>
      <c r="M76" s="170"/>
    </row>
    <row r="77" spans="2:13" s="167" customFormat="1" ht="16.2" hidden="1" x14ac:dyDescent="0.3">
      <c r="B77" s="216"/>
      <c r="C77" s="216"/>
      <c r="D77" s="216"/>
      <c r="F77" s="209"/>
      <c r="G77" s="209"/>
      <c r="H77" s="209"/>
      <c r="I77" s="209"/>
      <c r="J77" s="162"/>
      <c r="K77" s="170"/>
      <c r="L77" s="170"/>
      <c r="M77" s="170"/>
    </row>
    <row r="78" spans="2:13" s="167" customFormat="1" ht="16.2" hidden="1" x14ac:dyDescent="0.3">
      <c r="B78" s="216"/>
      <c r="C78" s="216"/>
      <c r="D78" s="216"/>
      <c r="F78" s="209"/>
      <c r="G78" s="209"/>
      <c r="H78" s="209"/>
      <c r="I78" s="209"/>
      <c r="J78" s="162"/>
      <c r="K78" s="170"/>
      <c r="L78" s="170"/>
      <c r="M78" s="170"/>
    </row>
    <row r="79" spans="2:13" s="167" customFormat="1" ht="16.2" hidden="1" x14ac:dyDescent="0.3">
      <c r="B79" s="216"/>
      <c r="C79" s="216"/>
      <c r="D79" s="216"/>
      <c r="F79" s="209"/>
      <c r="G79" s="209"/>
      <c r="H79" s="209"/>
      <c r="I79" s="209"/>
      <c r="J79" s="162"/>
      <c r="K79" s="170"/>
      <c r="L79" s="170"/>
      <c r="M79" s="170"/>
    </row>
    <row r="80" spans="2:13" s="167" customFormat="1" ht="16.2" hidden="1" x14ac:dyDescent="0.3">
      <c r="B80" s="216"/>
      <c r="C80" s="216"/>
      <c r="D80" s="216"/>
      <c r="F80" s="209"/>
      <c r="G80" s="209"/>
      <c r="H80" s="209"/>
      <c r="I80" s="209"/>
      <c r="J80" s="162"/>
      <c r="K80" s="170"/>
      <c r="L80" s="170"/>
      <c r="M80" s="170"/>
    </row>
    <row r="81" spans="2:13" s="167" customFormat="1" ht="16.2" hidden="1" x14ac:dyDescent="0.3">
      <c r="B81" s="216"/>
      <c r="C81" s="216"/>
      <c r="D81" s="216"/>
      <c r="F81" s="209"/>
      <c r="G81" s="209"/>
      <c r="H81" s="209"/>
      <c r="I81" s="209"/>
      <c r="J81" s="162"/>
      <c r="K81" s="170"/>
      <c r="L81" s="170"/>
      <c r="M81" s="170"/>
    </row>
    <row r="82" spans="2:13" s="167" customFormat="1" ht="16.2" hidden="1" x14ac:dyDescent="0.3">
      <c r="B82" s="216"/>
      <c r="C82" s="216"/>
      <c r="D82" s="216"/>
      <c r="F82" s="209"/>
      <c r="G82" s="209"/>
      <c r="H82" s="209"/>
      <c r="I82" s="209"/>
      <c r="J82" s="162"/>
      <c r="K82" s="170"/>
      <c r="L82" s="170"/>
      <c r="M82" s="170"/>
    </row>
    <row r="83" spans="2:13" s="167" customFormat="1" ht="16.2" hidden="1" x14ac:dyDescent="0.3">
      <c r="B83" s="216"/>
      <c r="C83" s="216"/>
      <c r="D83" s="216"/>
      <c r="F83" s="209"/>
      <c r="G83" s="209"/>
      <c r="H83" s="209"/>
      <c r="I83" s="209"/>
      <c r="J83" s="162"/>
      <c r="K83" s="170"/>
      <c r="L83" s="170"/>
      <c r="M83" s="170"/>
    </row>
    <row r="84" spans="2:13" s="167" customFormat="1" ht="16.2" hidden="1" x14ac:dyDescent="0.3">
      <c r="B84" s="216"/>
      <c r="C84" s="216"/>
      <c r="D84" s="216"/>
      <c r="F84" s="209"/>
      <c r="G84" s="209"/>
      <c r="H84" s="209"/>
      <c r="I84" s="209"/>
      <c r="J84" s="162"/>
      <c r="K84" s="170"/>
      <c r="L84" s="170"/>
      <c r="M84" s="170"/>
    </row>
    <row r="85" spans="2:13" s="167" customFormat="1" ht="16.2" hidden="1" x14ac:dyDescent="0.3">
      <c r="B85" s="216"/>
      <c r="C85" s="216"/>
      <c r="D85" s="216"/>
      <c r="F85" s="209"/>
      <c r="G85" s="209"/>
      <c r="H85" s="209"/>
      <c r="I85" s="209"/>
      <c r="J85" s="162"/>
      <c r="K85" s="170"/>
      <c r="L85" s="170"/>
      <c r="M85" s="170"/>
    </row>
    <row r="86" spans="2:13" s="167" customFormat="1" ht="16.2" hidden="1" x14ac:dyDescent="0.3">
      <c r="B86" s="216"/>
      <c r="C86" s="216"/>
      <c r="D86" s="216"/>
      <c r="F86" s="209"/>
      <c r="G86" s="209"/>
      <c r="H86" s="209"/>
      <c r="I86" s="209"/>
      <c r="J86" s="162"/>
      <c r="K86" s="170"/>
      <c r="L86" s="170"/>
      <c r="M86" s="170"/>
    </row>
    <row r="87" spans="2:13" s="167" customFormat="1" ht="16.2" hidden="1" x14ac:dyDescent="0.3">
      <c r="B87" s="216"/>
      <c r="C87" s="216"/>
      <c r="D87" s="216"/>
      <c r="F87" s="209"/>
      <c r="G87" s="209"/>
      <c r="H87" s="209"/>
      <c r="I87" s="209"/>
      <c r="J87" s="162"/>
      <c r="K87" s="170"/>
      <c r="L87" s="170"/>
      <c r="M87" s="170"/>
    </row>
    <row r="88" spans="2:13" s="167" customFormat="1" ht="16.2" hidden="1" x14ac:dyDescent="0.3">
      <c r="B88" s="216"/>
      <c r="C88" s="216"/>
      <c r="D88" s="216"/>
      <c r="F88" s="209"/>
      <c r="G88" s="209"/>
      <c r="H88" s="209"/>
      <c r="I88" s="209"/>
      <c r="J88" s="162"/>
      <c r="K88" s="170"/>
      <c r="L88" s="170"/>
      <c r="M88" s="170"/>
    </row>
    <row r="89" spans="2:13" s="167" customFormat="1" ht="16.2" hidden="1" x14ac:dyDescent="0.3">
      <c r="B89" s="216"/>
      <c r="C89" s="216"/>
      <c r="D89" s="216"/>
      <c r="F89" s="209"/>
      <c r="G89" s="209"/>
      <c r="H89" s="209"/>
      <c r="I89" s="209"/>
      <c r="J89" s="162"/>
      <c r="K89" s="170"/>
      <c r="L89" s="170"/>
      <c r="M89" s="170"/>
    </row>
    <row r="90" spans="2:13" s="167" customFormat="1" ht="16.2" hidden="1" x14ac:dyDescent="0.3">
      <c r="B90" s="216"/>
      <c r="C90" s="216"/>
      <c r="D90" s="216"/>
      <c r="F90" s="209"/>
      <c r="G90" s="209"/>
      <c r="H90" s="209"/>
      <c r="I90" s="209"/>
      <c r="J90" s="162"/>
      <c r="K90" s="170"/>
      <c r="L90" s="170"/>
      <c r="M90" s="170"/>
    </row>
    <row r="91" spans="2:13" s="167" customFormat="1" ht="16.2" hidden="1" x14ac:dyDescent="0.3">
      <c r="B91" s="216"/>
      <c r="C91" s="216"/>
      <c r="D91" s="216"/>
      <c r="F91" s="209"/>
      <c r="G91" s="209"/>
      <c r="H91" s="209"/>
      <c r="I91" s="209"/>
      <c r="J91" s="162"/>
      <c r="K91" s="170"/>
      <c r="L91" s="170"/>
      <c r="M91" s="170"/>
    </row>
    <row r="92" spans="2:13" s="167" customFormat="1" ht="16.8" hidden="1" thickBot="1" x14ac:dyDescent="0.35">
      <c r="B92" s="20"/>
      <c r="C92" s="21"/>
      <c r="D92" s="21"/>
      <c r="E92" s="21"/>
      <c r="F92" s="21"/>
      <c r="G92" s="21"/>
      <c r="H92" s="21"/>
      <c r="I92" s="21"/>
      <c r="J92" s="162"/>
      <c r="K92" s="170"/>
      <c r="L92" s="170"/>
      <c r="M92" s="170"/>
    </row>
  </sheetData>
  <sheetProtection algorithmName="SHA-512" hashValue="Mdq/YSe7XzmET1nz2Qv8CrabhRReCff5v4dVbnIOurlnQdAKL4Nq776t2hyl/pnkT0a7z+X4sLcAT1cWMe8EXg==" saltValue="rrKLUUzKjhVi8BiFj/x+eg==" spinCount="100000" sheet="1" objects="1" scenarios="1"/>
  <mergeCells count="4">
    <mergeCell ref="E22:E23"/>
    <mergeCell ref="C23:D23"/>
    <mergeCell ref="G23:G24"/>
    <mergeCell ref="B33:F34"/>
  </mergeCells>
  <conditionalFormatting sqref="H33">
    <cfRule type="expression" dxfId="38" priority="117">
      <formula>$M$33&gt;0</formula>
    </cfRule>
  </conditionalFormatting>
  <conditionalFormatting sqref="G25">
    <cfRule type="expression" dxfId="37" priority="116">
      <formula>L25=2</formula>
    </cfRule>
  </conditionalFormatting>
  <conditionalFormatting sqref="G29">
    <cfRule type="expression" dxfId="36" priority="115">
      <formula>L29=2</formula>
    </cfRule>
  </conditionalFormatting>
  <conditionalFormatting sqref="G30:G31">
    <cfRule type="expression" dxfId="35" priority="114">
      <formula>L30=2</formula>
    </cfRule>
  </conditionalFormatting>
  <conditionalFormatting sqref="G32">
    <cfRule type="expression" dxfId="34" priority="113">
      <formula>L32=2</formula>
    </cfRule>
  </conditionalFormatting>
  <conditionalFormatting sqref="G26">
    <cfRule type="expression" dxfId="33" priority="110">
      <formula>L26=2</formula>
    </cfRule>
  </conditionalFormatting>
  <conditionalFormatting sqref="G27">
    <cfRule type="expression" dxfId="32" priority="109">
      <formula>L27=2</formula>
    </cfRule>
  </conditionalFormatting>
  <conditionalFormatting sqref="G28">
    <cfRule type="expression" dxfId="31" priority="108">
      <formula>L28=2</formula>
    </cfRule>
  </conditionalFormatting>
  <conditionalFormatting sqref="H25">
    <cfRule type="expression" dxfId="30" priority="99">
      <formula>L25=2</formula>
    </cfRule>
    <cfRule type="expression" dxfId="29" priority="100">
      <formula>M25=0</formula>
    </cfRule>
    <cfRule type="expression" dxfId="28" priority="101">
      <formula>M25=1</formula>
    </cfRule>
  </conditionalFormatting>
  <conditionalFormatting sqref="H26">
    <cfRule type="expression" dxfId="27" priority="53">
      <formula>L26=2</formula>
    </cfRule>
    <cfRule type="expression" dxfId="26" priority="54">
      <formula>M26=0</formula>
    </cfRule>
    <cfRule type="expression" dxfId="25" priority="55">
      <formula>M26=1</formula>
    </cfRule>
  </conditionalFormatting>
  <conditionalFormatting sqref="H27">
    <cfRule type="expression" dxfId="24" priority="50">
      <formula>L27=2</formula>
    </cfRule>
    <cfRule type="expression" dxfId="23" priority="51">
      <formula>M27=0</formula>
    </cfRule>
    <cfRule type="expression" dxfId="22" priority="52">
      <formula>M27=1</formula>
    </cfRule>
  </conditionalFormatting>
  <conditionalFormatting sqref="H28">
    <cfRule type="expression" dxfId="21" priority="47">
      <formula>L28=2</formula>
    </cfRule>
    <cfRule type="expression" dxfId="20" priority="48">
      <formula>M28=0</formula>
    </cfRule>
    <cfRule type="expression" dxfId="19" priority="49">
      <formula>M28=1</formula>
    </cfRule>
  </conditionalFormatting>
  <conditionalFormatting sqref="H29">
    <cfRule type="expression" dxfId="18" priority="44">
      <formula>L29=2</formula>
    </cfRule>
    <cfRule type="expression" dxfId="17" priority="45">
      <formula>M29=0</formula>
    </cfRule>
    <cfRule type="expression" dxfId="16" priority="46">
      <formula>M29=1</formula>
    </cfRule>
  </conditionalFormatting>
  <conditionalFormatting sqref="H30:H31">
    <cfRule type="expression" dxfId="15" priority="41">
      <formula>L30=2</formula>
    </cfRule>
    <cfRule type="expression" dxfId="14" priority="42">
      <formula>M30=0</formula>
    </cfRule>
    <cfRule type="expression" dxfId="13" priority="43">
      <formula>M30=1</formula>
    </cfRule>
  </conditionalFormatting>
  <conditionalFormatting sqref="H32">
    <cfRule type="expression" dxfId="12" priority="38">
      <formula>L32=2</formula>
    </cfRule>
    <cfRule type="expression" dxfId="11" priority="39">
      <formula>M32=0</formula>
    </cfRule>
    <cfRule type="expression" dxfId="10" priority="40">
      <formula>M32=1</formula>
    </cfRule>
  </conditionalFormatting>
  <conditionalFormatting sqref="C51:G51">
    <cfRule type="expression" dxfId="9" priority="37">
      <formula>C49="&gt;"</formula>
    </cfRule>
  </conditionalFormatting>
  <conditionalFormatting sqref="C54:G54">
    <cfRule type="expression" dxfId="8" priority="36">
      <formula>C52="&gt;"</formula>
    </cfRule>
  </conditionalFormatting>
  <conditionalFormatting sqref="D26">
    <cfRule type="expression" dxfId="7" priority="5">
      <formula>D25&lt;&gt;"&gt;"</formula>
    </cfRule>
    <cfRule type="expression" dxfId="6" priority="6">
      <formula>D25="&gt;"</formula>
    </cfRule>
  </conditionalFormatting>
  <conditionalFormatting sqref="D27:D32">
    <cfRule type="expression" dxfId="5" priority="3">
      <formula>D26&lt;&gt;"&gt;"</formula>
    </cfRule>
    <cfRule type="expression" dxfId="4" priority="4">
      <formula>D26="&gt;"</formula>
    </cfRule>
  </conditionalFormatting>
  <conditionalFormatting sqref="D25">
    <cfRule type="expression" dxfId="3" priority="1">
      <formula>D24&lt;&gt;"&gt;"</formula>
    </cfRule>
    <cfRule type="expression" dxfId="2" priority="2">
      <formula>D24="&gt;"</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3"/>
  <sheetViews>
    <sheetView showGridLines="0" zoomScale="80" zoomScaleNormal="80" workbookViewId="0">
      <selection activeCell="C20" sqref="C20"/>
    </sheetView>
  </sheetViews>
  <sheetFormatPr defaultColWidth="0" defaultRowHeight="0" customHeight="1" zeroHeight="1" x14ac:dyDescent="0.25"/>
  <cols>
    <col min="1" max="1" width="3.6640625" style="123" customWidth="1"/>
    <col min="2" max="2" width="74.5546875" style="160" customWidth="1"/>
    <col min="3" max="3" width="19.44140625" style="123" customWidth="1"/>
    <col min="4" max="7" width="19.44140625" style="161" customWidth="1"/>
    <col min="8" max="8" width="3.6640625" style="207" customWidth="1"/>
    <col min="9" max="9" width="7.109375" style="123" hidden="1" customWidth="1"/>
    <col min="10" max="10" width="8.88671875" style="123" hidden="1" customWidth="1"/>
    <col min="11" max="11" width="4.109375" style="123" hidden="1" customWidth="1"/>
    <col min="12" max="13" width="8.88671875" style="123" hidden="1" customWidth="1"/>
    <col min="14" max="14" width="24.33203125" style="123" hidden="1" customWidth="1"/>
    <col min="15" max="15" width="21.6640625" style="123" hidden="1" customWidth="1"/>
    <col min="16" max="16" width="8.88671875" style="123" hidden="1" customWidth="1"/>
    <col min="17" max="17" width="24.33203125" style="123" hidden="1" customWidth="1"/>
    <col min="18" max="18" width="21.6640625" style="123" hidden="1" customWidth="1"/>
    <col min="19" max="16384" width="8.88671875" style="123" hidden="1"/>
  </cols>
  <sheetData>
    <row r="1" spans="1:16" ht="16.95" customHeight="1" x14ac:dyDescent="0.35">
      <c r="A1" s="159"/>
      <c r="H1" s="162"/>
    </row>
    <row r="2" spans="1:16" s="159" customFormat="1" ht="22.2" x14ac:dyDescent="0.35">
      <c r="B2" s="224" t="str">
        <f>Samenvatting!B2</f>
        <v>Europese aanbesteding</v>
      </c>
      <c r="C2" s="163"/>
      <c r="D2" s="164"/>
      <c r="E2" s="163"/>
      <c r="F2" s="163"/>
      <c r="G2" s="163"/>
      <c r="H2" s="162"/>
      <c r="I2" s="166"/>
      <c r="J2" s="166"/>
      <c r="K2" s="166"/>
      <c r="L2" s="166"/>
      <c r="M2" s="166"/>
      <c r="N2" s="166"/>
      <c r="O2" s="166"/>
      <c r="P2" s="166"/>
    </row>
    <row r="3" spans="1:16" s="167" customFormat="1" ht="17.399999999999999" x14ac:dyDescent="0.3">
      <c r="B3" s="168" t="str">
        <f>Samenvatting!B3</f>
        <v>Web Analytics Tool</v>
      </c>
      <c r="C3" s="169"/>
      <c r="D3" s="169"/>
      <c r="E3" s="169"/>
      <c r="F3" s="169"/>
      <c r="G3" s="169"/>
      <c r="H3" s="162"/>
      <c r="I3" s="170"/>
      <c r="J3" s="170"/>
      <c r="K3" s="170"/>
      <c r="L3" s="170"/>
      <c r="M3" s="170"/>
      <c r="N3" s="170"/>
      <c r="O3" s="170"/>
      <c r="P3" s="170"/>
    </row>
    <row r="4" spans="1:16" s="167" customFormat="1" ht="19.8" x14ac:dyDescent="0.3">
      <c r="B4" s="82" t="s">
        <v>34</v>
      </c>
      <c r="C4" s="169"/>
      <c r="D4" s="169"/>
      <c r="E4" s="169"/>
      <c r="F4" s="169"/>
      <c r="G4" s="169"/>
      <c r="H4" s="162"/>
      <c r="I4" s="170"/>
      <c r="J4" s="170"/>
      <c r="K4" s="170"/>
      <c r="L4" s="170"/>
      <c r="M4" s="170"/>
      <c r="N4" s="170"/>
      <c r="O4" s="170"/>
      <c r="P4" s="170"/>
    </row>
    <row r="5" spans="1:16" s="167" customFormat="1" ht="16.2" x14ac:dyDescent="0.3">
      <c r="B5" s="70" t="str">
        <f>Samenvatting!B5</f>
        <v>IUC21-054</v>
      </c>
      <c r="C5" s="169"/>
      <c r="D5" s="169"/>
      <c r="E5" s="169"/>
      <c r="F5" s="169"/>
      <c r="G5" s="169"/>
      <c r="H5" s="162"/>
      <c r="I5" s="170"/>
      <c r="J5" s="170"/>
      <c r="K5" s="170"/>
      <c r="L5" s="170"/>
      <c r="M5" s="170"/>
      <c r="N5" s="170"/>
      <c r="O5" s="170"/>
      <c r="P5" s="170"/>
    </row>
    <row r="6" spans="1:16" s="167" customFormat="1" ht="16.2" x14ac:dyDescent="0.3">
      <c r="B6" s="171" t="s">
        <v>10</v>
      </c>
      <c r="C6" s="169"/>
      <c r="D6" s="169"/>
      <c r="E6" s="169"/>
      <c r="F6" s="169"/>
      <c r="G6" s="169"/>
      <c r="H6" s="162"/>
      <c r="I6" s="170"/>
      <c r="J6" s="170"/>
      <c r="K6" s="170"/>
      <c r="L6" s="170"/>
      <c r="M6" s="170"/>
      <c r="N6" s="170"/>
      <c r="O6" s="170"/>
      <c r="P6" s="170"/>
    </row>
    <row r="7" spans="1:16" s="167" customFormat="1" ht="16.2" x14ac:dyDescent="0.3">
      <c r="B7" s="3"/>
      <c r="C7" s="5"/>
      <c r="D7" s="6"/>
      <c r="E7" s="4"/>
      <c r="F7" s="4"/>
      <c r="G7" s="4"/>
      <c r="H7" s="162"/>
      <c r="I7" s="170"/>
      <c r="J7" s="170"/>
      <c r="K7" s="170"/>
      <c r="L7" s="170"/>
      <c r="M7" s="170"/>
      <c r="N7" s="170"/>
      <c r="O7" s="170"/>
      <c r="P7" s="170"/>
    </row>
    <row r="8" spans="1:16" s="167" customFormat="1" ht="16.2" x14ac:dyDescent="0.3">
      <c r="B8" s="23"/>
      <c r="C8" s="24"/>
      <c r="D8" s="24"/>
      <c r="E8" s="24"/>
      <c r="F8" s="24"/>
      <c r="G8" s="24"/>
      <c r="H8" s="162"/>
      <c r="I8" s="170"/>
      <c r="J8" s="170"/>
      <c r="K8" s="170"/>
      <c r="L8" s="170"/>
      <c r="M8" s="170"/>
      <c r="N8" s="170"/>
      <c r="O8" s="170"/>
      <c r="P8" s="170"/>
    </row>
    <row r="9" spans="1:16" s="167" customFormat="1" ht="16.2" x14ac:dyDescent="0.3">
      <c r="B9" s="36" t="s">
        <v>4</v>
      </c>
      <c r="C9" s="54"/>
      <c r="D9" s="37"/>
      <c r="E9" s="37"/>
      <c r="F9" s="37"/>
      <c r="G9" s="38"/>
      <c r="H9" s="162"/>
      <c r="I9" s="170"/>
      <c r="J9" s="170"/>
      <c r="K9" s="170"/>
      <c r="L9" s="170"/>
      <c r="M9" s="170"/>
      <c r="N9" s="170"/>
      <c r="O9" s="170"/>
      <c r="P9" s="170"/>
    </row>
    <row r="10" spans="1:16" s="167" customFormat="1" ht="16.2" x14ac:dyDescent="0.3">
      <c r="B10" s="63" t="s">
        <v>56</v>
      </c>
      <c r="C10" s="107" t="s">
        <v>5</v>
      </c>
      <c r="D10" s="107" t="s">
        <v>6</v>
      </c>
      <c r="E10" s="107" t="s">
        <v>7</v>
      </c>
      <c r="F10" s="107" t="s">
        <v>8</v>
      </c>
      <c r="G10" s="107" t="s">
        <v>9</v>
      </c>
      <c r="H10" s="162"/>
      <c r="I10" s="170"/>
      <c r="J10" s="170"/>
      <c r="K10" s="170"/>
      <c r="L10" s="170"/>
      <c r="M10" s="170"/>
      <c r="N10" s="170"/>
      <c r="O10" s="170"/>
      <c r="P10" s="170"/>
    </row>
    <row r="11" spans="1:16" s="167" customFormat="1" ht="16.2" x14ac:dyDescent="0.3">
      <c r="B11" s="105" t="s">
        <v>119</v>
      </c>
      <c r="C11" s="40">
        <f>'2a. Actie'!C11</f>
        <v>1096000000</v>
      </c>
      <c r="D11" s="40">
        <f>'2a. Actie'!D11</f>
        <v>1380000000</v>
      </c>
      <c r="E11" s="40">
        <f>'2a. Actie'!E11</f>
        <v>1664000000</v>
      </c>
      <c r="F11" s="40">
        <f>'2a. Actie'!F11</f>
        <v>1948000000</v>
      </c>
      <c r="G11" s="40">
        <f>'2a. Actie'!G11</f>
        <v>2232000000</v>
      </c>
      <c r="H11" s="162"/>
      <c r="I11" s="170"/>
      <c r="J11" s="170"/>
      <c r="K11" s="170"/>
      <c r="L11" s="170"/>
      <c r="M11" s="170"/>
      <c r="N11" s="170"/>
      <c r="O11" s="170"/>
      <c r="P11" s="170"/>
    </row>
    <row r="12" spans="1:16" s="167" customFormat="1" ht="16.2" x14ac:dyDescent="0.3">
      <c r="B12" s="105"/>
      <c r="C12" s="99"/>
      <c r="D12" s="99"/>
      <c r="E12" s="99"/>
      <c r="F12" s="99"/>
      <c r="G12" s="106"/>
      <c r="H12" s="162"/>
      <c r="I12" s="170"/>
      <c r="J12" s="170"/>
      <c r="K12" s="170"/>
      <c r="L12" s="170"/>
      <c r="M12" s="170"/>
      <c r="N12" s="170"/>
      <c r="O12" s="170"/>
      <c r="P12" s="170"/>
    </row>
    <row r="13" spans="1:16" s="167" customFormat="1" ht="16.2" x14ac:dyDescent="0.3">
      <c r="B13" s="63" t="s">
        <v>56</v>
      </c>
      <c r="C13" s="107" t="s">
        <v>35</v>
      </c>
      <c r="D13" s="107" t="s">
        <v>36</v>
      </c>
      <c r="E13" s="107" t="s">
        <v>37</v>
      </c>
      <c r="F13" s="107" t="s">
        <v>38</v>
      </c>
      <c r="G13" s="107" t="s">
        <v>39</v>
      </c>
      <c r="H13" s="162"/>
      <c r="I13" s="170"/>
      <c r="J13" s="170"/>
      <c r="K13" s="170"/>
      <c r="L13" s="170"/>
      <c r="M13" s="170"/>
      <c r="N13" s="170"/>
      <c r="O13" s="170"/>
      <c r="P13" s="170"/>
    </row>
    <row r="14" spans="1:16" s="167" customFormat="1" ht="16.2" x14ac:dyDescent="0.3">
      <c r="B14" s="122" t="s">
        <v>119</v>
      </c>
      <c r="C14" s="40">
        <f>'2a. Actie'!C14</f>
        <v>2516000000</v>
      </c>
      <c r="D14" s="40">
        <f>'2a. Actie'!D14</f>
        <v>2800000000</v>
      </c>
      <c r="E14" s="40">
        <f>'2a. Actie'!E14</f>
        <v>3084000000</v>
      </c>
      <c r="F14" s="40">
        <f>'2a. Actie'!F14</f>
        <v>3368000000</v>
      </c>
      <c r="G14" s="40">
        <f>'2a. Actie'!G14</f>
        <v>3653000000</v>
      </c>
      <c r="H14" s="162"/>
      <c r="I14" s="170"/>
      <c r="J14" s="170"/>
      <c r="K14" s="170"/>
      <c r="L14" s="170"/>
      <c r="M14" s="170"/>
      <c r="N14" s="170"/>
      <c r="O14" s="170"/>
      <c r="P14" s="170"/>
    </row>
    <row r="15" spans="1:16" s="167" customFormat="1" ht="16.8" thickBot="1" x14ac:dyDescent="0.35">
      <c r="B15" s="225"/>
      <c r="C15" s="21"/>
      <c r="D15" s="21"/>
      <c r="E15" s="21"/>
      <c r="F15" s="21"/>
      <c r="G15" s="21"/>
      <c r="H15" s="162"/>
      <c r="I15" s="170"/>
      <c r="J15" s="170"/>
      <c r="K15" s="170"/>
      <c r="L15" s="170"/>
      <c r="M15" s="170"/>
      <c r="N15" s="170"/>
      <c r="O15" s="170"/>
      <c r="P15" s="170"/>
    </row>
    <row r="16" spans="1:16" s="167" customFormat="1" ht="16.2" x14ac:dyDescent="0.3">
      <c r="B16" s="23"/>
      <c r="C16" s="24"/>
      <c r="D16" s="24"/>
      <c r="E16" s="24"/>
      <c r="F16" s="24"/>
      <c r="G16" s="24"/>
      <c r="H16" s="162"/>
      <c r="I16" s="170"/>
      <c r="J16" s="170"/>
      <c r="K16" s="170"/>
      <c r="L16" s="170"/>
      <c r="M16" s="170"/>
      <c r="N16" s="170"/>
      <c r="O16" s="170"/>
      <c r="P16" s="170"/>
    </row>
    <row r="17" spans="1:16" s="230" customFormat="1" ht="17.399999999999999" x14ac:dyDescent="0.3">
      <c r="A17" s="167"/>
      <c r="B17" s="26" t="s">
        <v>57</v>
      </c>
      <c r="C17" s="226"/>
      <c r="D17" s="227"/>
      <c r="E17" s="227"/>
      <c r="F17" s="226"/>
      <c r="G17" s="228"/>
      <c r="H17" s="162"/>
      <c r="I17" s="229"/>
      <c r="J17" s="229"/>
      <c r="K17" s="229"/>
      <c r="L17" s="229"/>
      <c r="M17" s="229"/>
      <c r="N17" s="229"/>
      <c r="O17" s="229"/>
      <c r="P17" s="229"/>
    </row>
    <row r="18" spans="1:16" s="230" customFormat="1" ht="16.2" x14ac:dyDescent="0.3">
      <c r="A18" s="167"/>
      <c r="B18" s="7" t="s">
        <v>1</v>
      </c>
      <c r="C18" s="7" t="s">
        <v>1</v>
      </c>
      <c r="D18" s="7"/>
      <c r="E18" s="7"/>
      <c r="F18" s="7"/>
      <c r="G18" s="7"/>
      <c r="H18" s="162"/>
      <c r="I18" s="229"/>
      <c r="J18" s="229"/>
      <c r="K18" s="229"/>
      <c r="L18" s="229"/>
      <c r="M18" s="229"/>
      <c r="N18" s="229"/>
      <c r="O18" s="229"/>
      <c r="P18" s="229"/>
    </row>
    <row r="19" spans="1:16" s="230" customFormat="1" ht="16.2" x14ac:dyDescent="0.3">
      <c r="A19" s="167"/>
      <c r="B19" s="231" t="s">
        <v>40</v>
      </c>
      <c r="C19" s="232" t="s">
        <v>54</v>
      </c>
      <c r="D19" s="7"/>
      <c r="E19" s="7"/>
      <c r="F19" s="233" t="s">
        <v>1</v>
      </c>
      <c r="G19" s="7"/>
      <c r="H19" s="162"/>
      <c r="I19" s="229"/>
      <c r="J19" s="229"/>
      <c r="K19" s="229"/>
      <c r="L19" s="229"/>
      <c r="M19" s="229"/>
      <c r="N19" s="229"/>
      <c r="O19" s="229"/>
      <c r="P19" s="229"/>
    </row>
    <row r="20" spans="1:16" s="230" customFormat="1" ht="16.8" thickBot="1" x14ac:dyDescent="0.35">
      <c r="A20" s="167"/>
      <c r="B20" s="234" t="s">
        <v>82</v>
      </c>
      <c r="C20" s="118"/>
      <c r="D20" s="7"/>
      <c r="E20" s="7"/>
      <c r="F20" s="233"/>
      <c r="G20" s="7"/>
      <c r="H20" s="162"/>
      <c r="I20" s="235"/>
      <c r="J20" s="229"/>
      <c r="K20" s="229"/>
      <c r="L20" s="229"/>
      <c r="M20" s="229"/>
      <c r="N20" s="229"/>
      <c r="O20" s="229"/>
      <c r="P20" s="229"/>
    </row>
    <row r="21" spans="1:16" s="230" customFormat="1" ht="16.8" thickTop="1" x14ac:dyDescent="0.3">
      <c r="A21" s="167"/>
      <c r="B21" s="7"/>
      <c r="C21" s="7"/>
      <c r="D21" s="7"/>
      <c r="E21" s="7"/>
      <c r="F21" s="236"/>
      <c r="G21" s="7"/>
      <c r="H21" s="162"/>
      <c r="I21" s="237"/>
      <c r="J21" s="229"/>
      <c r="K21" s="229"/>
      <c r="L21" s="229"/>
      <c r="M21" s="229"/>
      <c r="N21" s="229"/>
      <c r="O21" s="229"/>
      <c r="P21" s="229"/>
    </row>
    <row r="22" spans="1:16" s="230" customFormat="1" ht="16.2" x14ac:dyDescent="0.3">
      <c r="A22" s="167"/>
      <c r="B22" s="101" t="s">
        <v>58</v>
      </c>
      <c r="C22" s="210" t="s">
        <v>5</v>
      </c>
      <c r="D22" s="210" t="s">
        <v>6</v>
      </c>
      <c r="E22" s="210" t="s">
        <v>76</v>
      </c>
      <c r="F22" s="210" t="s">
        <v>8</v>
      </c>
      <c r="G22" s="211" t="s">
        <v>9</v>
      </c>
      <c r="H22" s="162"/>
      <c r="I22" s="238"/>
      <c r="J22" s="229"/>
      <c r="K22" s="229"/>
      <c r="L22" s="229"/>
      <c r="M22" s="229"/>
      <c r="N22" s="229"/>
      <c r="O22" s="229"/>
      <c r="P22" s="229"/>
    </row>
    <row r="23" spans="1:16" s="230" customFormat="1" ht="16.2" x14ac:dyDescent="0.3">
      <c r="A23" s="167"/>
      <c r="B23" s="217" t="s">
        <v>77</v>
      </c>
      <c r="C23" s="119"/>
      <c r="D23" s="119"/>
      <c r="E23" s="119"/>
      <c r="F23" s="119"/>
      <c r="G23" s="119"/>
      <c r="H23" s="162"/>
      <c r="I23" s="238"/>
      <c r="J23" s="229"/>
      <c r="K23" s="229"/>
      <c r="L23" s="229"/>
      <c r="M23" s="229"/>
      <c r="N23" s="229"/>
      <c r="O23" s="229"/>
      <c r="P23" s="229"/>
    </row>
    <row r="24" spans="1:16" s="230" customFormat="1" ht="16.8" thickBot="1" x14ac:dyDescent="0.35">
      <c r="A24" s="167"/>
      <c r="B24" s="217" t="s">
        <v>78</v>
      </c>
      <c r="C24" s="215">
        <f>+$C$20*(1-C23)</f>
        <v>0</v>
      </c>
      <c r="D24" s="215">
        <f>+$C$20*(1-D23)</f>
        <v>0</v>
      </c>
      <c r="E24" s="215">
        <f>+$C$20*(1-E23)</f>
        <v>0</v>
      </c>
      <c r="F24" s="215">
        <f>+$C$20*(1-F23)</f>
        <v>0</v>
      </c>
      <c r="G24" s="215">
        <f>+$C$20*(1-G23)</f>
        <v>0</v>
      </c>
      <c r="H24" s="162"/>
      <c r="I24" s="238"/>
      <c r="J24" s="229"/>
      <c r="K24" s="229"/>
      <c r="L24" s="229"/>
      <c r="M24" s="229"/>
      <c r="N24" s="229"/>
      <c r="O24" s="229"/>
      <c r="P24" s="229"/>
    </row>
    <row r="25" spans="1:16" s="230" customFormat="1" ht="16.8" thickTop="1" x14ac:dyDescent="0.3">
      <c r="A25" s="167"/>
      <c r="B25" s="12"/>
      <c r="C25" s="7"/>
      <c r="D25" s="218"/>
      <c r="E25" s="218"/>
      <c r="F25" s="218"/>
      <c r="G25" s="12"/>
      <c r="H25" s="162"/>
      <c r="I25" s="238"/>
      <c r="J25" s="229"/>
      <c r="K25" s="229"/>
      <c r="L25" s="229"/>
      <c r="M25" s="229"/>
      <c r="N25" s="229"/>
      <c r="O25" s="229"/>
      <c r="P25" s="229"/>
    </row>
    <row r="26" spans="1:16" s="230" customFormat="1" ht="16.2" x14ac:dyDescent="0.3">
      <c r="A26" s="167"/>
      <c r="B26" s="101" t="s">
        <v>58</v>
      </c>
      <c r="C26" s="210" t="s">
        <v>35</v>
      </c>
      <c r="D26" s="210" t="s">
        <v>36</v>
      </c>
      <c r="E26" s="210" t="s">
        <v>81</v>
      </c>
      <c r="F26" s="210" t="s">
        <v>38</v>
      </c>
      <c r="G26" s="211" t="s">
        <v>39</v>
      </c>
      <c r="H26" s="162"/>
      <c r="I26" s="238"/>
      <c r="J26" s="229"/>
      <c r="K26" s="229"/>
      <c r="L26" s="229"/>
      <c r="M26" s="229"/>
      <c r="N26" s="229"/>
      <c r="O26" s="229"/>
      <c r="P26" s="229"/>
    </row>
    <row r="27" spans="1:16" s="230" customFormat="1" ht="16.2" x14ac:dyDescent="0.3">
      <c r="A27" s="167"/>
      <c r="B27" s="217" t="s">
        <v>77</v>
      </c>
      <c r="C27" s="119"/>
      <c r="D27" s="119"/>
      <c r="E27" s="119"/>
      <c r="F27" s="119"/>
      <c r="G27" s="119"/>
      <c r="H27" s="162"/>
      <c r="I27" s="238"/>
      <c r="J27" s="229"/>
      <c r="K27" s="229"/>
      <c r="L27" s="229"/>
      <c r="M27" s="229"/>
      <c r="N27" s="229"/>
      <c r="O27" s="229"/>
      <c r="P27" s="229"/>
    </row>
    <row r="28" spans="1:16" s="230" customFormat="1" ht="16.8" thickBot="1" x14ac:dyDescent="0.35">
      <c r="A28" s="167"/>
      <c r="B28" s="217" t="s">
        <v>78</v>
      </c>
      <c r="C28" s="215">
        <f>+$C$20*(1-C27)</f>
        <v>0</v>
      </c>
      <c r="D28" s="215">
        <f>+$C$20*(1-D27)</f>
        <v>0</v>
      </c>
      <c r="E28" s="215">
        <f>+$C$20*(1-E27)</f>
        <v>0</v>
      </c>
      <c r="F28" s="215">
        <f>+$C$20*(1-F27)</f>
        <v>0</v>
      </c>
      <c r="G28" s="215">
        <f>+$C$20*(1-G27)</f>
        <v>0</v>
      </c>
      <c r="H28" s="162"/>
      <c r="I28" s="238"/>
      <c r="J28" s="229"/>
      <c r="K28" s="229"/>
      <c r="L28" s="229"/>
      <c r="M28" s="229"/>
      <c r="N28" s="229"/>
      <c r="O28" s="229"/>
      <c r="P28" s="229"/>
    </row>
    <row r="29" spans="1:16" s="230" customFormat="1" ht="16.8" thickTop="1" x14ac:dyDescent="0.3">
      <c r="A29" s="167"/>
      <c r="B29" s="12"/>
      <c r="C29" s="7"/>
      <c r="D29" s="218"/>
      <c r="E29" s="218"/>
      <c r="F29" s="218"/>
      <c r="G29" s="12"/>
      <c r="H29" s="162"/>
      <c r="I29" s="238"/>
      <c r="J29" s="229"/>
      <c r="K29" s="229"/>
      <c r="L29" s="229"/>
      <c r="M29" s="229"/>
      <c r="N29" s="229"/>
      <c r="O29" s="229"/>
      <c r="P29" s="229"/>
    </row>
    <row r="30" spans="1:16" s="230" customFormat="1" ht="16.2" x14ac:dyDescent="0.3">
      <c r="A30" s="167"/>
      <c r="B30" s="101"/>
      <c r="C30" s="102" t="s">
        <v>54</v>
      </c>
      <c r="D30" s="12"/>
      <c r="E30" s="12"/>
      <c r="F30" s="12"/>
      <c r="G30" s="12"/>
      <c r="H30" s="162"/>
      <c r="I30" s="238"/>
      <c r="J30" s="229"/>
      <c r="K30" s="229"/>
      <c r="L30" s="229"/>
      <c r="M30" s="229"/>
      <c r="N30" s="229"/>
      <c r="O30" s="229"/>
      <c r="P30" s="229"/>
    </row>
    <row r="31" spans="1:16" s="230" customFormat="1" ht="25.2" customHeight="1" thickBot="1" x14ac:dyDescent="0.35">
      <c r="A31" s="167"/>
      <c r="B31" s="222" t="s">
        <v>79</v>
      </c>
      <c r="C31" s="223">
        <f>SUM(C24:G24)+SUM(C28:G28)</f>
        <v>0</v>
      </c>
      <c r="D31" s="12"/>
      <c r="E31" s="12"/>
      <c r="F31" s="12"/>
      <c r="G31" s="12"/>
      <c r="H31" s="162"/>
      <c r="I31" s="238"/>
      <c r="J31" s="229"/>
      <c r="K31" s="229"/>
      <c r="L31" s="229"/>
      <c r="M31" s="229"/>
      <c r="N31" s="229"/>
      <c r="O31" s="229"/>
      <c r="P31" s="229"/>
    </row>
    <row r="32" spans="1:16" s="167" customFormat="1" ht="16.5" customHeight="1" thickTop="1" thickBot="1" x14ac:dyDescent="0.35">
      <c r="B32" s="225"/>
      <c r="C32" s="21"/>
      <c r="D32" s="21"/>
      <c r="E32" s="21"/>
      <c r="F32" s="21"/>
      <c r="G32" s="21"/>
      <c r="H32" s="162"/>
      <c r="I32" s="208"/>
      <c r="J32" s="170"/>
      <c r="K32" s="170"/>
      <c r="L32" s="170"/>
      <c r="M32" s="170"/>
      <c r="N32" s="170"/>
      <c r="O32" s="170"/>
      <c r="P32" s="170"/>
    </row>
    <row r="33" spans="2:16" s="167" customFormat="1" ht="16.5" customHeight="1" x14ac:dyDescent="0.3">
      <c r="B33" s="23"/>
      <c r="C33" s="24"/>
      <c r="D33" s="24"/>
      <c r="E33" s="24"/>
      <c r="F33" s="24"/>
      <c r="G33" s="24"/>
      <c r="H33" s="162"/>
      <c r="I33" s="208"/>
      <c r="J33" s="170"/>
      <c r="K33" s="170"/>
      <c r="L33" s="170"/>
      <c r="M33" s="170"/>
      <c r="N33" s="170"/>
      <c r="O33" s="170"/>
      <c r="P33" s="170"/>
    </row>
    <row r="34" spans="2:16" s="167" customFormat="1" ht="16.5" hidden="1" customHeight="1" x14ac:dyDescent="0.3">
      <c r="B34" s="11"/>
      <c r="C34" s="11"/>
      <c r="D34" s="11"/>
      <c r="E34" s="111"/>
      <c r="F34" s="111"/>
      <c r="G34" s="111"/>
      <c r="H34" s="162"/>
      <c r="I34" s="208"/>
      <c r="J34" s="170"/>
      <c r="K34" s="170"/>
      <c r="L34" s="170"/>
      <c r="M34" s="170"/>
      <c r="N34" s="170"/>
      <c r="O34" s="170"/>
      <c r="P34" s="170"/>
    </row>
    <row r="35" spans="2:16" s="167" customFormat="1" ht="16.5" hidden="1" customHeight="1" x14ac:dyDescent="0.3">
      <c r="B35" s="11"/>
      <c r="C35" s="11"/>
      <c r="D35" s="11"/>
      <c r="E35" s="111"/>
      <c r="F35" s="111"/>
      <c r="G35" s="111"/>
      <c r="H35" s="162"/>
      <c r="I35" s="208"/>
      <c r="J35" s="170"/>
      <c r="K35" s="170"/>
      <c r="L35" s="170"/>
      <c r="M35" s="170"/>
      <c r="N35" s="170"/>
      <c r="O35" s="170"/>
      <c r="P35" s="170"/>
    </row>
    <row r="36" spans="2:16" s="167" customFormat="1" ht="16.5" hidden="1" customHeight="1" x14ac:dyDescent="0.3">
      <c r="B36" s="11"/>
      <c r="C36" s="11"/>
      <c r="D36" s="11"/>
      <c r="E36" s="111"/>
      <c r="F36" s="111"/>
      <c r="G36" s="111"/>
      <c r="H36" s="162"/>
      <c r="I36" s="208"/>
      <c r="J36" s="170"/>
      <c r="K36" s="170"/>
      <c r="L36" s="170"/>
      <c r="M36" s="170"/>
      <c r="N36" s="170"/>
      <c r="O36" s="170"/>
      <c r="P36" s="170"/>
    </row>
    <row r="37" spans="2:16" s="167" customFormat="1" ht="16.5" hidden="1" customHeight="1" x14ac:dyDescent="0.3">
      <c r="B37" s="11"/>
      <c r="C37" s="11"/>
      <c r="D37" s="11"/>
      <c r="E37" s="111"/>
      <c r="F37" s="111"/>
      <c r="G37" s="111"/>
      <c r="H37" s="162"/>
      <c r="I37" s="208"/>
      <c r="J37" s="170"/>
      <c r="K37" s="170"/>
      <c r="L37" s="170"/>
      <c r="M37" s="170"/>
      <c r="N37" s="170"/>
      <c r="O37" s="170"/>
      <c r="P37" s="170"/>
    </row>
    <row r="38" spans="2:16" s="167" customFormat="1" ht="16.5" hidden="1" customHeight="1" x14ac:dyDescent="0.3">
      <c r="B38" s="11"/>
      <c r="C38" s="11"/>
      <c r="D38" s="11"/>
      <c r="E38" s="111"/>
      <c r="F38" s="111"/>
      <c r="G38" s="111"/>
      <c r="H38" s="162"/>
      <c r="I38" s="208"/>
      <c r="J38" s="170"/>
      <c r="K38" s="170"/>
      <c r="L38" s="170"/>
      <c r="M38" s="170"/>
      <c r="N38" s="170"/>
      <c r="O38" s="170"/>
      <c r="P38" s="170"/>
    </row>
    <row r="39" spans="2:16" s="167" customFormat="1" ht="16.5" hidden="1" customHeight="1" x14ac:dyDescent="0.3">
      <c r="B39" s="11"/>
      <c r="C39" s="11"/>
      <c r="D39" s="11"/>
      <c r="E39" s="111"/>
      <c r="F39" s="111"/>
      <c r="G39" s="111"/>
      <c r="H39" s="162"/>
      <c r="I39" s="208"/>
      <c r="J39" s="170"/>
      <c r="K39" s="170"/>
      <c r="L39" s="170"/>
      <c r="M39" s="170"/>
      <c r="N39" s="170"/>
      <c r="O39" s="170"/>
      <c r="P39" s="170"/>
    </row>
    <row r="40" spans="2:16" s="167" customFormat="1" ht="16.5" hidden="1" customHeight="1" x14ac:dyDescent="0.3">
      <c r="B40" s="11"/>
      <c r="C40" s="11"/>
      <c r="D40" s="11"/>
      <c r="E40" s="111"/>
      <c r="F40" s="111"/>
      <c r="G40" s="111"/>
      <c r="H40" s="162"/>
      <c r="I40" s="208"/>
      <c r="J40" s="170"/>
      <c r="K40" s="170"/>
      <c r="L40" s="170"/>
      <c r="M40" s="170"/>
      <c r="N40" s="170"/>
      <c r="O40" s="170"/>
      <c r="P40" s="170"/>
    </row>
    <row r="41" spans="2:16" s="167" customFormat="1" ht="16.5" hidden="1" customHeight="1" x14ac:dyDescent="0.3">
      <c r="B41" s="11"/>
      <c r="C41" s="11"/>
      <c r="D41" s="11"/>
      <c r="E41" s="111"/>
      <c r="F41" s="111"/>
      <c r="G41" s="111"/>
      <c r="H41" s="162"/>
      <c r="I41" s="208"/>
      <c r="J41" s="170"/>
      <c r="K41" s="170"/>
      <c r="L41" s="170"/>
      <c r="M41" s="170"/>
      <c r="N41" s="170"/>
      <c r="O41" s="170"/>
      <c r="P41" s="170"/>
    </row>
    <row r="42" spans="2:16" s="167" customFormat="1" ht="16.5" hidden="1" customHeight="1" x14ac:dyDescent="0.3">
      <c r="B42" s="11"/>
      <c r="C42" s="11"/>
      <c r="D42" s="11"/>
      <c r="E42" s="111"/>
      <c r="F42" s="111"/>
      <c r="G42" s="111"/>
      <c r="H42" s="162"/>
      <c r="I42" s="208"/>
      <c r="J42" s="170"/>
      <c r="K42" s="170"/>
      <c r="L42" s="170"/>
      <c r="M42" s="170"/>
      <c r="N42" s="170"/>
      <c r="O42" s="170"/>
      <c r="P42" s="170"/>
    </row>
    <row r="43" spans="2:16" s="167" customFormat="1" ht="16.5" hidden="1" customHeight="1" x14ac:dyDescent="0.3">
      <c r="B43" s="11"/>
      <c r="C43" s="11"/>
      <c r="D43" s="11"/>
      <c r="E43" s="111"/>
      <c r="F43" s="111"/>
      <c r="G43" s="111"/>
      <c r="H43" s="162"/>
      <c r="I43" s="208"/>
      <c r="J43" s="170"/>
      <c r="K43" s="170"/>
      <c r="L43" s="170"/>
      <c r="M43" s="170"/>
      <c r="N43" s="170"/>
      <c r="O43" s="170"/>
      <c r="P43" s="170"/>
    </row>
    <row r="44" spans="2:16" s="167" customFormat="1" ht="16.5" hidden="1" customHeight="1" x14ac:dyDescent="0.3">
      <c r="B44" s="11"/>
      <c r="C44" s="11"/>
      <c r="D44" s="11"/>
      <c r="E44" s="111"/>
      <c r="F44" s="111"/>
      <c r="G44" s="111"/>
      <c r="H44" s="162"/>
      <c r="I44" s="208"/>
      <c r="J44" s="170"/>
      <c r="K44" s="170"/>
      <c r="L44" s="170"/>
      <c r="M44" s="170"/>
      <c r="N44" s="170"/>
      <c r="O44" s="170"/>
      <c r="P44" s="170"/>
    </row>
    <row r="45" spans="2:16" s="167" customFormat="1" ht="16.5" hidden="1" customHeight="1" x14ac:dyDescent="0.3">
      <c r="B45" s="11"/>
      <c r="C45" s="11"/>
      <c r="D45" s="11"/>
      <c r="E45" s="111"/>
      <c r="F45" s="111"/>
      <c r="G45" s="111"/>
      <c r="H45" s="162"/>
      <c r="I45" s="208"/>
      <c r="J45" s="170"/>
      <c r="K45" s="170"/>
      <c r="L45" s="170"/>
      <c r="M45" s="170"/>
      <c r="N45" s="170"/>
      <c r="O45" s="170"/>
      <c r="P45" s="170"/>
    </row>
    <row r="46" spans="2:16" s="167" customFormat="1" ht="16.5" hidden="1" customHeight="1" x14ac:dyDescent="0.3">
      <c r="B46" s="11"/>
      <c r="C46" s="11"/>
      <c r="D46" s="11"/>
      <c r="E46" s="111"/>
      <c r="F46" s="111"/>
      <c r="G46" s="111"/>
      <c r="H46" s="162"/>
      <c r="I46" s="208"/>
      <c r="J46" s="170"/>
      <c r="K46" s="170"/>
      <c r="L46" s="170"/>
      <c r="M46" s="170"/>
      <c r="N46" s="170"/>
      <c r="O46" s="170"/>
      <c r="P46" s="170"/>
    </row>
    <row r="47" spans="2:16" s="167" customFormat="1" ht="16.5" hidden="1" customHeight="1" x14ac:dyDescent="0.3">
      <c r="B47" s="11"/>
      <c r="C47" s="11"/>
      <c r="D47" s="11"/>
      <c r="E47" s="111"/>
      <c r="F47" s="111"/>
      <c r="G47" s="111"/>
      <c r="H47" s="162"/>
      <c r="I47" s="208"/>
      <c r="J47" s="170"/>
      <c r="K47" s="170"/>
      <c r="L47" s="170"/>
      <c r="M47" s="170"/>
      <c r="N47" s="170"/>
      <c r="O47" s="170"/>
      <c r="P47" s="170"/>
    </row>
    <row r="48" spans="2:16" s="167" customFormat="1" ht="16.5" hidden="1" customHeight="1" x14ac:dyDescent="0.3">
      <c r="B48" s="11"/>
      <c r="C48" s="11"/>
      <c r="D48" s="11"/>
      <c r="E48" s="111"/>
      <c r="F48" s="111"/>
      <c r="G48" s="111"/>
      <c r="H48" s="162"/>
      <c r="I48" s="208"/>
      <c r="J48" s="170"/>
      <c r="K48" s="170"/>
      <c r="L48" s="170"/>
      <c r="M48" s="170"/>
      <c r="N48" s="170"/>
      <c r="O48" s="170"/>
      <c r="P48" s="170"/>
    </row>
    <row r="49" spans="2:16" s="167" customFormat="1" ht="16.5" hidden="1" customHeight="1" x14ac:dyDescent="0.3">
      <c r="B49" s="11"/>
      <c r="C49" s="11"/>
      <c r="D49" s="11"/>
      <c r="E49" s="111"/>
      <c r="F49" s="111"/>
      <c r="G49" s="111"/>
      <c r="H49" s="162"/>
      <c r="I49" s="208"/>
      <c r="J49" s="170"/>
      <c r="K49" s="170"/>
      <c r="L49" s="170"/>
      <c r="M49" s="170"/>
      <c r="N49" s="170"/>
      <c r="O49" s="170"/>
      <c r="P49" s="170"/>
    </row>
    <row r="50" spans="2:16" s="167" customFormat="1" ht="16.5" hidden="1" customHeight="1" x14ac:dyDescent="0.3">
      <c r="B50" s="11"/>
      <c r="C50" s="11"/>
      <c r="D50" s="11"/>
      <c r="E50" s="111"/>
      <c r="F50" s="111"/>
      <c r="G50" s="111"/>
      <c r="H50" s="162"/>
      <c r="I50" s="208"/>
      <c r="J50" s="170"/>
      <c r="K50" s="170"/>
      <c r="L50" s="170"/>
      <c r="M50" s="170"/>
      <c r="N50" s="170"/>
      <c r="O50" s="170"/>
      <c r="P50" s="170"/>
    </row>
    <row r="51" spans="2:16" s="167" customFormat="1" ht="16.5" hidden="1" customHeight="1" x14ac:dyDescent="0.3">
      <c r="B51" s="11"/>
      <c r="C51" s="11"/>
      <c r="D51" s="11"/>
      <c r="E51" s="111"/>
      <c r="F51" s="111"/>
      <c r="G51" s="111"/>
      <c r="H51" s="162"/>
      <c r="I51" s="208"/>
      <c r="J51" s="170"/>
      <c r="K51" s="170"/>
      <c r="L51" s="170"/>
      <c r="M51" s="170"/>
      <c r="N51" s="170"/>
      <c r="O51" s="170"/>
      <c r="P51" s="170"/>
    </row>
    <row r="52" spans="2:16" s="167" customFormat="1" ht="16.5" hidden="1" customHeight="1" x14ac:dyDescent="0.3">
      <c r="B52" s="11"/>
      <c r="C52" s="11"/>
      <c r="D52" s="11"/>
      <c r="E52" s="111"/>
      <c r="F52" s="111"/>
      <c r="G52" s="111"/>
      <c r="H52" s="162"/>
      <c r="I52" s="208"/>
      <c r="J52" s="170"/>
      <c r="K52" s="170"/>
      <c r="L52" s="170"/>
      <c r="M52" s="170"/>
      <c r="N52" s="170"/>
      <c r="O52" s="170"/>
      <c r="P52" s="170"/>
    </row>
    <row r="53" spans="2:16" s="167" customFormat="1" ht="16.5" hidden="1" customHeight="1" x14ac:dyDescent="0.3">
      <c r="B53" s="11"/>
      <c r="C53" s="11"/>
      <c r="D53" s="11"/>
      <c r="E53" s="111"/>
      <c r="F53" s="111"/>
      <c r="G53" s="111"/>
      <c r="H53" s="162"/>
      <c r="I53" s="208"/>
      <c r="J53" s="170"/>
      <c r="K53" s="170"/>
      <c r="L53" s="170"/>
      <c r="M53" s="170"/>
      <c r="N53" s="170"/>
      <c r="O53" s="170"/>
      <c r="P53" s="170"/>
    </row>
    <row r="54" spans="2:16" s="167" customFormat="1" ht="16.5" hidden="1" customHeight="1" x14ac:dyDescent="0.3">
      <c r="B54" s="11"/>
      <c r="C54" s="11"/>
      <c r="D54" s="11"/>
      <c r="E54" s="111"/>
      <c r="F54" s="111"/>
      <c r="G54" s="111"/>
      <c r="H54" s="162"/>
      <c r="I54" s="208"/>
      <c r="J54" s="170"/>
      <c r="K54" s="170"/>
      <c r="L54" s="170"/>
      <c r="M54" s="170"/>
      <c r="N54" s="170"/>
      <c r="O54" s="170"/>
      <c r="P54" s="170"/>
    </row>
    <row r="55" spans="2:16" s="167" customFormat="1" ht="16.5" hidden="1" customHeight="1" x14ac:dyDescent="0.3">
      <c r="B55" s="11"/>
      <c r="C55" s="11"/>
      <c r="D55" s="11"/>
      <c r="E55" s="111"/>
      <c r="F55" s="111"/>
      <c r="G55" s="111"/>
      <c r="H55" s="162"/>
      <c r="I55" s="208"/>
      <c r="J55" s="170"/>
      <c r="K55" s="170"/>
      <c r="L55" s="170"/>
      <c r="M55" s="170"/>
      <c r="N55" s="170"/>
      <c r="O55" s="170"/>
      <c r="P55" s="170"/>
    </row>
    <row r="56" spans="2:16" s="167" customFormat="1" ht="16.5" hidden="1" customHeight="1" x14ac:dyDescent="0.3">
      <c r="B56" s="11"/>
      <c r="C56" s="11"/>
      <c r="D56" s="11"/>
      <c r="E56" s="111"/>
      <c r="F56" s="111"/>
      <c r="G56" s="111"/>
      <c r="H56" s="162"/>
      <c r="I56" s="208"/>
      <c r="J56" s="170"/>
      <c r="K56" s="170"/>
      <c r="L56" s="170"/>
      <c r="M56" s="170"/>
      <c r="N56" s="170"/>
      <c r="O56" s="170"/>
      <c r="P56" s="170"/>
    </row>
    <row r="57" spans="2:16" s="167" customFormat="1" ht="16.5" hidden="1" customHeight="1" x14ac:dyDescent="0.3">
      <c r="B57" s="11"/>
      <c r="C57" s="11"/>
      <c r="D57" s="11"/>
      <c r="E57" s="111"/>
      <c r="F57" s="111"/>
      <c r="G57" s="111"/>
      <c r="H57" s="162"/>
      <c r="I57" s="208"/>
      <c r="J57" s="170"/>
      <c r="K57" s="170"/>
      <c r="L57" s="170"/>
      <c r="M57" s="170"/>
      <c r="N57" s="170"/>
      <c r="O57" s="170"/>
      <c r="P57" s="170"/>
    </row>
    <row r="58" spans="2:16" s="167" customFormat="1" ht="16.5" hidden="1" customHeight="1" x14ac:dyDescent="0.3">
      <c r="B58" s="11"/>
      <c r="C58" s="11"/>
      <c r="D58" s="11"/>
      <c r="E58" s="111"/>
      <c r="F58" s="111"/>
      <c r="G58" s="111"/>
      <c r="H58" s="162"/>
      <c r="I58" s="208"/>
      <c r="J58" s="170"/>
      <c r="K58" s="170"/>
      <c r="L58" s="170"/>
      <c r="M58" s="170"/>
      <c r="N58" s="170"/>
      <c r="O58" s="170"/>
      <c r="P58" s="170"/>
    </row>
    <row r="59" spans="2:16" s="167" customFormat="1" ht="16.5" hidden="1" customHeight="1" x14ac:dyDescent="0.3">
      <c r="B59" s="11"/>
      <c r="C59" s="11"/>
      <c r="D59" s="11"/>
      <c r="E59" s="111"/>
      <c r="F59" s="111"/>
      <c r="G59" s="111"/>
      <c r="H59" s="162"/>
      <c r="I59" s="208"/>
      <c r="J59" s="170"/>
      <c r="K59" s="170"/>
      <c r="L59" s="170"/>
      <c r="M59" s="170"/>
      <c r="N59" s="170"/>
      <c r="O59" s="170"/>
      <c r="P59" s="170"/>
    </row>
    <row r="60" spans="2:16" s="167" customFormat="1" ht="16.5" hidden="1" customHeight="1" x14ac:dyDescent="0.3">
      <c r="B60" s="11"/>
      <c r="C60" s="11"/>
      <c r="D60" s="11"/>
      <c r="E60" s="111"/>
      <c r="F60" s="111"/>
      <c r="G60" s="111"/>
      <c r="H60" s="162"/>
      <c r="I60" s="208"/>
      <c r="J60" s="170"/>
      <c r="K60" s="170"/>
      <c r="L60" s="170"/>
      <c r="M60" s="170"/>
      <c r="N60" s="170"/>
      <c r="O60" s="170"/>
      <c r="P60" s="170"/>
    </row>
    <row r="61" spans="2:16" s="167" customFormat="1" ht="16.5" hidden="1" customHeight="1" x14ac:dyDescent="0.3">
      <c r="B61" s="11"/>
      <c r="C61" s="11"/>
      <c r="D61" s="11"/>
      <c r="E61" s="111"/>
      <c r="F61" s="111"/>
      <c r="G61" s="111"/>
      <c r="H61" s="162"/>
      <c r="I61" s="208"/>
      <c r="J61" s="170"/>
      <c r="K61" s="170"/>
      <c r="L61" s="170"/>
      <c r="M61" s="170"/>
      <c r="N61" s="170"/>
      <c r="O61" s="170"/>
      <c r="P61" s="170"/>
    </row>
    <row r="62" spans="2:16" s="167" customFormat="1" ht="16.5" hidden="1" customHeight="1" x14ac:dyDescent="0.3">
      <c r="B62" s="11"/>
      <c r="C62" s="11"/>
      <c r="D62" s="11"/>
      <c r="E62" s="111"/>
      <c r="F62" s="111"/>
      <c r="G62" s="111"/>
      <c r="H62" s="162"/>
      <c r="I62" s="208"/>
      <c r="J62" s="170"/>
      <c r="K62" s="170"/>
      <c r="L62" s="170"/>
      <c r="M62" s="170"/>
      <c r="N62" s="170"/>
      <c r="O62" s="170"/>
      <c r="P62" s="170"/>
    </row>
    <row r="63" spans="2:16" s="167" customFormat="1" ht="16.5" hidden="1" customHeight="1" x14ac:dyDescent="0.3">
      <c r="B63" s="11"/>
      <c r="C63" s="11"/>
      <c r="D63" s="11"/>
      <c r="E63" s="111"/>
      <c r="F63" s="111"/>
      <c r="G63" s="111"/>
      <c r="H63" s="162"/>
      <c r="I63" s="208"/>
      <c r="J63" s="170"/>
      <c r="K63" s="170"/>
      <c r="L63" s="170"/>
      <c r="M63" s="170"/>
      <c r="N63" s="170"/>
      <c r="O63" s="170"/>
      <c r="P63" s="170"/>
    </row>
    <row r="64" spans="2:16" s="167" customFormat="1" ht="16.5" hidden="1" customHeight="1" x14ac:dyDescent="0.3">
      <c r="B64" s="11"/>
      <c r="C64" s="11"/>
      <c r="D64" s="11"/>
      <c r="E64" s="111"/>
      <c r="F64" s="111"/>
      <c r="G64" s="111"/>
      <c r="H64" s="162"/>
      <c r="I64" s="208"/>
      <c r="J64" s="170"/>
      <c r="K64" s="170"/>
      <c r="L64" s="170"/>
      <c r="M64" s="170"/>
      <c r="N64" s="170"/>
      <c r="O64" s="170"/>
      <c r="P64" s="170"/>
    </row>
    <row r="65" spans="2:16" s="167" customFormat="1" ht="16.5" hidden="1" customHeight="1" x14ac:dyDescent="0.3">
      <c r="B65" s="11"/>
      <c r="C65" s="11"/>
      <c r="D65" s="11"/>
      <c r="E65" s="111"/>
      <c r="F65" s="111"/>
      <c r="G65" s="111"/>
      <c r="H65" s="162"/>
      <c r="I65" s="208"/>
      <c r="J65" s="170"/>
      <c r="K65" s="170"/>
      <c r="L65" s="170"/>
      <c r="M65" s="170"/>
      <c r="N65" s="170"/>
      <c r="O65" s="170"/>
      <c r="P65" s="170"/>
    </row>
    <row r="66" spans="2:16" s="167" customFormat="1" ht="16.5" hidden="1" customHeight="1" x14ac:dyDescent="0.3">
      <c r="B66" s="11"/>
      <c r="C66" s="11"/>
      <c r="D66" s="11"/>
      <c r="E66" s="111"/>
      <c r="F66" s="111"/>
      <c r="G66" s="111"/>
      <c r="H66" s="162"/>
      <c r="I66" s="208"/>
      <c r="J66" s="170"/>
      <c r="K66" s="170"/>
      <c r="L66" s="170"/>
      <c r="M66" s="170"/>
      <c r="N66" s="170"/>
      <c r="O66" s="170"/>
      <c r="P66" s="170"/>
    </row>
    <row r="67" spans="2:16" s="167" customFormat="1" ht="16.5" hidden="1" customHeight="1" x14ac:dyDescent="0.3">
      <c r="B67" s="11"/>
      <c r="C67" s="11"/>
      <c r="D67" s="11"/>
      <c r="E67" s="111"/>
      <c r="F67" s="111"/>
      <c r="G67" s="111"/>
      <c r="H67" s="162"/>
      <c r="I67" s="208"/>
      <c r="J67" s="170"/>
      <c r="K67" s="170"/>
      <c r="L67" s="170"/>
      <c r="M67" s="170"/>
      <c r="N67" s="170"/>
      <c r="O67" s="170"/>
      <c r="P67" s="170"/>
    </row>
    <row r="68" spans="2:16" s="167" customFormat="1" ht="16.5" hidden="1" customHeight="1" x14ac:dyDescent="0.3">
      <c r="B68" s="11"/>
      <c r="C68" s="11"/>
      <c r="D68" s="11"/>
      <c r="E68" s="111"/>
      <c r="F68" s="111"/>
      <c r="G68" s="111"/>
      <c r="H68" s="162"/>
      <c r="I68" s="208"/>
      <c r="J68" s="170"/>
      <c r="K68" s="170"/>
      <c r="L68" s="170"/>
      <c r="M68" s="170"/>
      <c r="N68" s="170"/>
      <c r="O68" s="170"/>
      <c r="P68" s="170"/>
    </row>
    <row r="69" spans="2:16" s="167" customFormat="1" ht="16.5" hidden="1" customHeight="1" x14ac:dyDescent="0.3">
      <c r="B69" s="11"/>
      <c r="C69" s="11"/>
      <c r="D69" s="11"/>
      <c r="E69" s="111"/>
      <c r="F69" s="111"/>
      <c r="G69" s="111"/>
      <c r="H69" s="162"/>
      <c r="I69" s="208"/>
      <c r="J69" s="170"/>
      <c r="K69" s="170"/>
      <c r="L69" s="170"/>
      <c r="M69" s="170"/>
      <c r="N69" s="170"/>
      <c r="O69" s="170"/>
      <c r="P69" s="170"/>
    </row>
    <row r="70" spans="2:16" s="167" customFormat="1" ht="16.5" hidden="1" customHeight="1" x14ac:dyDescent="0.3">
      <c r="B70" s="11"/>
      <c r="C70" s="11"/>
      <c r="D70" s="11"/>
      <c r="E70" s="111"/>
      <c r="F70" s="111"/>
      <c r="G70" s="111"/>
      <c r="H70" s="162"/>
      <c r="I70" s="208"/>
      <c r="J70" s="170"/>
      <c r="K70" s="170"/>
      <c r="L70" s="170"/>
      <c r="M70" s="170"/>
      <c r="N70" s="170"/>
      <c r="O70" s="170"/>
      <c r="P70" s="170"/>
    </row>
    <row r="71" spans="2:16" s="167" customFormat="1" ht="16.5" hidden="1" customHeight="1" x14ac:dyDescent="0.3">
      <c r="B71" s="11"/>
      <c r="C71" s="11"/>
      <c r="D71" s="11"/>
      <c r="E71" s="111"/>
      <c r="F71" s="111"/>
      <c r="G71" s="111"/>
      <c r="H71" s="162"/>
      <c r="I71" s="208"/>
      <c r="J71" s="170"/>
      <c r="K71" s="170"/>
      <c r="L71" s="170"/>
      <c r="M71" s="170"/>
      <c r="N71" s="170"/>
      <c r="O71" s="170"/>
      <c r="P71" s="170"/>
    </row>
    <row r="72" spans="2:16" s="167" customFormat="1" ht="16.5" hidden="1" customHeight="1" x14ac:dyDescent="0.3">
      <c r="B72" s="11"/>
      <c r="C72" s="11"/>
      <c r="D72" s="11"/>
      <c r="E72" s="111"/>
      <c r="F72" s="111"/>
      <c r="G72" s="111"/>
      <c r="H72" s="162"/>
      <c r="I72" s="208"/>
      <c r="J72" s="170"/>
      <c r="K72" s="170"/>
      <c r="L72" s="170"/>
      <c r="M72" s="170"/>
      <c r="N72" s="170"/>
      <c r="O72" s="170"/>
      <c r="P72" s="170"/>
    </row>
    <row r="73" spans="2:16" s="167" customFormat="1" ht="16.5" hidden="1" customHeight="1" x14ac:dyDescent="0.3">
      <c r="B73" s="11"/>
      <c r="C73" s="11"/>
      <c r="D73" s="11"/>
      <c r="E73" s="111"/>
      <c r="F73" s="111"/>
      <c r="G73" s="111"/>
      <c r="H73" s="162"/>
      <c r="I73" s="208"/>
      <c r="J73" s="170"/>
      <c r="K73" s="170"/>
      <c r="L73" s="170"/>
      <c r="M73" s="170"/>
      <c r="N73" s="170"/>
      <c r="O73" s="170"/>
      <c r="P73" s="170"/>
    </row>
    <row r="74" spans="2:16" s="167" customFormat="1" ht="16.5" hidden="1" customHeight="1" x14ac:dyDescent="0.3">
      <c r="B74" s="11"/>
      <c r="C74" s="11"/>
      <c r="D74" s="11"/>
      <c r="E74" s="111"/>
      <c r="F74" s="111"/>
      <c r="G74" s="111"/>
      <c r="H74" s="162"/>
      <c r="I74" s="208"/>
      <c r="J74" s="170"/>
      <c r="K74" s="170"/>
      <c r="L74" s="170"/>
      <c r="M74" s="170"/>
      <c r="N74" s="170"/>
      <c r="O74" s="170"/>
      <c r="P74" s="170"/>
    </row>
    <row r="75" spans="2:16" s="167" customFormat="1" ht="16.5" hidden="1" customHeight="1" x14ac:dyDescent="0.3">
      <c r="B75" s="11"/>
      <c r="C75" s="11"/>
      <c r="D75" s="11"/>
      <c r="E75" s="111"/>
      <c r="F75" s="111"/>
      <c r="G75" s="111"/>
      <c r="H75" s="162"/>
      <c r="I75" s="208"/>
      <c r="J75" s="170"/>
      <c r="K75" s="170"/>
      <c r="L75" s="170"/>
      <c r="M75" s="170"/>
      <c r="N75" s="170"/>
      <c r="O75" s="170"/>
      <c r="P75" s="170"/>
    </row>
    <row r="76" spans="2:16" s="167" customFormat="1" ht="16.5" hidden="1" customHeight="1" x14ac:dyDescent="0.3">
      <c r="B76" s="11"/>
      <c r="C76" s="11"/>
      <c r="D76" s="11"/>
      <c r="E76" s="111"/>
      <c r="F76" s="111"/>
      <c r="G76" s="111"/>
      <c r="H76" s="162"/>
      <c r="I76" s="208"/>
      <c r="J76" s="170"/>
      <c r="K76" s="170"/>
      <c r="L76" s="170"/>
      <c r="M76" s="170"/>
      <c r="N76" s="170"/>
      <c r="O76" s="170"/>
      <c r="P76" s="170"/>
    </row>
    <row r="77" spans="2:16" s="167" customFormat="1" ht="16.5" hidden="1" customHeight="1" x14ac:dyDescent="0.3">
      <c r="B77" s="11"/>
      <c r="C77" s="11"/>
      <c r="D77" s="11"/>
      <c r="E77" s="111"/>
      <c r="F77" s="111"/>
      <c r="G77" s="111"/>
      <c r="H77" s="162"/>
      <c r="I77" s="208"/>
      <c r="J77" s="170"/>
      <c r="K77" s="170"/>
      <c r="L77" s="170"/>
      <c r="M77" s="170"/>
      <c r="N77" s="170"/>
      <c r="O77" s="170"/>
      <c r="P77" s="170"/>
    </row>
    <row r="78" spans="2:16" s="167" customFormat="1" ht="16.5" hidden="1" customHeight="1" x14ac:dyDescent="0.3">
      <c r="B78" s="11"/>
      <c r="C78" s="11"/>
      <c r="D78" s="11"/>
      <c r="E78" s="111"/>
      <c r="F78" s="111"/>
      <c r="G78" s="111"/>
      <c r="H78" s="162"/>
      <c r="I78" s="208"/>
      <c r="J78" s="170"/>
      <c r="K78" s="170"/>
      <c r="L78" s="170"/>
      <c r="M78" s="170"/>
      <c r="N78" s="170"/>
      <c r="O78" s="170"/>
      <c r="P78" s="170"/>
    </row>
    <row r="79" spans="2:16" s="167" customFormat="1" ht="16.5" hidden="1" customHeight="1" x14ac:dyDescent="0.3">
      <c r="B79" s="11"/>
      <c r="C79" s="11"/>
      <c r="D79" s="11"/>
      <c r="E79" s="111"/>
      <c r="F79" s="111"/>
      <c r="G79" s="111"/>
      <c r="H79" s="162"/>
      <c r="I79" s="208"/>
      <c r="J79" s="170"/>
      <c r="K79" s="170"/>
      <c r="L79" s="170"/>
      <c r="M79" s="170"/>
      <c r="N79" s="170"/>
      <c r="O79" s="170"/>
      <c r="P79" s="170"/>
    </row>
    <row r="80" spans="2:16" s="167" customFormat="1" ht="16.5" hidden="1" customHeight="1" x14ac:dyDescent="0.3">
      <c r="B80" s="11"/>
      <c r="C80" s="11"/>
      <c r="D80" s="11"/>
      <c r="E80" s="111"/>
      <c r="F80" s="111"/>
      <c r="G80" s="111"/>
      <c r="H80" s="162"/>
      <c r="I80" s="208"/>
      <c r="J80" s="170"/>
      <c r="K80" s="170"/>
      <c r="L80" s="170"/>
      <c r="M80" s="170"/>
      <c r="N80" s="170"/>
      <c r="O80" s="170"/>
      <c r="P80" s="170"/>
    </row>
    <row r="81" spans="2:16" s="167" customFormat="1" ht="16.5" hidden="1" customHeight="1" x14ac:dyDescent="0.3">
      <c r="B81" s="11"/>
      <c r="C81" s="11"/>
      <c r="D81" s="11"/>
      <c r="E81" s="111"/>
      <c r="F81" s="111"/>
      <c r="G81" s="111"/>
      <c r="H81" s="162"/>
      <c r="I81" s="208"/>
      <c r="J81" s="170"/>
      <c r="K81" s="170"/>
      <c r="L81" s="170"/>
      <c r="M81" s="170"/>
      <c r="N81" s="170"/>
      <c r="O81" s="170"/>
      <c r="P81" s="170"/>
    </row>
    <row r="82" spans="2:16" s="167" customFormat="1" ht="16.5" hidden="1" customHeight="1" x14ac:dyDescent="0.3">
      <c r="B82" s="11"/>
      <c r="C82" s="11"/>
      <c r="D82" s="11"/>
      <c r="E82" s="111"/>
      <c r="F82" s="111"/>
      <c r="G82" s="111"/>
      <c r="H82" s="162"/>
      <c r="I82" s="208"/>
      <c r="J82" s="170"/>
      <c r="K82" s="170"/>
      <c r="L82" s="170"/>
      <c r="M82" s="170"/>
      <c r="N82" s="170"/>
      <c r="O82" s="170"/>
      <c r="P82" s="170"/>
    </row>
    <row r="83" spans="2:16" s="167" customFormat="1" ht="16.5" hidden="1" customHeight="1" x14ac:dyDescent="0.3">
      <c r="B83" s="11"/>
      <c r="C83" s="11"/>
      <c r="D83" s="11"/>
      <c r="E83" s="111"/>
      <c r="F83" s="111"/>
      <c r="G83" s="111"/>
      <c r="H83" s="162"/>
      <c r="I83" s="208"/>
      <c r="J83" s="170"/>
      <c r="K83" s="170"/>
      <c r="L83" s="170"/>
      <c r="M83" s="170"/>
      <c r="N83" s="170"/>
      <c r="O83" s="170"/>
      <c r="P83" s="170"/>
    </row>
  </sheetData>
  <sheetProtection algorithmName="SHA-512" hashValue="P5X4HWv+m0+u/kCVijebbr6S+mg83MO2TokW6mnwmzEk6WVJS/yOeE4/9iZtzdjtHa2kaaz5kA1nqChlvHPNVA==" saltValue="elVSyt4VBrXNobRHmvjTng==" spinCount="100000" sheet="1" objects="1" scenarios="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pageSetUpPr fitToPage="1"/>
  </sheetPr>
  <dimension ref="A1:AE178"/>
  <sheetViews>
    <sheetView showGridLines="0" showZeros="0" zoomScale="90" zoomScaleNormal="90" workbookViewId="0">
      <selection activeCell="C19" sqref="C19"/>
    </sheetView>
  </sheetViews>
  <sheetFormatPr defaultColWidth="0" defaultRowHeight="0" customHeight="1" zeroHeight="1" x14ac:dyDescent="0.2"/>
  <cols>
    <col min="1" max="1" width="3.6640625" style="7" customWidth="1"/>
    <col min="2" max="2" width="33.33203125" style="7" customWidth="1"/>
    <col min="3" max="3" width="14.33203125" style="7" customWidth="1"/>
    <col min="4" max="7" width="18.6640625" style="13" customWidth="1"/>
    <col min="8" max="8" width="20.109375" style="13" customWidth="1"/>
    <col min="9" max="18" width="0" style="7" hidden="1" customWidth="1"/>
    <col min="19" max="20" width="2.6640625" style="7" hidden="1" customWidth="1"/>
    <col min="21" max="31" width="10.6640625" style="7" hidden="1" customWidth="1"/>
    <col min="32" max="16384" width="0" style="7" hidden="1"/>
  </cols>
  <sheetData>
    <row r="1" spans="1:8" s="2" customFormat="1" ht="12" customHeight="1" x14ac:dyDescent="0.2">
      <c r="A1" s="1"/>
      <c r="B1" s="1"/>
      <c r="C1" s="1"/>
      <c r="D1" s="1"/>
      <c r="E1" s="1"/>
      <c r="F1" s="1"/>
      <c r="G1" s="1"/>
      <c r="H1" s="1"/>
    </row>
    <row r="2" spans="1:8" s="77" customFormat="1" ht="22.2" customHeight="1" x14ac:dyDescent="0.3">
      <c r="A2" s="72"/>
      <c r="B2" s="73" t="str">
        <f>+Samenvatting!B2</f>
        <v>Europese aanbesteding</v>
      </c>
      <c r="C2" s="74"/>
      <c r="D2" s="75"/>
      <c r="E2" s="76"/>
      <c r="F2" s="74"/>
      <c r="G2" s="74"/>
      <c r="H2" s="74"/>
    </row>
    <row r="3" spans="1:8" s="81" customFormat="1" ht="22.2" customHeight="1" x14ac:dyDescent="0.3">
      <c r="A3" s="62"/>
      <c r="B3" s="78" t="str">
        <f>+Samenvatting!B3</f>
        <v>Web Analytics Tool</v>
      </c>
      <c r="C3" s="79"/>
      <c r="D3" s="79"/>
      <c r="E3" s="80"/>
      <c r="F3" s="79"/>
      <c r="G3" s="79"/>
      <c r="H3" s="79"/>
    </row>
    <row r="4" spans="1:8" s="81" customFormat="1" ht="17.399999999999999" customHeight="1" x14ac:dyDescent="0.3">
      <c r="A4" s="62"/>
      <c r="B4" s="82" t="s">
        <v>15</v>
      </c>
      <c r="C4" s="79"/>
      <c r="D4" s="79"/>
      <c r="E4" s="80"/>
      <c r="F4" s="79"/>
      <c r="G4" s="79"/>
      <c r="H4" s="79"/>
    </row>
    <row r="5" spans="1:8" s="81" customFormat="1" ht="17.399999999999999" customHeight="1" x14ac:dyDescent="0.3">
      <c r="A5" s="62"/>
      <c r="B5" s="55" t="str">
        <f>+Samenvatting!B5</f>
        <v>IUC21-054</v>
      </c>
      <c r="C5" s="79"/>
      <c r="D5" s="79"/>
      <c r="E5" s="80"/>
      <c r="F5" s="79"/>
      <c r="G5" s="79"/>
      <c r="H5" s="79"/>
    </row>
    <row r="6" spans="1:8" s="81" customFormat="1" ht="17.399999999999999" customHeight="1" x14ac:dyDescent="0.3">
      <c r="A6" s="62"/>
      <c r="B6" s="58" t="str">
        <f>+Samenvatting!B6</f>
        <v>(Prijzen exclusief BTW)</v>
      </c>
      <c r="C6" s="79"/>
      <c r="D6" s="79"/>
      <c r="E6" s="80"/>
      <c r="F6" s="79"/>
      <c r="G6" s="79"/>
      <c r="H6" s="79"/>
    </row>
    <row r="7" spans="1:8" s="2" customFormat="1" ht="17.399999999999999" customHeight="1" x14ac:dyDescent="0.2">
      <c r="A7" s="1"/>
      <c r="B7" s="3"/>
      <c r="C7" s="5"/>
      <c r="D7" s="6"/>
      <c r="E7" s="6"/>
      <c r="F7" s="4"/>
      <c r="G7" s="4"/>
      <c r="H7" s="4"/>
    </row>
    <row r="8" spans="1:8" ht="12.6" x14ac:dyDescent="0.2">
      <c r="B8" s="114"/>
      <c r="C8" s="115"/>
      <c r="D8" s="115"/>
      <c r="E8" s="115"/>
      <c r="F8" s="115"/>
      <c r="G8" s="115"/>
      <c r="H8" s="116"/>
    </row>
    <row r="9" spans="1:8" ht="16.2" customHeight="1" x14ac:dyDescent="0.2">
      <c r="B9" s="256" t="s">
        <v>18</v>
      </c>
      <c r="C9" s="257"/>
      <c r="D9" s="37"/>
      <c r="E9" s="37"/>
      <c r="F9" s="37"/>
      <c r="G9" s="37"/>
      <c r="H9" s="38"/>
    </row>
    <row r="10" spans="1:8" ht="12.6" x14ac:dyDescent="0.2">
      <c r="B10" s="258"/>
      <c r="C10" s="259"/>
      <c r="D10" s="39" t="s">
        <v>5</v>
      </c>
      <c r="E10" s="39" t="s">
        <v>6</v>
      </c>
      <c r="F10" s="39" t="s">
        <v>7</v>
      </c>
      <c r="G10" s="39" t="s">
        <v>8</v>
      </c>
      <c r="H10" s="50" t="s">
        <v>9</v>
      </c>
    </row>
    <row r="11" spans="1:8" ht="14.4" customHeight="1" x14ac:dyDescent="0.2">
      <c r="B11" s="258"/>
      <c r="C11" s="259"/>
      <c r="D11" s="40">
        <v>70</v>
      </c>
      <c r="E11" s="40">
        <v>70</v>
      </c>
      <c r="F11" s="40">
        <v>70</v>
      </c>
      <c r="G11" s="40">
        <v>70</v>
      </c>
      <c r="H11" s="40">
        <v>70</v>
      </c>
    </row>
    <row r="12" spans="1:8" ht="14.4" customHeight="1" x14ac:dyDescent="0.2">
      <c r="B12" s="258"/>
      <c r="C12" s="259"/>
      <c r="D12" s="37"/>
      <c r="E12" s="37"/>
      <c r="F12" s="37"/>
      <c r="G12" s="37"/>
      <c r="H12" s="38"/>
    </row>
    <row r="13" spans="1:8" ht="14.4" customHeight="1" x14ac:dyDescent="0.2">
      <c r="B13" s="258"/>
      <c r="C13" s="259"/>
      <c r="D13" s="39" t="s">
        <v>35</v>
      </c>
      <c r="E13" s="39" t="s">
        <v>36</v>
      </c>
      <c r="F13" s="39" t="s">
        <v>37</v>
      </c>
      <c r="G13" s="39" t="s">
        <v>38</v>
      </c>
      <c r="H13" s="50" t="s">
        <v>39</v>
      </c>
    </row>
    <row r="14" spans="1:8" ht="14.4" customHeight="1" x14ac:dyDescent="0.2">
      <c r="B14" s="260"/>
      <c r="C14" s="261"/>
      <c r="D14" s="40">
        <v>70</v>
      </c>
      <c r="E14" s="40">
        <v>70</v>
      </c>
      <c r="F14" s="40">
        <v>70</v>
      </c>
      <c r="G14" s="40">
        <v>70</v>
      </c>
      <c r="H14" s="40">
        <v>70</v>
      </c>
    </row>
    <row r="15" spans="1:8" ht="13.2" thickBot="1" x14ac:dyDescent="0.25">
      <c r="B15" s="8"/>
      <c r="C15" s="8"/>
      <c r="D15" s="9"/>
      <c r="E15" s="9"/>
      <c r="F15" s="10"/>
      <c r="G15" s="10"/>
      <c r="H15" s="10"/>
    </row>
    <row r="16" spans="1:8" ht="12.6" x14ac:dyDescent="0.2">
      <c r="B16" s="11"/>
      <c r="C16" s="12"/>
      <c r="D16" s="12"/>
      <c r="E16" s="12"/>
      <c r="F16" s="12"/>
      <c r="G16" s="12"/>
      <c r="H16" s="12"/>
    </row>
    <row r="17" spans="2:8" ht="17.399999999999999" x14ac:dyDescent="0.3">
      <c r="B17" s="43" t="s">
        <v>23</v>
      </c>
      <c r="C17" s="44"/>
      <c r="D17" s="44"/>
      <c r="E17" s="12"/>
      <c r="F17" s="12"/>
      <c r="G17" s="12"/>
      <c r="H17" s="12"/>
    </row>
    <row r="18" spans="2:8" ht="12.6" x14ac:dyDescent="0.2">
      <c r="B18" s="61" t="s">
        <v>2</v>
      </c>
      <c r="C18" s="41" t="s">
        <v>11</v>
      </c>
      <c r="D18" s="39" t="s">
        <v>55</v>
      </c>
      <c r="E18" s="12"/>
      <c r="F18" s="12"/>
      <c r="G18" s="12"/>
      <c r="H18" s="12"/>
    </row>
    <row r="19" spans="2:8" ht="25.8" thickBot="1" x14ac:dyDescent="0.25">
      <c r="B19" s="60" t="s">
        <v>24</v>
      </c>
      <c r="C19" s="92"/>
      <c r="D19" s="108">
        <f>(D11+E11+F11+G11+H11+D14+E14+F14+G14+H14)*C19</f>
        <v>0</v>
      </c>
      <c r="E19" s="12"/>
      <c r="F19" s="12"/>
      <c r="G19" s="12"/>
      <c r="H19" s="12"/>
    </row>
    <row r="20" spans="2:8" ht="13.8" thickTop="1" thickBot="1" x14ac:dyDescent="0.25">
      <c r="B20" s="8"/>
      <c r="C20" s="8"/>
      <c r="D20" s="9"/>
      <c r="E20" s="9"/>
      <c r="F20" s="10"/>
      <c r="G20" s="10"/>
      <c r="H20" s="10"/>
    </row>
    <row r="21" spans="2:8" ht="12.6" x14ac:dyDescent="0.2"/>
    <row r="22" spans="2:8" ht="17.7" customHeight="1" thickBot="1" x14ac:dyDescent="0.25">
      <c r="B22" s="255" t="s">
        <v>12</v>
      </c>
      <c r="C22" s="255"/>
      <c r="D22" s="97">
        <f>D19</f>
        <v>0</v>
      </c>
      <c r="E22" s="12"/>
      <c r="F22" s="12"/>
      <c r="G22" s="12"/>
      <c r="H22" s="12"/>
    </row>
    <row r="23" spans="2:8" ht="13.8" thickTop="1" thickBot="1" x14ac:dyDescent="0.25">
      <c r="B23" s="8"/>
      <c r="C23" s="8"/>
      <c r="D23" s="9"/>
      <c r="E23" s="9"/>
      <c r="F23" s="10"/>
      <c r="G23" s="10"/>
      <c r="H23" s="10"/>
    </row>
    <row r="24" spans="2:8" ht="12.75" customHeight="1" x14ac:dyDescent="0.2"/>
    <row r="25" spans="2:8" ht="12.75" hidden="1" customHeight="1" x14ac:dyDescent="0.2"/>
    <row r="26" spans="2:8" ht="12.75" hidden="1" customHeight="1" x14ac:dyDescent="0.2"/>
    <row r="27" spans="2:8" ht="12.75" hidden="1" customHeight="1" x14ac:dyDescent="0.2"/>
    <row r="28" spans="2:8" ht="12.75" hidden="1" customHeight="1" x14ac:dyDescent="0.2"/>
    <row r="29" spans="2:8" ht="12.75" hidden="1" customHeight="1" x14ac:dyDescent="0.2"/>
    <row r="30" spans="2:8" ht="12.75" hidden="1" customHeight="1" x14ac:dyDescent="0.2"/>
    <row r="31" spans="2:8" ht="12.75" hidden="1" customHeight="1" x14ac:dyDescent="0.2"/>
    <row r="32" spans="2:8" ht="12.75" hidden="1" customHeight="1" x14ac:dyDescent="0.2"/>
    <row r="33" ht="12.75" hidden="1" customHeight="1" x14ac:dyDescent="0.2"/>
    <row r="34" ht="12.75" hidden="1" customHeight="1" x14ac:dyDescent="0.2"/>
    <row r="35" ht="12.75" hidden="1" customHeight="1" x14ac:dyDescent="0.2"/>
    <row r="36" ht="12.75" hidden="1" customHeight="1" x14ac:dyDescent="0.2"/>
    <row r="37" ht="12.75" hidden="1" customHeight="1" x14ac:dyDescent="0.2"/>
    <row r="38" ht="12.75" hidden="1" customHeight="1" x14ac:dyDescent="0.2"/>
    <row r="39" ht="12.75" hidden="1" customHeight="1" x14ac:dyDescent="0.2"/>
    <row r="40" ht="12.75" hidden="1" customHeight="1" x14ac:dyDescent="0.2"/>
    <row r="41" ht="12.75" hidden="1" customHeight="1" x14ac:dyDescent="0.2"/>
    <row r="42" ht="12.75" hidden="1" customHeight="1" x14ac:dyDescent="0.2"/>
    <row r="43" ht="12.75" hidden="1" customHeight="1" x14ac:dyDescent="0.2"/>
    <row r="44" ht="12.75" hidden="1" customHeight="1" x14ac:dyDescent="0.2"/>
    <row r="45" ht="12.75" hidden="1" customHeight="1" x14ac:dyDescent="0.2"/>
    <row r="46" ht="12.75" hidden="1" customHeight="1" x14ac:dyDescent="0.2"/>
    <row r="47" ht="12.75" hidden="1" customHeight="1" x14ac:dyDescent="0.2"/>
    <row r="48" ht="12.75" hidden="1" customHeight="1" x14ac:dyDescent="0.2"/>
    <row r="49" ht="12.75" hidden="1" customHeight="1" x14ac:dyDescent="0.2"/>
    <row r="50" ht="12.75" hidden="1" customHeight="1" x14ac:dyDescent="0.2"/>
    <row r="51" ht="12.75" hidden="1" customHeight="1" x14ac:dyDescent="0.2"/>
    <row r="52" ht="12.75" hidden="1" customHeight="1" x14ac:dyDescent="0.2"/>
    <row r="53" ht="12.75" hidden="1" customHeight="1" x14ac:dyDescent="0.2"/>
    <row r="54" ht="12.75" hidden="1" customHeight="1" x14ac:dyDescent="0.2"/>
    <row r="55" ht="12.75" hidden="1" customHeight="1" x14ac:dyDescent="0.2"/>
    <row r="56" ht="12.75" hidden="1" customHeight="1" x14ac:dyDescent="0.2"/>
    <row r="57" ht="12.75" hidden="1" customHeight="1" x14ac:dyDescent="0.2"/>
    <row r="58" ht="12.75" hidden="1" customHeight="1" x14ac:dyDescent="0.2"/>
    <row r="59" ht="12.75" hidden="1" customHeight="1" x14ac:dyDescent="0.2"/>
    <row r="60" ht="12.75" hidden="1" customHeight="1" x14ac:dyDescent="0.2"/>
    <row r="61" ht="12.75" hidden="1" customHeight="1" x14ac:dyDescent="0.2"/>
    <row r="62" ht="12.75" hidden="1" customHeight="1" x14ac:dyDescent="0.2"/>
    <row r="63" ht="12.75" hidden="1" customHeight="1" x14ac:dyDescent="0.2"/>
    <row r="64" ht="12.75" hidden="1" customHeight="1" x14ac:dyDescent="0.2"/>
    <row r="65" ht="12.75" hidden="1" customHeight="1" x14ac:dyDescent="0.2"/>
    <row r="66" ht="12.75" hidden="1" customHeight="1" x14ac:dyDescent="0.2"/>
    <row r="67" ht="12.75" hidden="1" customHeight="1" x14ac:dyDescent="0.2"/>
    <row r="68" ht="12.75" hidden="1" customHeight="1" x14ac:dyDescent="0.2"/>
    <row r="69" ht="12.75" hidden="1" customHeight="1" x14ac:dyDescent="0.2"/>
    <row r="70" ht="12.75" hidden="1" customHeight="1" x14ac:dyDescent="0.2"/>
    <row r="71" ht="12.75" hidden="1" customHeight="1" x14ac:dyDescent="0.2"/>
    <row r="72" ht="12.75" hidden="1" customHeight="1" x14ac:dyDescent="0.2"/>
    <row r="73" ht="12.75" hidden="1" customHeight="1" x14ac:dyDescent="0.2"/>
    <row r="74" ht="12.75" hidden="1" customHeight="1" x14ac:dyDescent="0.2"/>
    <row r="75" ht="12.75" hidden="1" customHeight="1" x14ac:dyDescent="0.2"/>
    <row r="76" ht="12.75" hidden="1" customHeight="1" x14ac:dyDescent="0.2"/>
    <row r="77" ht="12.75" hidden="1" customHeight="1" x14ac:dyDescent="0.2"/>
    <row r="78" ht="12.75" hidden="1" customHeight="1" x14ac:dyDescent="0.2"/>
    <row r="79" ht="12.75" hidden="1" customHeight="1" x14ac:dyDescent="0.2"/>
    <row r="80" ht="12.75" hidden="1" customHeight="1" x14ac:dyDescent="0.2"/>
    <row r="81" ht="12.75" hidden="1" customHeight="1" x14ac:dyDescent="0.2"/>
    <row r="82" ht="12.75" hidden="1" customHeight="1" x14ac:dyDescent="0.2"/>
    <row r="83" ht="12.75" hidden="1" customHeight="1" x14ac:dyDescent="0.2"/>
    <row r="84" ht="12.75" hidden="1" customHeight="1" x14ac:dyDescent="0.2"/>
    <row r="85" ht="12.75" hidden="1" customHeight="1" x14ac:dyDescent="0.2"/>
    <row r="86" ht="12.75" hidden="1" customHeight="1" x14ac:dyDescent="0.2"/>
    <row r="87" ht="12.75" hidden="1" customHeight="1" x14ac:dyDescent="0.2"/>
    <row r="88" ht="12.75" hidden="1" customHeight="1" x14ac:dyDescent="0.2"/>
    <row r="89" ht="12.75" hidden="1" customHeight="1" x14ac:dyDescent="0.2"/>
    <row r="90" ht="12.75" hidden="1" customHeight="1" x14ac:dyDescent="0.2"/>
    <row r="91" ht="12.75" hidden="1" customHeight="1" x14ac:dyDescent="0.2"/>
    <row r="92" ht="12.75" hidden="1" customHeight="1" x14ac:dyDescent="0.2"/>
    <row r="93" ht="12.75" hidden="1" customHeight="1" x14ac:dyDescent="0.2"/>
    <row r="94" ht="12.75" hidden="1" customHeight="1" x14ac:dyDescent="0.2"/>
    <row r="95" ht="12.75" hidden="1" customHeight="1" x14ac:dyDescent="0.2"/>
    <row r="96" ht="12.75" hidden="1" customHeight="1" x14ac:dyDescent="0.2"/>
    <row r="97" ht="12.75" hidden="1" customHeight="1" x14ac:dyDescent="0.2"/>
    <row r="98" ht="12.75" hidden="1" customHeight="1" x14ac:dyDescent="0.2"/>
    <row r="99" ht="12.75" hidden="1" customHeight="1" x14ac:dyDescent="0.2"/>
    <row r="100" ht="12.75" hidden="1" customHeight="1" x14ac:dyDescent="0.2"/>
    <row r="101" ht="12.75" hidden="1" customHeight="1" x14ac:dyDescent="0.2"/>
    <row r="102" ht="12.75" hidden="1" customHeight="1" x14ac:dyDescent="0.2"/>
    <row r="103" ht="12.75" hidden="1" customHeight="1" x14ac:dyDescent="0.2"/>
    <row r="104" ht="12.75" hidden="1" customHeight="1" x14ac:dyDescent="0.2"/>
    <row r="105" ht="12.75" hidden="1" customHeight="1" x14ac:dyDescent="0.2"/>
    <row r="106" ht="12.75" hidden="1" customHeight="1" x14ac:dyDescent="0.2"/>
    <row r="107" ht="12.75" hidden="1" customHeight="1" x14ac:dyDescent="0.2"/>
    <row r="108" ht="12.75" hidden="1" customHeight="1" x14ac:dyDescent="0.2"/>
    <row r="109" ht="12.75" hidden="1" customHeight="1" x14ac:dyDescent="0.2"/>
    <row r="110" ht="12.75" hidden="1" customHeight="1" x14ac:dyDescent="0.2"/>
    <row r="111" ht="12.75" hidden="1" customHeight="1" x14ac:dyDescent="0.2"/>
    <row r="112" ht="12.75" hidden="1" customHeight="1" x14ac:dyDescent="0.2"/>
    <row r="113" ht="12.75" hidden="1" customHeight="1" x14ac:dyDescent="0.2"/>
    <row r="114" ht="12.75" hidden="1" customHeight="1" x14ac:dyDescent="0.2"/>
    <row r="115" ht="12.75" hidden="1" customHeight="1" x14ac:dyDescent="0.2"/>
    <row r="116" ht="12.75" hidden="1" customHeight="1" x14ac:dyDescent="0.2"/>
    <row r="117" ht="12.75" hidden="1" customHeight="1" x14ac:dyDescent="0.2"/>
    <row r="118" ht="12.75" hidden="1" customHeight="1" x14ac:dyDescent="0.2"/>
    <row r="119" ht="12.75" hidden="1" customHeight="1" x14ac:dyDescent="0.2"/>
    <row r="120" ht="12.75" hidden="1" customHeight="1" x14ac:dyDescent="0.2"/>
    <row r="121" ht="12.75" hidden="1" customHeight="1" x14ac:dyDescent="0.2"/>
    <row r="122" ht="12.75" hidden="1" customHeight="1" x14ac:dyDescent="0.2"/>
    <row r="123" ht="12.75" hidden="1" customHeight="1" x14ac:dyDescent="0.2"/>
    <row r="124" ht="12.75" hidden="1" customHeight="1" x14ac:dyDescent="0.2"/>
    <row r="125" ht="12.75" hidden="1" customHeight="1" x14ac:dyDescent="0.2"/>
    <row r="126" ht="12.75" hidden="1" customHeight="1" x14ac:dyDescent="0.2"/>
    <row r="127" ht="12.75" hidden="1" customHeight="1" x14ac:dyDescent="0.2"/>
    <row r="128" ht="12.75" hidden="1" customHeight="1" x14ac:dyDescent="0.2"/>
    <row r="129" ht="12.75" hidden="1" customHeight="1" x14ac:dyDescent="0.2"/>
    <row r="130" ht="12.75" hidden="1" customHeight="1" x14ac:dyDescent="0.2"/>
    <row r="131" ht="12.75" hidden="1" customHeight="1" x14ac:dyDescent="0.2"/>
    <row r="132" ht="12.75" hidden="1" customHeight="1" x14ac:dyDescent="0.2"/>
    <row r="133" ht="12.75" hidden="1" customHeight="1" x14ac:dyDescent="0.2"/>
    <row r="134" ht="12.75" hidden="1" customHeight="1" x14ac:dyDescent="0.2"/>
    <row r="135" ht="12.75" hidden="1" customHeight="1" x14ac:dyDescent="0.2"/>
    <row r="136" ht="12.75" hidden="1" customHeight="1" x14ac:dyDescent="0.2"/>
    <row r="137" ht="12.75" hidden="1" customHeight="1" x14ac:dyDescent="0.2"/>
    <row r="138" ht="12.75" hidden="1" customHeight="1" x14ac:dyDescent="0.2"/>
    <row r="139" ht="12.75" hidden="1" customHeight="1" x14ac:dyDescent="0.2"/>
    <row r="140" ht="12.75" hidden="1" customHeight="1" x14ac:dyDescent="0.2"/>
    <row r="141" ht="12.75" hidden="1" customHeight="1" x14ac:dyDescent="0.2"/>
    <row r="142" ht="12.75" hidden="1" customHeight="1" x14ac:dyDescent="0.2"/>
    <row r="143" ht="12.75" hidden="1" customHeight="1" x14ac:dyDescent="0.2"/>
    <row r="144" ht="12.75" hidden="1" customHeight="1" x14ac:dyDescent="0.2"/>
    <row r="145" ht="12.75" hidden="1" customHeight="1" x14ac:dyDescent="0.2"/>
    <row r="146" ht="12.75" hidden="1" customHeight="1" x14ac:dyDescent="0.2"/>
    <row r="147" ht="12.75" hidden="1" customHeight="1" x14ac:dyDescent="0.2"/>
    <row r="148" ht="12.75" hidden="1" customHeight="1" x14ac:dyDescent="0.2"/>
    <row r="149" ht="12.75" hidden="1" customHeight="1" x14ac:dyDescent="0.2"/>
    <row r="150" ht="12.75" hidden="1" customHeight="1" x14ac:dyDescent="0.2"/>
    <row r="151" ht="12.75" hidden="1" customHeight="1" x14ac:dyDescent="0.2"/>
    <row r="152" ht="12.75" hidden="1" customHeight="1" x14ac:dyDescent="0.2"/>
    <row r="153" ht="12.75" hidden="1" customHeight="1" x14ac:dyDescent="0.2"/>
    <row r="154" ht="12.75" hidden="1" customHeight="1" x14ac:dyDescent="0.2"/>
    <row r="155" ht="12.75" hidden="1" customHeight="1" x14ac:dyDescent="0.2"/>
    <row r="156" ht="12.75" hidden="1" customHeight="1" x14ac:dyDescent="0.2"/>
    <row r="157" ht="12.75" hidden="1" customHeight="1" x14ac:dyDescent="0.2"/>
    <row r="158" ht="12.75" hidden="1" customHeight="1" x14ac:dyDescent="0.2"/>
    <row r="159" ht="12.75" hidden="1" customHeight="1" x14ac:dyDescent="0.2"/>
    <row r="160" ht="12.75" hidden="1" customHeight="1" x14ac:dyDescent="0.2"/>
    <row r="161" ht="12.75" hidden="1" customHeight="1" x14ac:dyDescent="0.2"/>
    <row r="162" ht="12.75" hidden="1" customHeight="1" x14ac:dyDescent="0.2"/>
    <row r="163" ht="12.75" hidden="1" customHeight="1" x14ac:dyDescent="0.2"/>
    <row r="164" ht="12.75" hidden="1" customHeight="1" x14ac:dyDescent="0.2"/>
    <row r="165" ht="12.75" hidden="1" customHeight="1" x14ac:dyDescent="0.2"/>
    <row r="166" ht="12.75" hidden="1" customHeight="1" x14ac:dyDescent="0.2"/>
    <row r="167" ht="12.75" hidden="1" customHeight="1" x14ac:dyDescent="0.2"/>
    <row r="168" ht="12.75" hidden="1" customHeight="1" x14ac:dyDescent="0.2"/>
    <row r="169" ht="12.75" hidden="1" customHeight="1" x14ac:dyDescent="0.2"/>
    <row r="170" ht="12.75" hidden="1" customHeight="1" x14ac:dyDescent="0.2"/>
    <row r="171" ht="12.75" hidden="1" customHeight="1" x14ac:dyDescent="0.2"/>
    <row r="172" ht="12.75" hidden="1" customHeight="1" x14ac:dyDescent="0.2"/>
    <row r="173" ht="0" hidden="1" customHeight="1" x14ac:dyDescent="0.2"/>
    <row r="174" ht="0" hidden="1" customHeight="1" x14ac:dyDescent="0.2"/>
    <row r="175" ht="0" hidden="1" customHeight="1" x14ac:dyDescent="0.2"/>
    <row r="176" ht="0" hidden="1" customHeight="1" x14ac:dyDescent="0.2"/>
    <row r="177" ht="0" hidden="1" customHeight="1" x14ac:dyDescent="0.2"/>
    <row r="178" ht="0" hidden="1" customHeight="1" x14ac:dyDescent="0.2"/>
  </sheetData>
  <sheetProtection algorithmName="SHA-512" hashValue="snZziPnKwr4nrGavvvQJehgC5TNtgrsDu/TaesRSO+9+RMmq4GIbeneoMwRcgrxzDTcPdCJ/a7exkW2onS/lHw==" saltValue="iWoVMUkLb5pQtTMQPpfB9Q==" spinCount="100000" sheet="1" objects="1" scenarios="1"/>
  <mergeCells count="2">
    <mergeCell ref="B22:C22"/>
    <mergeCell ref="B9:C14"/>
  </mergeCells>
  <pageMargins left="0.75" right="0.75" top="0.51" bottom="0.46" header="0.5" footer="0.5"/>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P102"/>
  <sheetViews>
    <sheetView showGridLines="0" zoomScale="80" zoomScaleNormal="80" workbookViewId="0">
      <selection activeCell="H11" sqref="H11"/>
    </sheetView>
  </sheetViews>
  <sheetFormatPr defaultColWidth="0" defaultRowHeight="0" customHeight="1" zeroHeight="1" x14ac:dyDescent="0.3"/>
  <cols>
    <col min="1" max="1" width="3.6640625" style="98" customWidth="1"/>
    <col min="2" max="6" width="20.6640625" style="98" customWidth="1"/>
    <col min="7" max="7" width="46.6640625" style="98" customWidth="1"/>
    <col min="8" max="8" width="20.6640625" style="98" customWidth="1"/>
    <col min="9" max="9" width="3.6640625" style="98" customWidth="1"/>
    <col min="10" max="16384" width="9.109375" style="98" hidden="1"/>
  </cols>
  <sheetData>
    <row r="1" spans="1:10" s="123" customFormat="1" ht="21" customHeight="1" x14ac:dyDescent="0.25">
      <c r="A1" s="14"/>
      <c r="B1" s="14"/>
      <c r="C1" s="14"/>
      <c r="D1" s="14"/>
      <c r="E1" s="14"/>
      <c r="F1" s="14"/>
      <c r="G1" s="14"/>
      <c r="H1" s="14"/>
    </row>
    <row r="2" spans="1:10" s="123" customFormat="1" ht="21" customHeight="1" x14ac:dyDescent="0.35">
      <c r="A2" s="14"/>
      <c r="B2" s="146" t="s">
        <v>90</v>
      </c>
      <c r="C2" s="146"/>
      <c r="D2" s="146"/>
      <c r="E2" s="146"/>
      <c r="F2" s="146"/>
      <c r="G2" s="146"/>
      <c r="H2" s="146"/>
    </row>
    <row r="3" spans="1:10" s="123" customFormat="1" ht="21" customHeight="1" x14ac:dyDescent="0.3">
      <c r="A3" s="14"/>
      <c r="B3" s="145" t="str">
        <f>+DATA!C28</f>
        <v>Webanalytics</v>
      </c>
      <c r="C3" s="145"/>
      <c r="D3" s="145"/>
      <c r="E3" s="145"/>
      <c r="F3" s="145"/>
      <c r="G3" s="145"/>
      <c r="H3" s="145"/>
    </row>
    <row r="4" spans="1:10" s="123" customFormat="1" ht="21" customHeight="1" x14ac:dyDescent="0.35">
      <c r="A4" s="14"/>
      <c r="B4" s="144" t="s">
        <v>128</v>
      </c>
      <c r="C4" s="144"/>
      <c r="D4" s="144"/>
      <c r="E4" s="144"/>
      <c r="F4" s="144"/>
      <c r="G4" s="144"/>
      <c r="H4" s="144"/>
    </row>
    <row r="5" spans="1:10" s="123" customFormat="1" ht="21" customHeight="1" x14ac:dyDescent="0.25">
      <c r="A5" s="14"/>
      <c r="B5" s="143" t="str">
        <f>+DATA!C29</f>
        <v>IUC21-054</v>
      </c>
      <c r="C5" s="143"/>
      <c r="D5" s="143"/>
      <c r="E5" s="143"/>
      <c r="F5" s="143"/>
      <c r="G5" s="143"/>
      <c r="H5" s="143"/>
    </row>
    <row r="6" spans="1:10" s="14" customFormat="1" ht="21" customHeight="1" x14ac:dyDescent="0.2">
      <c r="A6" s="126"/>
      <c r="B6" s="23"/>
      <c r="C6" s="23"/>
      <c r="D6" s="23"/>
      <c r="E6" s="23"/>
      <c r="F6" s="23"/>
      <c r="G6" s="23"/>
      <c r="H6" s="23"/>
      <c r="J6" s="142"/>
    </row>
    <row r="7" spans="1:10" s="123" customFormat="1" ht="21" customHeight="1" x14ac:dyDescent="0.25">
      <c r="A7" s="126"/>
      <c r="B7" s="125"/>
      <c r="C7" s="125"/>
      <c r="D7" s="125"/>
      <c r="E7" s="125"/>
      <c r="F7" s="125"/>
      <c r="G7" s="134" t="s">
        <v>89</v>
      </c>
      <c r="H7" s="141">
        <f>Samenvatting!F23</f>
        <v>0</v>
      </c>
    </row>
    <row r="8" spans="1:10" s="123" customFormat="1" ht="21" customHeight="1" x14ac:dyDescent="0.25">
      <c r="A8" s="124"/>
      <c r="B8" s="124"/>
      <c r="C8" s="124"/>
      <c r="D8" s="124"/>
      <c r="E8" s="124"/>
      <c r="F8" s="124"/>
      <c r="G8" s="132"/>
      <c r="H8" s="132"/>
    </row>
    <row r="9" spans="1:10" s="123" customFormat="1" ht="21" customHeight="1" x14ac:dyDescent="0.25">
      <c r="B9" s="124"/>
      <c r="C9" s="124"/>
      <c r="D9" s="124"/>
      <c r="E9" s="124"/>
      <c r="F9" s="124"/>
      <c r="G9" s="140" t="s">
        <v>88</v>
      </c>
      <c r="H9" s="139" t="s">
        <v>87</v>
      </c>
    </row>
    <row r="10" spans="1:10" s="123" customFormat="1" ht="21" customHeight="1" x14ac:dyDescent="0.25">
      <c r="B10" s="124"/>
      <c r="C10" s="124"/>
      <c r="D10" s="124"/>
      <c r="E10" s="124"/>
      <c r="F10" s="124"/>
      <c r="G10" s="138" t="s">
        <v>86</v>
      </c>
      <c r="H10" s="137">
        <v>60</v>
      </c>
    </row>
    <row r="11" spans="1:10" s="123" customFormat="1" ht="21" customHeight="1" x14ac:dyDescent="0.25">
      <c r="B11" s="124"/>
      <c r="C11" s="124"/>
      <c r="D11" s="124"/>
      <c r="E11" s="124"/>
      <c r="F11" s="124"/>
      <c r="G11" s="136" t="str">
        <f>" * Eigen inschatting door Inschrijver. Waarde tussen 0 en "&amp; DATA!C9 &amp;" punten."</f>
        <v xml:space="preserve"> * Eigen inschatting door Inschrijver. Waarde tussen 0 en 185 punten.</v>
      </c>
      <c r="H11" s="135"/>
    </row>
    <row r="12" spans="1:10" s="123" customFormat="1" ht="21" customHeight="1" x14ac:dyDescent="0.25">
      <c r="B12" s="124"/>
      <c r="C12" s="124"/>
      <c r="D12" s="124"/>
      <c r="E12" s="124"/>
      <c r="F12" s="124"/>
      <c r="G12" s="134" t="s">
        <v>127</v>
      </c>
      <c r="H12" s="133">
        <f>H7/(H10^(75%/25%))</f>
        <v>0</v>
      </c>
    </row>
    <row r="13" spans="1:10" s="123" customFormat="1" ht="21" customHeight="1" x14ac:dyDescent="0.25">
      <c r="G13" s="132"/>
      <c r="H13" s="132"/>
    </row>
    <row r="14" spans="1:10" s="123" customFormat="1" ht="21" customHeight="1" x14ac:dyDescent="0.25">
      <c r="G14" s="129" t="s">
        <v>85</v>
      </c>
      <c r="H14" s="131">
        <f>+DATA!C25</f>
        <v>0.78125</v>
      </c>
    </row>
    <row r="15" spans="1:10" s="123" customFormat="1" ht="21" customHeight="1" x14ac:dyDescent="0.25">
      <c r="B15" s="124"/>
      <c r="C15" s="124"/>
      <c r="D15" s="124"/>
      <c r="E15" s="124"/>
      <c r="F15" s="124"/>
      <c r="G15" s="129" t="s">
        <v>84</v>
      </c>
      <c r="H15" s="130" t="str">
        <f>DATA!C18 &amp; " punten."</f>
        <v>60 punten.</v>
      </c>
    </row>
    <row r="16" spans="1:10" s="123" customFormat="1" ht="27.9" customHeight="1" x14ac:dyDescent="0.25">
      <c r="G16" s="129" t="s">
        <v>83</v>
      </c>
      <c r="H16" s="128">
        <f>+DATA!C16</f>
        <v>4500000</v>
      </c>
    </row>
    <row r="17" spans="2:12" s="123" customFormat="1" ht="27.9" customHeight="1" x14ac:dyDescent="0.25"/>
    <row r="18" spans="2:12" s="123" customFormat="1" ht="27.9" customHeight="1" x14ac:dyDescent="0.25"/>
    <row r="19" spans="2:12" s="123" customFormat="1" ht="27.9" customHeight="1" x14ac:dyDescent="0.25">
      <c r="G19" s="124"/>
      <c r="H19" s="124"/>
      <c r="J19" s="127"/>
      <c r="K19" s="127"/>
      <c r="L19" s="127"/>
    </row>
    <row r="20" spans="2:12" s="123" customFormat="1" ht="27.9" customHeight="1" x14ac:dyDescent="0.25">
      <c r="B20" s="124"/>
      <c r="C20" s="124"/>
      <c r="D20" s="124"/>
      <c r="E20" s="124"/>
      <c r="F20" s="124"/>
      <c r="G20" s="124"/>
      <c r="H20" s="124"/>
    </row>
    <row r="21" spans="2:12" s="123" customFormat="1" ht="27.9" customHeight="1" x14ac:dyDescent="0.25">
      <c r="B21" s="124"/>
      <c r="C21" s="124"/>
      <c r="D21" s="124"/>
      <c r="E21" s="124"/>
      <c r="F21" s="124"/>
      <c r="G21" s="124"/>
      <c r="H21" s="124"/>
    </row>
    <row r="22" spans="2:12" s="123" customFormat="1" ht="27.9" customHeight="1" x14ac:dyDescent="0.25">
      <c r="B22" s="124"/>
      <c r="C22" s="124"/>
      <c r="D22" s="124"/>
      <c r="E22" s="124"/>
      <c r="F22" s="124"/>
      <c r="G22" s="239"/>
      <c r="H22" s="239"/>
    </row>
    <row r="23" spans="2:12" s="123" customFormat="1" ht="27.9" customHeight="1" x14ac:dyDescent="0.25">
      <c r="B23" s="124"/>
      <c r="C23" s="124"/>
      <c r="D23" s="124"/>
      <c r="E23" s="124"/>
      <c r="F23" s="124"/>
      <c r="G23" s="239"/>
      <c r="H23" s="239"/>
    </row>
    <row r="24" spans="2:12" s="123" customFormat="1" ht="27.9" customHeight="1" x14ac:dyDescent="0.25">
      <c r="B24" s="124"/>
      <c r="C24" s="124"/>
      <c r="D24" s="124"/>
      <c r="E24" s="124"/>
      <c r="F24" s="124"/>
      <c r="G24" s="239"/>
      <c r="H24" s="239"/>
    </row>
    <row r="25" spans="2:12" s="123" customFormat="1" ht="27.9" customHeight="1" x14ac:dyDescent="0.25">
      <c r="B25" s="124"/>
      <c r="C25" s="124"/>
      <c r="D25" s="124"/>
      <c r="E25" s="124"/>
      <c r="F25" s="124"/>
      <c r="G25" s="239"/>
      <c r="H25" s="239"/>
    </row>
    <row r="26" spans="2:12" s="123" customFormat="1" ht="27.9" customHeight="1" x14ac:dyDescent="0.25">
      <c r="B26" s="124"/>
      <c r="C26" s="124"/>
      <c r="D26" s="124"/>
      <c r="E26" s="124"/>
      <c r="F26" s="124"/>
      <c r="G26" s="239"/>
      <c r="H26" s="239"/>
    </row>
    <row r="27" spans="2:12" s="123" customFormat="1" ht="27.9" customHeight="1" x14ac:dyDescent="0.25">
      <c r="B27" s="124"/>
      <c r="C27" s="124"/>
      <c r="D27" s="124"/>
      <c r="E27" s="124"/>
      <c r="F27" s="124"/>
      <c r="G27" s="239"/>
      <c r="H27" s="239"/>
    </row>
    <row r="28" spans="2:12" s="123" customFormat="1" ht="27.9" customHeight="1" x14ac:dyDescent="0.25">
      <c r="B28" s="124"/>
      <c r="C28" s="124"/>
      <c r="D28" s="124"/>
      <c r="E28" s="124"/>
      <c r="F28" s="124"/>
      <c r="G28" s="239"/>
      <c r="H28" s="239"/>
    </row>
    <row r="29" spans="2:12" s="123" customFormat="1" ht="27.9" customHeight="1" x14ac:dyDescent="0.25">
      <c r="B29" s="124"/>
      <c r="C29" s="124"/>
      <c r="D29" s="124"/>
      <c r="E29" s="124"/>
      <c r="F29" s="124"/>
      <c r="G29" s="239"/>
      <c r="H29" s="239"/>
    </row>
    <row r="30" spans="2:12" s="123" customFormat="1" ht="27.9" customHeight="1" x14ac:dyDescent="0.25">
      <c r="B30" s="124"/>
      <c r="C30" s="124"/>
      <c r="D30" s="124"/>
      <c r="E30" s="124"/>
      <c r="F30" s="124"/>
      <c r="G30" s="239"/>
      <c r="H30" s="239"/>
    </row>
    <row r="31" spans="2:12" s="123" customFormat="1" ht="27.9" customHeight="1" x14ac:dyDescent="0.25">
      <c r="B31" s="239"/>
      <c r="C31" s="239"/>
      <c r="D31" s="239"/>
      <c r="E31" s="239"/>
      <c r="F31" s="239"/>
      <c r="G31" s="23"/>
      <c r="H31" s="23"/>
      <c r="I31" s="125"/>
    </row>
    <row r="32" spans="2:12" s="123" customFormat="1" ht="27.9" customHeight="1" x14ac:dyDescent="0.25">
      <c r="B32" s="23"/>
      <c r="C32" s="23"/>
      <c r="D32" s="23"/>
      <c r="E32" s="23"/>
      <c r="F32" s="23"/>
      <c r="G32" s="125"/>
      <c r="H32" s="125"/>
      <c r="I32" s="125"/>
    </row>
    <row r="33" spans="1:16" s="123" customFormat="1" ht="27.9" customHeight="1" x14ac:dyDescent="0.25">
      <c r="B33" s="125"/>
      <c r="C33" s="125"/>
      <c r="D33" s="125"/>
      <c r="E33" s="125"/>
      <c r="F33" s="125"/>
      <c r="G33" s="239"/>
      <c r="H33" s="239"/>
      <c r="I33" s="125"/>
    </row>
    <row r="34" spans="1:16" s="123" customFormat="1" ht="27.75" hidden="1" customHeight="1" x14ac:dyDescent="0.25">
      <c r="A34" s="126"/>
      <c r="B34" s="239"/>
      <c r="C34" s="239"/>
      <c r="D34" s="239"/>
      <c r="E34" s="239"/>
      <c r="F34" s="239"/>
      <c r="G34" s="23"/>
      <c r="H34" s="23"/>
    </row>
    <row r="35" spans="1:16" s="123" customFormat="1" ht="15" hidden="1" customHeight="1" x14ac:dyDescent="0.25">
      <c r="A35" s="126"/>
      <c r="B35" s="23"/>
      <c r="C35" s="23"/>
      <c r="D35" s="23"/>
      <c r="E35" s="23"/>
      <c r="F35" s="23"/>
      <c r="G35" s="125"/>
      <c r="H35" s="125"/>
    </row>
    <row r="36" spans="1:16" s="123" customFormat="1" ht="15" hidden="1" customHeight="1" x14ac:dyDescent="0.25">
      <c r="A36" s="125"/>
      <c r="B36" s="125"/>
      <c r="C36" s="125"/>
      <c r="D36" s="125"/>
      <c r="E36" s="125"/>
      <c r="F36" s="125"/>
      <c r="G36" s="124"/>
      <c r="H36" s="124"/>
    </row>
    <row r="37" spans="1:16" s="123" customFormat="1" ht="27.9" hidden="1" customHeight="1" x14ac:dyDescent="0.25">
      <c r="B37" s="124"/>
      <c r="C37" s="124"/>
      <c r="D37" s="124"/>
      <c r="E37" s="124"/>
      <c r="F37" s="124"/>
      <c r="G37" s="124"/>
      <c r="H37" s="124"/>
    </row>
    <row r="38" spans="1:16" s="123" customFormat="1" ht="27.9" hidden="1" customHeight="1" x14ac:dyDescent="0.25">
      <c r="B38" s="124"/>
      <c r="C38" s="124"/>
      <c r="D38" s="124"/>
      <c r="E38" s="124"/>
      <c r="F38" s="124"/>
      <c r="G38" s="124"/>
      <c r="H38" s="124"/>
    </row>
    <row r="39" spans="1:16" s="123" customFormat="1" ht="27.9" hidden="1" customHeight="1" x14ac:dyDescent="0.25">
      <c r="B39" s="124"/>
      <c r="C39" s="124"/>
      <c r="D39" s="124"/>
      <c r="E39" s="124"/>
      <c r="F39" s="124"/>
      <c r="G39" s="124"/>
      <c r="H39" s="124"/>
    </row>
    <row r="40" spans="1:16" s="123" customFormat="1" ht="27.9" hidden="1" customHeight="1" x14ac:dyDescent="0.25">
      <c r="B40" s="124"/>
      <c r="C40" s="124"/>
      <c r="D40" s="124"/>
      <c r="E40" s="124"/>
      <c r="F40" s="124"/>
      <c r="G40" s="124"/>
      <c r="H40" s="124"/>
    </row>
    <row r="41" spans="1:16" s="123" customFormat="1" ht="27.9" hidden="1" customHeight="1" x14ac:dyDescent="0.25">
      <c r="B41" s="124"/>
      <c r="C41" s="124"/>
      <c r="D41" s="124"/>
      <c r="E41" s="124"/>
      <c r="F41" s="124"/>
      <c r="G41" s="124"/>
      <c r="H41" s="124"/>
    </row>
    <row r="42" spans="1:16" s="123" customFormat="1" ht="27.9" hidden="1" customHeight="1" x14ac:dyDescent="0.25">
      <c r="B42" s="124"/>
      <c r="C42" s="124"/>
      <c r="D42" s="124"/>
      <c r="E42" s="124"/>
      <c r="F42" s="124"/>
      <c r="G42" s="124"/>
      <c r="H42" s="124"/>
      <c r="P42" s="123" t="s">
        <v>1</v>
      </c>
    </row>
    <row r="43" spans="1:16" s="123" customFormat="1" ht="27.9" hidden="1" customHeight="1" x14ac:dyDescent="0.25">
      <c r="B43" s="124"/>
      <c r="C43" s="124"/>
      <c r="D43" s="124"/>
      <c r="E43" s="124"/>
      <c r="F43" s="124"/>
      <c r="G43" s="124"/>
      <c r="H43" s="124"/>
    </row>
    <row r="44" spans="1:16" s="123" customFormat="1" ht="27.9" hidden="1" customHeight="1" x14ac:dyDescent="0.25">
      <c r="B44" s="124"/>
      <c r="C44" s="124"/>
      <c r="D44" s="124"/>
      <c r="E44" s="124"/>
      <c r="F44" s="124"/>
      <c r="G44" s="124"/>
      <c r="H44" s="124"/>
    </row>
    <row r="45" spans="1:16" s="123" customFormat="1" ht="27.9" hidden="1" customHeight="1" x14ac:dyDescent="0.25">
      <c r="B45" s="124"/>
      <c r="C45" s="124"/>
      <c r="D45" s="124"/>
      <c r="E45" s="124"/>
      <c r="F45" s="124"/>
    </row>
    <row r="46" spans="1:16" s="123" customFormat="1" ht="27.9" hidden="1" customHeight="1" x14ac:dyDescent="0.3">
      <c r="G46" s="98"/>
      <c r="H46" s="98"/>
    </row>
    <row r="47" spans="1:16" ht="15" hidden="1" customHeight="1" x14ac:dyDescent="0.3"/>
    <row r="48" spans="1:16" ht="15" hidden="1"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row r="81" ht="15" hidden="1" customHeight="1" x14ac:dyDescent="0.3"/>
    <row r="82" ht="15" hidden="1" customHeight="1" x14ac:dyDescent="0.3"/>
    <row r="83" ht="15" hidden="1" customHeight="1" x14ac:dyDescent="0.3"/>
    <row r="84" ht="15" hidden="1" customHeight="1" x14ac:dyDescent="0.3"/>
    <row r="85" ht="15" hidden="1" customHeight="1" x14ac:dyDescent="0.3"/>
    <row r="86" ht="15" hidden="1" customHeight="1" x14ac:dyDescent="0.3"/>
    <row r="87" ht="15" hidden="1" customHeight="1" x14ac:dyDescent="0.3"/>
    <row r="88" ht="15" hidden="1" customHeight="1" x14ac:dyDescent="0.3"/>
    <row r="89" ht="15" hidden="1" customHeight="1" x14ac:dyDescent="0.3"/>
    <row r="90" ht="15" hidden="1" customHeight="1" x14ac:dyDescent="0.3"/>
    <row r="91" ht="15" hidden="1" customHeight="1" x14ac:dyDescent="0.3"/>
    <row r="92" ht="15" hidden="1" customHeight="1" x14ac:dyDescent="0.3"/>
    <row r="93" ht="15" hidden="1" customHeight="1" x14ac:dyDescent="0.3"/>
    <row r="94" ht="15" hidden="1" customHeight="1" x14ac:dyDescent="0.3"/>
    <row r="95" ht="15" hidden="1" customHeight="1" x14ac:dyDescent="0.3"/>
    <row r="96" ht="15" hidden="1" customHeight="1" x14ac:dyDescent="0.3"/>
    <row r="97" ht="15" hidden="1" customHeight="1" x14ac:dyDescent="0.3"/>
    <row r="98" ht="15" hidden="1" customHeight="1" x14ac:dyDescent="0.3"/>
    <row r="99" ht="15" hidden="1" customHeight="1" x14ac:dyDescent="0.3"/>
    <row r="100" ht="15" hidden="1" customHeight="1" x14ac:dyDescent="0.3"/>
    <row r="101" ht="15" hidden="1" customHeight="1" x14ac:dyDescent="0.3"/>
    <row r="102" ht="15" hidden="1" customHeight="1" x14ac:dyDescent="0.3"/>
  </sheetData>
  <sheetProtection algorithmName="SHA-512" hashValue="joshtUaxkGatFq4kfd5368cZIdrwYXoyFouhMxqUnTV6MgiYaKaVlpGtOtfRI/xPBiI+Rhl+1h7lzmTfCbEG5w==" saltValue="wUobPVcEqwgvVkJaRzj5iw==" spinCount="100000" sheet="1" objects="1" scenarios="1"/>
  <conditionalFormatting sqref="H15">
    <cfRule type="expression" dxfId="1" priority="2">
      <formula>$H$10&lt;40</formula>
    </cfRule>
  </conditionalFormatting>
  <conditionalFormatting sqref="H16">
    <cfRule type="expression" dxfId="0" priority="1">
      <formula>$H$7&gt;1800000</formula>
    </cfRule>
  </conditionalFormatting>
  <pageMargins left="0.7" right="0.7" top="0.75" bottom="0.75" header="0.3" footer="0.3"/>
  <pageSetup paperSize="9" scale="6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05"/>
  <sheetViews>
    <sheetView workbookViewId="0">
      <selection activeCell="H18" sqref="H18"/>
    </sheetView>
  </sheetViews>
  <sheetFormatPr defaultRowHeight="14.4" x14ac:dyDescent="0.3"/>
  <cols>
    <col min="2" max="2" width="20.33203125" customWidth="1"/>
    <col min="3" max="4" width="15.5546875" customWidth="1"/>
    <col min="6" max="6" width="8.5546875" bestFit="1" customWidth="1"/>
    <col min="7" max="7" width="0" hidden="1" customWidth="1"/>
    <col min="8" max="14" width="17.44140625" customWidth="1"/>
  </cols>
  <sheetData>
    <row r="2" spans="2:17" x14ac:dyDescent="0.3">
      <c r="F2" s="157" t="s">
        <v>117</v>
      </c>
      <c r="G2" s="157"/>
      <c r="H2" s="157" t="s">
        <v>116</v>
      </c>
      <c r="I2" s="156"/>
      <c r="J2" s="156"/>
      <c r="K2" s="156"/>
      <c r="L2" s="156"/>
      <c r="M2" s="156"/>
      <c r="N2" s="156"/>
    </row>
    <row r="3" spans="2:17" x14ac:dyDescent="0.3">
      <c r="B3" t="s">
        <v>104</v>
      </c>
      <c r="C3" s="149">
        <v>185</v>
      </c>
      <c r="D3" s="153">
        <v>185</v>
      </c>
      <c r="F3" s="155"/>
      <c r="G3" s="155"/>
      <c r="H3" s="155" t="s">
        <v>115</v>
      </c>
      <c r="I3" s="155"/>
      <c r="J3" s="155"/>
      <c r="K3" s="155"/>
      <c r="L3" s="155"/>
      <c r="M3" s="155"/>
      <c r="N3" s="155"/>
      <c r="O3" s="154"/>
      <c r="P3" s="154"/>
    </row>
    <row r="4" spans="2:17" x14ac:dyDescent="0.3">
      <c r="B4" t="s">
        <v>114</v>
      </c>
      <c r="C4">
        <v>0</v>
      </c>
      <c r="D4" s="147">
        <v>6400000</v>
      </c>
      <c r="F4" s="155" t="s">
        <v>14</v>
      </c>
      <c r="G4" s="155"/>
      <c r="H4" s="155" t="s">
        <v>113</v>
      </c>
      <c r="I4" s="155" t="s">
        <v>112</v>
      </c>
      <c r="J4" s="155" t="s">
        <v>111</v>
      </c>
      <c r="K4" s="155" t="s">
        <v>110</v>
      </c>
      <c r="L4" s="155" t="s">
        <v>109</v>
      </c>
      <c r="M4" s="155" t="s">
        <v>108</v>
      </c>
      <c r="N4" s="155" t="s">
        <v>107</v>
      </c>
      <c r="O4" s="154"/>
      <c r="P4" s="154"/>
    </row>
    <row r="5" spans="2:17" x14ac:dyDescent="0.3">
      <c r="B5" t="s">
        <v>106</v>
      </c>
      <c r="C5">
        <v>0</v>
      </c>
      <c r="D5" s="153">
        <v>185</v>
      </c>
      <c r="F5" s="148">
        <v>0</v>
      </c>
      <c r="H5" s="147">
        <v>0</v>
      </c>
      <c r="I5" s="147">
        <v>0</v>
      </c>
      <c r="J5" s="147">
        <v>0</v>
      </c>
      <c r="K5" s="147">
        <v>0</v>
      </c>
      <c r="L5" s="147">
        <v>0</v>
      </c>
      <c r="M5" s="147">
        <v>0</v>
      </c>
      <c r="N5" s="147">
        <v>0</v>
      </c>
      <c r="O5" s="147"/>
      <c r="P5" s="147"/>
      <c r="Q5" s="147"/>
    </row>
    <row r="6" spans="2:17" x14ac:dyDescent="0.3">
      <c r="B6" t="s">
        <v>105</v>
      </c>
      <c r="C6" s="152">
        <v>4500000</v>
      </c>
      <c r="D6" s="147">
        <v>4500000</v>
      </c>
      <c r="F6" s="148">
        <v>1.85</v>
      </c>
      <c r="H6" s="147">
        <v>17.754820754077329</v>
      </c>
      <c r="I6" s="147">
        <v>10.888043046601396</v>
      </c>
      <c r="J6" s="147">
        <v>7.1514786090227283</v>
      </c>
      <c r="K6" s="147">
        <v>4.9465820312500002</v>
      </c>
      <c r="L6" s="147">
        <v>3.562464146420913</v>
      </c>
      <c r="M6" s="147">
        <v>2.6501257688800797</v>
      </c>
      <c r="N6" s="147">
        <v>2.0245259136022038</v>
      </c>
      <c r="O6" s="147"/>
      <c r="P6" s="147"/>
      <c r="Q6" s="147"/>
    </row>
    <row r="7" spans="2:17" x14ac:dyDescent="0.3">
      <c r="D7" s="151"/>
      <c r="F7" s="148">
        <v>3.7</v>
      </c>
      <c r="H7" s="147">
        <v>142.03856603261863</v>
      </c>
      <c r="I7" s="147">
        <v>87.10434437281117</v>
      </c>
      <c r="J7" s="147">
        <v>57.211828872181826</v>
      </c>
      <c r="K7" s="147">
        <v>39.572656250000001</v>
      </c>
      <c r="L7" s="147">
        <v>28.499713171367304</v>
      </c>
      <c r="M7" s="147">
        <v>21.201006151040637</v>
      </c>
      <c r="N7" s="147">
        <v>16.19620730881763</v>
      </c>
      <c r="O7" s="147"/>
      <c r="P7" s="147"/>
      <c r="Q7" s="147"/>
    </row>
    <row r="8" spans="2:17" x14ac:dyDescent="0.3">
      <c r="D8" s="151"/>
      <c r="F8" s="148">
        <v>5.55</v>
      </c>
      <c r="H8" s="147">
        <v>479.38016036008776</v>
      </c>
      <c r="I8" s="147">
        <v>293.97716225823763</v>
      </c>
      <c r="J8" s="147">
        <v>193.08992244361363</v>
      </c>
      <c r="K8" s="147">
        <v>133.55771484374998</v>
      </c>
      <c r="L8" s="147">
        <v>96.186531953364621</v>
      </c>
      <c r="M8" s="147">
        <v>71.55339575976214</v>
      </c>
      <c r="N8" s="147">
        <v>54.662199667259493</v>
      </c>
      <c r="O8" s="147"/>
      <c r="P8" s="147"/>
      <c r="Q8" s="147"/>
    </row>
    <row r="9" spans="2:17" x14ac:dyDescent="0.3">
      <c r="B9" t="s">
        <v>104</v>
      </c>
      <c r="C9" s="149">
        <v>185</v>
      </c>
      <c r="D9" s="149"/>
      <c r="F9" s="148">
        <v>7.4</v>
      </c>
      <c r="H9" s="147">
        <v>1136.3085282609491</v>
      </c>
      <c r="I9" s="147">
        <v>696.83475498248936</v>
      </c>
      <c r="J9" s="147">
        <v>457.69463097745461</v>
      </c>
      <c r="K9" s="147">
        <v>316.58125000000001</v>
      </c>
      <c r="L9" s="147">
        <v>227.99770537093843</v>
      </c>
      <c r="M9" s="147">
        <v>169.6080492083251</v>
      </c>
      <c r="N9" s="147">
        <v>129.56965847054104</v>
      </c>
      <c r="O9" s="147"/>
      <c r="P9" s="147"/>
      <c r="Q9" s="147"/>
    </row>
    <row r="10" spans="2:17" x14ac:dyDescent="0.3">
      <c r="B10" t="s">
        <v>103</v>
      </c>
      <c r="C10" s="149">
        <v>18.5</v>
      </c>
      <c r="D10" s="150"/>
      <c r="F10" s="148">
        <v>9.25</v>
      </c>
      <c r="H10" s="147">
        <v>2219.3525942596657</v>
      </c>
      <c r="I10" s="147">
        <v>1361.0053808251744</v>
      </c>
      <c r="J10" s="147">
        <v>893.93482612784101</v>
      </c>
      <c r="K10" s="147">
        <v>618.32275390625</v>
      </c>
      <c r="L10" s="147">
        <v>445.30801830261407</v>
      </c>
      <c r="M10" s="147">
        <v>331.26572111000996</v>
      </c>
      <c r="N10" s="147">
        <v>253.06573920027543</v>
      </c>
      <c r="O10" s="147"/>
      <c r="P10" s="147"/>
      <c r="Q10" s="147"/>
    </row>
    <row r="11" spans="2:17" x14ac:dyDescent="0.3">
      <c r="B11" t="s">
        <v>28</v>
      </c>
      <c r="C11" s="150">
        <v>3200000</v>
      </c>
      <c r="D11" s="150"/>
      <c r="F11" s="148">
        <v>11.100000000000001</v>
      </c>
      <c r="H11" s="147">
        <v>3835.0412828807039</v>
      </c>
      <c r="I11" s="147">
        <v>2351.8172980659024</v>
      </c>
      <c r="J11" s="147">
        <v>1544.7193795489097</v>
      </c>
      <c r="K11" s="147">
        <v>1068.4617187500005</v>
      </c>
      <c r="L11" s="147">
        <v>769.49225562691743</v>
      </c>
      <c r="M11" s="147">
        <v>572.42716607809734</v>
      </c>
      <c r="N11" s="147">
        <v>437.29759733807612</v>
      </c>
      <c r="O11" s="147"/>
      <c r="P11" s="147"/>
      <c r="Q11" s="147"/>
    </row>
    <row r="12" spans="2:17" x14ac:dyDescent="0.3">
      <c r="B12" t="s">
        <v>102</v>
      </c>
      <c r="C12" s="149">
        <v>75</v>
      </c>
      <c r="D12" s="149"/>
      <c r="F12" s="148">
        <v>12.950000000000001</v>
      </c>
      <c r="H12" s="147">
        <v>6089.9035186485235</v>
      </c>
      <c r="I12" s="147">
        <v>3734.5987649842791</v>
      </c>
      <c r="J12" s="147">
        <v>2452.9571628947961</v>
      </c>
      <c r="K12" s="147">
        <v>1696.6776367187504</v>
      </c>
      <c r="L12" s="147">
        <v>1221.9252022223732</v>
      </c>
      <c r="M12" s="147">
        <v>908.99313872586742</v>
      </c>
      <c r="N12" s="147">
        <v>694.4123883655559</v>
      </c>
      <c r="O12" s="147"/>
      <c r="P12" s="147"/>
      <c r="Q12" s="147"/>
    </row>
    <row r="13" spans="2:17" x14ac:dyDescent="0.3">
      <c r="B13" t="s">
        <v>101</v>
      </c>
      <c r="C13" s="151">
        <v>0.75</v>
      </c>
      <c r="D13" s="149"/>
      <c r="F13" s="148">
        <v>14.8</v>
      </c>
      <c r="H13" s="147">
        <v>9090.4682260875925</v>
      </c>
      <c r="I13" s="147">
        <v>5574.6780398599149</v>
      </c>
      <c r="J13" s="147">
        <v>3661.5570478196369</v>
      </c>
      <c r="K13" s="147">
        <v>2532.65</v>
      </c>
      <c r="L13" s="147">
        <v>1823.9816429675075</v>
      </c>
      <c r="M13" s="147">
        <v>1356.8643936666008</v>
      </c>
      <c r="N13" s="147">
        <v>1036.5572677643283</v>
      </c>
      <c r="O13" s="147"/>
      <c r="P13" s="147"/>
      <c r="Q13" s="147"/>
    </row>
    <row r="14" spans="2:17" x14ac:dyDescent="0.3">
      <c r="B14" t="s">
        <v>100</v>
      </c>
      <c r="C14" s="151">
        <v>0.25</v>
      </c>
      <c r="F14" s="148">
        <v>16.649999999999999</v>
      </c>
      <c r="H14" s="147">
        <v>12943.264329722366</v>
      </c>
      <c r="I14" s="147">
        <v>7937.3833809724147</v>
      </c>
      <c r="J14" s="147">
        <v>5213.4279059775672</v>
      </c>
      <c r="K14" s="147">
        <v>3606.0583007812488</v>
      </c>
      <c r="L14" s="147">
        <v>2597.0363627408442</v>
      </c>
      <c r="M14" s="147">
        <v>1931.9416855135773</v>
      </c>
      <c r="N14" s="147">
        <v>1475.8793910160059</v>
      </c>
      <c r="O14" s="147"/>
      <c r="P14" s="147"/>
      <c r="Q14" s="147"/>
    </row>
    <row r="15" spans="2:17" x14ac:dyDescent="0.3">
      <c r="B15" t="s">
        <v>27</v>
      </c>
      <c r="C15" s="149">
        <v>160</v>
      </c>
      <c r="D15" s="147"/>
      <c r="F15" s="148">
        <v>18.5</v>
      </c>
      <c r="H15" s="147">
        <v>17754.820754077326</v>
      </c>
      <c r="I15" s="147">
        <v>10888.043046601395</v>
      </c>
      <c r="J15" s="147">
        <v>7151.4786090227281</v>
      </c>
      <c r="K15" s="147">
        <v>4946.58203125</v>
      </c>
      <c r="L15" s="147">
        <v>3562.4641464209126</v>
      </c>
      <c r="M15" s="147">
        <v>2650.1257688800797</v>
      </c>
      <c r="N15" s="147">
        <v>2024.5259136022034</v>
      </c>
      <c r="O15" s="147"/>
      <c r="P15" s="147"/>
      <c r="Q15" s="147"/>
    </row>
    <row r="16" spans="2:17" x14ac:dyDescent="0.3">
      <c r="B16" t="s">
        <v>99</v>
      </c>
      <c r="C16" s="150">
        <v>4500000</v>
      </c>
      <c r="D16" s="149"/>
      <c r="F16" s="148">
        <v>20.349999999999998</v>
      </c>
      <c r="H16" s="147">
        <v>23631.666423676914</v>
      </c>
      <c r="I16" s="147">
        <v>14491.985295026452</v>
      </c>
      <c r="J16" s="147">
        <v>9518.6180286092476</v>
      </c>
      <c r="K16" s="147">
        <v>6583.900683593748</v>
      </c>
      <c r="L16" s="147">
        <v>4741.6397788862332</v>
      </c>
      <c r="M16" s="147">
        <v>3527.3173983793849</v>
      </c>
      <c r="N16" s="147">
        <v>2694.6439910045324</v>
      </c>
      <c r="O16" s="147"/>
      <c r="P16" s="147"/>
      <c r="Q16" s="147"/>
    </row>
    <row r="17" spans="2:17" x14ac:dyDescent="0.3">
      <c r="B17" t="s">
        <v>98</v>
      </c>
      <c r="C17" s="150">
        <v>0</v>
      </c>
      <c r="F17" s="148">
        <v>22.199999999999996</v>
      </c>
      <c r="H17" s="147">
        <v>30680.330263045602</v>
      </c>
      <c r="I17" s="147">
        <v>18814.538384527201</v>
      </c>
      <c r="J17" s="147">
        <v>12357.755036391267</v>
      </c>
      <c r="K17" s="147">
        <v>8547.6937499999949</v>
      </c>
      <c r="L17" s="147">
        <v>6155.938045015333</v>
      </c>
      <c r="M17" s="147">
        <v>4579.4173286247742</v>
      </c>
      <c r="N17" s="147">
        <v>3498.3807787046057</v>
      </c>
      <c r="O17" s="147"/>
      <c r="P17" s="147"/>
      <c r="Q17" s="147"/>
    </row>
    <row r="18" spans="2:17" x14ac:dyDescent="0.3">
      <c r="B18" t="s">
        <v>26</v>
      </c>
      <c r="C18" s="149">
        <v>60</v>
      </c>
      <c r="D18" s="148"/>
      <c r="F18" s="148">
        <v>24.049999999999997</v>
      </c>
      <c r="H18" s="147">
        <v>39007.341196707872</v>
      </c>
      <c r="I18" s="147">
        <v>23921.030573383261</v>
      </c>
      <c r="J18" s="147">
        <v>15711.798504022929</v>
      </c>
      <c r="K18" s="147">
        <v>10867.640722656248</v>
      </c>
      <c r="L18" s="147">
        <v>7826.7337296867427</v>
      </c>
      <c r="M18" s="147">
        <v>5822.3263142295336</v>
      </c>
      <c r="N18" s="147">
        <v>4447.8834321840404</v>
      </c>
      <c r="O18" s="147"/>
      <c r="P18" s="147"/>
      <c r="Q18" s="147"/>
    </row>
    <row r="19" spans="2:17" x14ac:dyDescent="0.3">
      <c r="B19" t="s">
        <v>97</v>
      </c>
      <c r="C19" s="149">
        <v>1</v>
      </c>
      <c r="D19" s="148"/>
      <c r="F19" s="148">
        <v>25.9</v>
      </c>
      <c r="H19" s="147">
        <v>48719.22814918818</v>
      </c>
      <c r="I19" s="147">
        <v>29876.790119874226</v>
      </c>
      <c r="J19" s="147">
        <v>19623.657303158365</v>
      </c>
      <c r="K19" s="147">
        <v>13573.421093749999</v>
      </c>
      <c r="L19" s="147">
        <v>9775.4016177789836</v>
      </c>
      <c r="M19" s="147">
        <v>7271.9451098069376</v>
      </c>
      <c r="N19" s="147">
        <v>5555.2991069244463</v>
      </c>
      <c r="O19" s="147"/>
      <c r="P19" s="147"/>
      <c r="Q19" s="147"/>
    </row>
    <row r="20" spans="2:17" x14ac:dyDescent="0.3">
      <c r="F20" s="148">
        <v>27.75</v>
      </c>
      <c r="H20" s="147">
        <v>59922.520045010977</v>
      </c>
      <c r="I20" s="147">
        <v>36747.145282279707</v>
      </c>
      <c r="J20" s="147">
        <v>24136.240305451705</v>
      </c>
      <c r="K20" s="147">
        <v>16694.71435546875</v>
      </c>
      <c r="L20" s="147">
        <v>12023.31649417058</v>
      </c>
      <c r="M20" s="147">
        <v>8944.1744699702685</v>
      </c>
      <c r="N20" s="147">
        <v>6832.7749584074372</v>
      </c>
      <c r="O20" s="147"/>
      <c r="P20" s="147"/>
      <c r="Q20" s="147"/>
    </row>
    <row r="21" spans="2:17" x14ac:dyDescent="0.3">
      <c r="B21" t="s">
        <v>89</v>
      </c>
      <c r="C21" s="147">
        <v>70000</v>
      </c>
      <c r="F21" s="148">
        <v>29.6</v>
      </c>
      <c r="H21" s="147">
        <v>72723.74580870074</v>
      </c>
      <c r="I21" s="147">
        <v>44597.424318879319</v>
      </c>
      <c r="J21" s="147">
        <v>29292.456382557095</v>
      </c>
      <c r="K21" s="147">
        <v>20261.2</v>
      </c>
      <c r="L21" s="147">
        <v>14591.85314374006</v>
      </c>
      <c r="M21" s="147">
        <v>10854.915149332806</v>
      </c>
      <c r="N21" s="147">
        <v>8292.4581421146268</v>
      </c>
      <c r="O21" s="147"/>
      <c r="P21" s="147"/>
      <c r="Q21" s="147"/>
    </row>
    <row r="22" spans="2:17" x14ac:dyDescent="0.3">
      <c r="B22" t="s">
        <v>96</v>
      </c>
      <c r="C22" s="149">
        <v>97</v>
      </c>
      <c r="F22" s="148">
        <v>31.450000000000003</v>
      </c>
      <c r="H22" s="147">
        <v>87229.434364781919</v>
      </c>
      <c r="I22" s="147">
        <v>53492.95548795267</v>
      </c>
      <c r="J22" s="147">
        <v>35135.214406128674</v>
      </c>
      <c r="K22" s="147">
        <v>24302.557519531256</v>
      </c>
      <c r="L22" s="147">
        <v>17502.386351365949</v>
      </c>
      <c r="M22" s="147">
        <v>13020.067902507835</v>
      </c>
      <c r="N22" s="147">
        <v>9946.4958135276283</v>
      </c>
      <c r="O22" s="147"/>
      <c r="P22" s="147"/>
      <c r="Q22" s="147"/>
    </row>
    <row r="23" spans="2:17" x14ac:dyDescent="0.3">
      <c r="F23" s="148">
        <v>33.300000000000004</v>
      </c>
      <c r="H23" s="147">
        <v>103546.11463777901</v>
      </c>
      <c r="I23" s="147">
        <v>63499.067047779368</v>
      </c>
      <c r="J23" s="147">
        <v>41707.423247820567</v>
      </c>
      <c r="K23" s="147">
        <v>28848.466406250016</v>
      </c>
      <c r="L23" s="147">
        <v>20776.290901926772</v>
      </c>
      <c r="M23" s="147">
        <v>15455.533484108631</v>
      </c>
      <c r="N23" s="147">
        <v>11807.035128128056</v>
      </c>
      <c r="O23" s="147"/>
      <c r="P23" s="147"/>
      <c r="Q23" s="147"/>
    </row>
    <row r="24" spans="2:17" x14ac:dyDescent="0.3">
      <c r="B24" t="s">
        <v>95</v>
      </c>
      <c r="C24" s="148">
        <v>0.7669778770709772</v>
      </c>
      <c r="F24" s="148">
        <v>35.150000000000006</v>
      </c>
      <c r="H24" s="147">
        <v>121780.31555221645</v>
      </c>
      <c r="I24" s="147">
        <v>74681.087256639017</v>
      </c>
      <c r="J24" s="147">
        <v>49051.991779286916</v>
      </c>
      <c r="K24" s="147">
        <v>33928.606152343767</v>
      </c>
      <c r="L24" s="147">
        <v>24434.941580301052</v>
      </c>
      <c r="M24" s="147">
        <v>18177.212648748475</v>
      </c>
      <c r="N24" s="147">
        <v>13886.223241397522</v>
      </c>
      <c r="O24" s="147"/>
      <c r="P24" s="147"/>
      <c r="Q24" s="147"/>
    </row>
    <row r="25" spans="2:17" x14ac:dyDescent="0.3">
      <c r="B25" t="s">
        <v>94</v>
      </c>
      <c r="C25" s="148">
        <f>C11/(C15^(C13/C14))</f>
        <v>0.78125</v>
      </c>
      <c r="F25" s="148">
        <v>37.000000000000007</v>
      </c>
      <c r="H25" s="147">
        <v>142038.56603261869</v>
      </c>
      <c r="I25" s="147">
        <v>87104.344372811203</v>
      </c>
      <c r="J25" s="147">
        <v>57211.828872181854</v>
      </c>
      <c r="K25" s="147">
        <v>39572.656250000022</v>
      </c>
      <c r="L25" s="147">
        <v>28499.713171367315</v>
      </c>
      <c r="M25" s="147">
        <v>21201.006151040649</v>
      </c>
      <c r="N25" s="147">
        <v>16196.207308817638</v>
      </c>
      <c r="O25" s="147"/>
      <c r="P25" s="147"/>
      <c r="Q25" s="147"/>
    </row>
    <row r="26" spans="2:17" x14ac:dyDescent="0.3">
      <c r="F26" s="148">
        <v>38.850000000000009</v>
      </c>
      <c r="H26" s="147">
        <v>164427.39500351023</v>
      </c>
      <c r="I26" s="147">
        <v>100834.16665457559</v>
      </c>
      <c r="J26" s="147">
        <v>66229.84339815953</v>
      </c>
      <c r="K26" s="147">
        <v>45810.296191406283</v>
      </c>
      <c r="L26" s="147">
        <v>32991.980460004095</v>
      </c>
      <c r="M26" s="147">
        <v>24542.814745598433</v>
      </c>
      <c r="N26" s="147">
        <v>18749.134485870018</v>
      </c>
    </row>
    <row r="27" spans="2:17" x14ac:dyDescent="0.3">
      <c r="F27" s="148">
        <v>40.70000000000001</v>
      </c>
      <c r="H27" s="147">
        <v>189053.33138941551</v>
      </c>
      <c r="I27" s="147">
        <v>115935.88236021175</v>
      </c>
      <c r="J27" s="147">
        <v>76148.944228874068</v>
      </c>
      <c r="K27" s="147">
        <v>52671.205468750042</v>
      </c>
      <c r="L27" s="147">
        <v>37933.118231089909</v>
      </c>
      <c r="M27" s="147">
        <v>28218.539187035109</v>
      </c>
      <c r="N27" s="147">
        <v>21557.151928036281</v>
      </c>
    </row>
    <row r="28" spans="2:17" x14ac:dyDescent="0.3">
      <c r="B28" t="s">
        <v>93</v>
      </c>
      <c r="C28" t="s">
        <v>92</v>
      </c>
      <c r="F28" s="148">
        <v>42.550000000000011</v>
      </c>
      <c r="H28" s="147">
        <v>216022.90411485897</v>
      </c>
      <c r="I28" s="147">
        <v>132474.81974799928</v>
      </c>
      <c r="J28" s="147">
        <v>87012.040235979599</v>
      </c>
      <c r="K28" s="147">
        <v>60185.063574218795</v>
      </c>
      <c r="L28" s="147">
        <v>43344.501269503271</v>
      </c>
      <c r="M28" s="147">
        <v>32244.080229963951</v>
      </c>
      <c r="N28" s="147">
        <v>24632.406790798028</v>
      </c>
    </row>
    <row r="29" spans="2:17" x14ac:dyDescent="0.3">
      <c r="B29" t="s">
        <v>91</v>
      </c>
      <c r="C29" t="s">
        <v>31</v>
      </c>
      <c r="F29" s="148">
        <v>44.400000000000013</v>
      </c>
      <c r="H29" s="147">
        <v>245442.64210436516</v>
      </c>
      <c r="I29" s="147">
        <v>150516.30707621781</v>
      </c>
      <c r="J29" s="147">
        <v>98862.040291130281</v>
      </c>
      <c r="K29" s="147">
        <v>68381.550000000061</v>
      </c>
      <c r="L29" s="147">
        <v>49247.504360122737</v>
      </c>
      <c r="M29" s="147">
        <v>36635.338628998252</v>
      </c>
      <c r="N29" s="147">
        <v>27987.046229636886</v>
      </c>
    </row>
    <row r="30" spans="2:17" x14ac:dyDescent="0.3">
      <c r="F30" s="148">
        <v>46.250000000000007</v>
      </c>
      <c r="H30" s="147">
        <v>277419.07428245828</v>
      </c>
      <c r="I30" s="147">
        <v>170125.67260314684</v>
      </c>
      <c r="J30" s="147">
        <v>111741.85326598016</v>
      </c>
      <c r="K30" s="147">
        <v>77290.344238281279</v>
      </c>
      <c r="L30" s="147">
        <v>55663.50228782677</v>
      </c>
      <c r="M30" s="147">
        <v>41408.215138751257</v>
      </c>
      <c r="N30" s="147">
        <v>31633.217400034438</v>
      </c>
    </row>
    <row r="31" spans="2:17" x14ac:dyDescent="0.3">
      <c r="F31" s="148">
        <v>48.100000000000009</v>
      </c>
      <c r="H31" s="147">
        <v>312058.72957366327</v>
      </c>
      <c r="I31" s="147">
        <v>191368.24458706626</v>
      </c>
      <c r="J31" s="147">
        <v>125694.38803218355</v>
      </c>
      <c r="K31" s="147">
        <v>86941.125781250055</v>
      </c>
      <c r="L31" s="147">
        <v>62613.869837494</v>
      </c>
      <c r="M31" s="147">
        <v>46578.610513836313</v>
      </c>
      <c r="N31" s="147">
        <v>35583.067457472353</v>
      </c>
    </row>
    <row r="32" spans="2:17" x14ac:dyDescent="0.3">
      <c r="F32" s="148">
        <v>49.950000000000017</v>
      </c>
      <c r="H32" s="147">
        <v>349468.13690250437</v>
      </c>
      <c r="I32" s="147">
        <v>214309.35128625549</v>
      </c>
      <c r="J32" s="147">
        <v>140762.55346139451</v>
      </c>
      <c r="K32" s="147">
        <v>97363.574121093858</v>
      </c>
      <c r="L32" s="147">
        <v>70119.981794002902</v>
      </c>
      <c r="M32" s="147">
        <v>52162.425508866661</v>
      </c>
      <c r="N32" s="147">
        <v>39848.743557432215</v>
      </c>
    </row>
    <row r="33" spans="6:14" x14ac:dyDescent="0.3">
      <c r="F33" s="148">
        <v>51.800000000000018</v>
      </c>
      <c r="H33" s="147">
        <v>389753.82519350591</v>
      </c>
      <c r="I33" s="147">
        <v>239014.32095899413</v>
      </c>
      <c r="J33" s="147">
        <v>156989.25842526712</v>
      </c>
      <c r="K33" s="147">
        <v>108587.36875000014</v>
      </c>
      <c r="L33" s="147">
        <v>78203.21294223197</v>
      </c>
      <c r="M33" s="147">
        <v>58175.560878455573</v>
      </c>
      <c r="N33" s="147">
        <v>44442.392855395628</v>
      </c>
    </row>
    <row r="34" spans="6:14" x14ac:dyDescent="0.3">
      <c r="F34" s="148">
        <v>53.65000000000002</v>
      </c>
      <c r="H34" s="147">
        <v>433022.32337119238</v>
      </c>
      <c r="I34" s="147">
        <v>265548.48186356173</v>
      </c>
      <c r="J34" s="147">
        <v>174417.4117954555</v>
      </c>
      <c r="K34" s="147">
        <v>120642.18916015638</v>
      </c>
      <c r="L34" s="147">
        <v>86884.938067059731</v>
      </c>
      <c r="M34" s="147">
        <v>64633.917377216334</v>
      </c>
      <c r="N34" s="147">
        <v>49376.162506844201</v>
      </c>
    </row>
    <row r="35" spans="6:14" x14ac:dyDescent="0.3">
      <c r="F35" s="148">
        <v>55.500000000000021</v>
      </c>
      <c r="H35" s="147">
        <v>479380.16036008834</v>
      </c>
      <c r="I35" s="147">
        <v>293977.16225823801</v>
      </c>
      <c r="J35" s="147">
        <v>193089.92244361388</v>
      </c>
      <c r="K35" s="147">
        <v>133557.71484375015</v>
      </c>
      <c r="L35" s="147">
        <v>96186.531953364756</v>
      </c>
      <c r="M35" s="147">
        <v>71553.395759762236</v>
      </c>
      <c r="N35" s="147">
        <v>54662.199667259563</v>
      </c>
    </row>
    <row r="36" spans="6:14" x14ac:dyDescent="0.3">
      <c r="F36" s="148">
        <v>57.350000000000023</v>
      </c>
      <c r="H36" s="147">
        <v>528933.86508471833</v>
      </c>
      <c r="I36" s="147">
        <v>324365.69040130259</v>
      </c>
      <c r="J36" s="147">
        <v>213049.69924139636</v>
      </c>
      <c r="K36" s="147">
        <v>147363.62529296894</v>
      </c>
      <c r="L36" s="147">
        <v>106129.36938602553</v>
      </c>
      <c r="M36" s="147">
        <v>78949.896780706549</v>
      </c>
      <c r="N36" s="147">
        <v>60312.651492123325</v>
      </c>
    </row>
    <row r="37" spans="6:14" x14ac:dyDescent="0.3">
      <c r="F37" s="148">
        <v>59.200000000000024</v>
      </c>
      <c r="H37" s="147">
        <v>581789.9664696065</v>
      </c>
      <c r="I37" s="147">
        <v>356779.39455103496</v>
      </c>
      <c r="J37" s="147">
        <v>234339.65106045702</v>
      </c>
      <c r="K37" s="147">
        <v>162089.60000000021</v>
      </c>
      <c r="L37" s="147">
        <v>116734.82514992061</v>
      </c>
      <c r="M37" s="147">
        <v>86839.321194662552</v>
      </c>
      <c r="N37" s="147">
        <v>66339.665136917087</v>
      </c>
    </row>
    <row r="38" spans="6:14" x14ac:dyDescent="0.3">
      <c r="F38" s="148">
        <v>61.050000000000026</v>
      </c>
      <c r="H38" s="147">
        <v>638054.99343927763</v>
      </c>
      <c r="I38" s="147">
        <v>391283.60296571482</v>
      </c>
      <c r="J38" s="147">
        <v>257002.68677245011</v>
      </c>
      <c r="K38" s="147">
        <v>177765.31845703148</v>
      </c>
      <c r="L38" s="147">
        <v>128024.27402992849</v>
      </c>
      <c r="M38" s="147">
        <v>95237.569756243538</v>
      </c>
      <c r="N38" s="147">
        <v>72755.387757122488</v>
      </c>
    </row>
    <row r="39" spans="6:14" x14ac:dyDescent="0.3">
      <c r="F39" s="148">
        <v>62.900000000000027</v>
      </c>
      <c r="H39" s="147">
        <v>697835.47491825616</v>
      </c>
      <c r="I39" s="147">
        <v>427943.64390362182</v>
      </c>
      <c r="J39" s="147">
        <v>281081.71524902969</v>
      </c>
      <c r="K39" s="147">
        <v>194420.46015625025</v>
      </c>
      <c r="L39" s="147">
        <v>140019.09081092774</v>
      </c>
      <c r="M39" s="147">
        <v>104160.54322006278</v>
      </c>
      <c r="N39" s="147">
        <v>79571.966508221114</v>
      </c>
    </row>
    <row r="40" spans="6:14" x14ac:dyDescent="0.3">
      <c r="F40" s="148">
        <v>64.750000000000028</v>
      </c>
      <c r="H40" s="147">
        <v>761237.93983106629</v>
      </c>
      <c r="I40" s="147">
        <v>466824.84562303539</v>
      </c>
      <c r="J40" s="147">
        <v>306619.64536184986</v>
      </c>
      <c r="K40" s="147">
        <v>212084.70458984401</v>
      </c>
      <c r="L40" s="147">
        <v>152740.65027779681</v>
      </c>
      <c r="M40" s="147">
        <v>113624.14234073355</v>
      </c>
      <c r="N40" s="147">
        <v>86801.54854569459</v>
      </c>
    </row>
    <row r="41" spans="6:14" x14ac:dyDescent="0.3">
      <c r="F41" s="148">
        <v>66.600000000000023</v>
      </c>
      <c r="H41" s="147">
        <v>828368.91710223258</v>
      </c>
      <c r="I41" s="147">
        <v>507992.53638223524</v>
      </c>
      <c r="J41" s="147">
        <v>333659.38598256477</v>
      </c>
      <c r="K41" s="147">
        <v>230787.73125000024</v>
      </c>
      <c r="L41" s="147">
        <v>166210.32721541426</v>
      </c>
      <c r="M41" s="147">
        <v>123644.26787286912</v>
      </c>
      <c r="N41" s="147">
        <v>94456.281025024509</v>
      </c>
    </row>
    <row r="42" spans="6:14" x14ac:dyDescent="0.3">
      <c r="F42" s="148">
        <v>68.450000000000031</v>
      </c>
      <c r="H42" s="147">
        <v>899334.93565628002</v>
      </c>
      <c r="I42" s="147">
        <v>551512.04443950125</v>
      </c>
      <c r="J42" s="147">
        <v>362243.84598282876</v>
      </c>
      <c r="K42" s="147">
        <v>250559.21962890661</v>
      </c>
      <c r="L42" s="147">
        <v>180449.49640865874</v>
      </c>
      <c r="M42" s="147">
        <v>134236.82057108285</v>
      </c>
      <c r="N42" s="147">
        <v>102548.31110169257</v>
      </c>
    </row>
    <row r="43" spans="6:14" x14ac:dyDescent="0.3">
      <c r="F43" s="148">
        <v>70.300000000000026</v>
      </c>
      <c r="H43" s="147">
        <v>974242.52441773203</v>
      </c>
      <c r="I43" s="147">
        <v>597448.69805311237</v>
      </c>
      <c r="J43" s="147">
        <v>392415.93423429556</v>
      </c>
      <c r="K43" s="147">
        <v>271428.84921875031</v>
      </c>
      <c r="L43" s="147">
        <v>195479.53264240851</v>
      </c>
      <c r="M43" s="147">
        <v>145417.70118998789</v>
      </c>
      <c r="N43" s="147">
        <v>111089.78593118023</v>
      </c>
    </row>
    <row r="44" spans="6:14" x14ac:dyDescent="0.3">
      <c r="F44" s="148">
        <v>72.150000000000034</v>
      </c>
      <c r="H44" s="147">
        <v>1053198.2123111144</v>
      </c>
      <c r="I44" s="147">
        <v>645867.82548134902</v>
      </c>
      <c r="J44" s="147">
        <v>424218.55960861978</v>
      </c>
      <c r="K44" s="147">
        <v>293426.29951171915</v>
      </c>
      <c r="L44" s="147">
        <v>211321.81070154239</v>
      </c>
      <c r="M44" s="147">
        <v>157202.81048419766</v>
      </c>
      <c r="N44" s="147">
        <v>120092.85266896928</v>
      </c>
    </row>
    <row r="45" spans="6:14" x14ac:dyDescent="0.3">
      <c r="F45" s="148">
        <v>74.000000000000028</v>
      </c>
      <c r="H45" s="147">
        <v>1136308.5282609502</v>
      </c>
      <c r="I45" s="147">
        <v>696834.75498249009</v>
      </c>
      <c r="J45" s="147">
        <v>457694.63097745512</v>
      </c>
      <c r="K45" s="147">
        <v>316581.25000000035</v>
      </c>
      <c r="L45" s="147">
        <v>227997.70537093867</v>
      </c>
      <c r="M45" s="147">
        <v>169608.04920832528</v>
      </c>
      <c r="N45" s="147">
        <v>129569.65847054118</v>
      </c>
    </row>
    <row r="46" spans="6:14" x14ac:dyDescent="0.3">
      <c r="F46" s="148">
        <v>75.850000000000037</v>
      </c>
      <c r="H46" s="147">
        <v>1223680.0011917651</v>
      </c>
      <c r="I46" s="147">
        <v>750414.81481481576</v>
      </c>
      <c r="J46" s="147">
        <v>492887.05721245613</v>
      </c>
      <c r="K46" s="147">
        <v>340923.38017578173</v>
      </c>
      <c r="L46" s="147">
        <v>245528.59143547603</v>
      </c>
      <c r="M46" s="147">
        <v>182649.31811698421</v>
      </c>
      <c r="N46" s="147">
        <v>139532.35049137767</v>
      </c>
    </row>
    <row r="47" spans="6:14" x14ac:dyDescent="0.3">
      <c r="F47" s="148">
        <v>77.700000000000031</v>
      </c>
      <c r="H47" s="147">
        <v>1315419.1600280823</v>
      </c>
      <c r="I47" s="147">
        <v>806673.33323660505</v>
      </c>
      <c r="J47" s="147">
        <v>529838.74718527647</v>
      </c>
      <c r="K47" s="147">
        <v>366482.36953125044</v>
      </c>
      <c r="L47" s="147">
        <v>263935.84368003288</v>
      </c>
      <c r="M47" s="147">
        <v>196342.51796478755</v>
      </c>
      <c r="N47" s="147">
        <v>149993.07588696023</v>
      </c>
    </row>
    <row r="48" spans="6:14" x14ac:dyDescent="0.3">
      <c r="F48" s="148">
        <v>79.55000000000004</v>
      </c>
      <c r="H48" s="147">
        <v>1411632.5336944282</v>
      </c>
      <c r="I48" s="147">
        <v>865675.63850613846</v>
      </c>
      <c r="J48" s="147">
        <v>568592.60976757086</v>
      </c>
      <c r="K48" s="147">
        <v>393287.89755859436</v>
      </c>
      <c r="L48" s="147">
        <v>283240.83688948792</v>
      </c>
      <c r="M48" s="147">
        <v>210703.54950634879</v>
      </c>
      <c r="N48" s="147">
        <v>160963.98181277065</v>
      </c>
    </row>
    <row r="49" spans="6:14" x14ac:dyDescent="0.3">
      <c r="F49" s="148">
        <v>81.400000000000048</v>
      </c>
      <c r="H49" s="147">
        <v>1512426.6511153257</v>
      </c>
      <c r="I49" s="147">
        <v>927487.05888169503</v>
      </c>
      <c r="J49" s="147">
        <v>609191.55383099325</v>
      </c>
      <c r="K49" s="147">
        <v>421369.6437500008</v>
      </c>
      <c r="L49" s="147">
        <v>303464.94584871957</v>
      </c>
      <c r="M49" s="147">
        <v>225748.31349628113</v>
      </c>
      <c r="N49" s="147">
        <v>172457.21542429042</v>
      </c>
    </row>
    <row r="50" spans="6:14" x14ac:dyDescent="0.3">
      <c r="F50" s="148">
        <v>83.250000000000043</v>
      </c>
      <c r="H50" s="147">
        <v>1617908.0412152989</v>
      </c>
      <c r="I50" s="147">
        <v>992172.92262155376</v>
      </c>
      <c r="J50" s="147">
        <v>651678.48824719712</v>
      </c>
      <c r="K50" s="147">
        <v>450757.28759765695</v>
      </c>
      <c r="L50" s="147">
        <v>324629.54534260614</v>
      </c>
      <c r="M50" s="147">
        <v>241492.71068919764</v>
      </c>
      <c r="N50" s="147">
        <v>184484.9238770011</v>
      </c>
    </row>
    <row r="51" spans="6:14" x14ac:dyDescent="0.3">
      <c r="F51" s="148">
        <v>85.100000000000051</v>
      </c>
      <c r="H51" s="147">
        <v>1728183.2329188737</v>
      </c>
      <c r="I51" s="147">
        <v>1059798.5579839954</v>
      </c>
      <c r="J51" s="147">
        <v>696096.32188783749</v>
      </c>
      <c r="K51" s="147">
        <v>481480.50859375088</v>
      </c>
      <c r="L51" s="147">
        <v>346756.01015602658</v>
      </c>
      <c r="M51" s="147">
        <v>257952.6418397119</v>
      </c>
      <c r="N51" s="147">
        <v>197059.25432638446</v>
      </c>
    </row>
    <row r="52" spans="6:14" x14ac:dyDescent="0.3">
      <c r="F52" s="148">
        <v>86.950000000000045</v>
      </c>
      <c r="H52" s="147">
        <v>1843358.7551505731</v>
      </c>
      <c r="I52" s="147">
        <v>1130429.2932272984</v>
      </c>
      <c r="J52" s="147">
        <v>742487.96362456784</v>
      </c>
      <c r="K52" s="147">
        <v>513568.98623046954</v>
      </c>
      <c r="L52" s="147">
        <v>369865.71507385897</v>
      </c>
      <c r="M52" s="147">
        <v>275144.00770243694</v>
      </c>
      <c r="N52" s="147">
        <v>210192.35392792191</v>
      </c>
    </row>
    <row r="53" spans="6:14" x14ac:dyDescent="0.3">
      <c r="F53" s="148">
        <v>88.800000000000054</v>
      </c>
      <c r="H53" s="147">
        <v>1963541.1368349234</v>
      </c>
      <c r="I53" s="147">
        <v>1204130.4566097436</v>
      </c>
      <c r="J53" s="147">
        <v>790896.32232904306</v>
      </c>
      <c r="K53" s="147">
        <v>547052.40000000107</v>
      </c>
      <c r="L53" s="147">
        <v>393980.0348809823</v>
      </c>
      <c r="M53" s="147">
        <v>293082.70903198631</v>
      </c>
      <c r="N53" s="147">
        <v>223896.36983709532</v>
      </c>
    </row>
    <row r="54" spans="6:14" x14ac:dyDescent="0.3">
      <c r="F54" s="148">
        <v>90.650000000000048</v>
      </c>
      <c r="H54" s="147">
        <v>2088836.9068964464</v>
      </c>
      <c r="I54" s="147">
        <v>1280967.3763896094</v>
      </c>
      <c r="J54" s="147">
        <v>841364.30687291618</v>
      </c>
      <c r="K54" s="147">
        <v>581960.42939453211</v>
      </c>
      <c r="L54" s="147">
        <v>419120.34436227451</v>
      </c>
      <c r="M54" s="147">
        <v>311784.6465829729</v>
      </c>
      <c r="N54" s="147">
        <v>238183.44920938599</v>
      </c>
    </row>
    <row r="55" spans="6:14" x14ac:dyDescent="0.3">
      <c r="F55" s="148">
        <v>92.500000000000043</v>
      </c>
      <c r="H55" s="147">
        <v>2219352.5942596686</v>
      </c>
      <c r="I55" s="147">
        <v>1361005.3808251761</v>
      </c>
      <c r="J55" s="147">
        <v>893934.82612784219</v>
      </c>
      <c r="K55" s="147">
        <v>618322.75390625081</v>
      </c>
      <c r="L55" s="147">
        <v>445308.01830261463</v>
      </c>
      <c r="M55" s="147">
        <v>331265.7211100104</v>
      </c>
      <c r="N55" s="147">
        <v>253065.73920027577</v>
      </c>
    </row>
    <row r="56" spans="6:14" x14ac:dyDescent="0.3">
      <c r="F56" s="148">
        <v>94.350000000000037</v>
      </c>
      <c r="H56" s="147">
        <v>2355194.7278491142</v>
      </c>
      <c r="I56" s="147">
        <v>1444309.7981747235</v>
      </c>
      <c r="J56" s="147">
        <v>948650.78896547505</v>
      </c>
      <c r="K56" s="147">
        <v>656169.05302734463</v>
      </c>
      <c r="L56" s="147">
        <v>472564.43148688105</v>
      </c>
      <c r="M56" s="147">
        <v>351541.83336771186</v>
      </c>
      <c r="N56" s="147">
        <v>268555.38696524623</v>
      </c>
    </row>
    <row r="57" spans="6:14" x14ac:dyDescent="0.3">
      <c r="F57" s="148">
        <v>96.200000000000045</v>
      </c>
      <c r="H57" s="147">
        <v>2496469.8365893085</v>
      </c>
      <c r="I57" s="147">
        <v>1530945.9566965313</v>
      </c>
      <c r="J57" s="147">
        <v>1005555.1042574692</v>
      </c>
      <c r="K57" s="147">
        <v>695529.00625000102</v>
      </c>
      <c r="L57" s="147">
        <v>500910.9586999524</v>
      </c>
      <c r="M57" s="147">
        <v>372628.88411069079</v>
      </c>
      <c r="N57" s="147">
        <v>284664.53965977905</v>
      </c>
    </row>
    <row r="58" spans="6:14" x14ac:dyDescent="0.3">
      <c r="F58" s="148">
        <v>98.05000000000004</v>
      </c>
      <c r="H58" s="147">
        <v>2643284.4494047728</v>
      </c>
      <c r="I58" s="147">
        <v>1620979.1846488777</v>
      </c>
      <c r="J58" s="147">
        <v>1064690.6808754778</v>
      </c>
      <c r="K58" s="147">
        <v>736432.29306640709</v>
      </c>
      <c r="L58" s="147">
        <v>530368.97472670674</v>
      </c>
      <c r="M58" s="147">
        <v>394542.77409356</v>
      </c>
      <c r="N58" s="147">
        <v>301405.3444393556</v>
      </c>
    </row>
    <row r="59" spans="6:14" x14ac:dyDescent="0.3">
      <c r="F59" s="148">
        <v>99.900000000000048</v>
      </c>
      <c r="H59" s="147">
        <v>2795745.0952200363</v>
      </c>
      <c r="I59" s="147">
        <v>1714474.8102900446</v>
      </c>
      <c r="J59" s="147">
        <v>1126100.4276911565</v>
      </c>
      <c r="K59" s="147">
        <v>778908.59296875109</v>
      </c>
      <c r="L59" s="147">
        <v>560959.85435202334</v>
      </c>
      <c r="M59" s="147">
        <v>417299.40407093347</v>
      </c>
      <c r="N59" s="147">
        <v>318789.94845945784</v>
      </c>
    </row>
    <row r="60" spans="6:14" x14ac:dyDescent="0.3">
      <c r="F60" s="148">
        <v>101.75000000000004</v>
      </c>
      <c r="H60" s="147">
        <v>2953958.3029596191</v>
      </c>
      <c r="I60" s="147">
        <v>1811498.1618783094</v>
      </c>
      <c r="J60" s="147">
        <v>1189827.2535761578</v>
      </c>
      <c r="K60" s="147">
        <v>822987.5854492198</v>
      </c>
      <c r="L60" s="147">
        <v>592704.97236078011</v>
      </c>
      <c r="M60" s="147">
        <v>440914.67479742382</v>
      </c>
      <c r="N60" s="147">
        <v>336830.49887556705</v>
      </c>
    </row>
    <row r="61" spans="6:14" x14ac:dyDescent="0.3">
      <c r="F61" s="148">
        <v>103.60000000000005</v>
      </c>
      <c r="H61" s="147">
        <v>3118030.6015480482</v>
      </c>
      <c r="I61" s="147">
        <v>1912114.5676719532</v>
      </c>
      <c r="J61" s="147">
        <v>1255914.0674021372</v>
      </c>
      <c r="K61" s="147">
        <v>868698.95000000123</v>
      </c>
      <c r="L61" s="147">
        <v>625625.70353785588</v>
      </c>
      <c r="M61" s="147">
        <v>465404.4870276447</v>
      </c>
      <c r="N61" s="147">
        <v>355539.14284316509</v>
      </c>
    </row>
    <row r="62" spans="6:14" x14ac:dyDescent="0.3">
      <c r="F62" s="148">
        <v>105.45000000000005</v>
      </c>
      <c r="H62" s="147">
        <v>3288068.5199098466</v>
      </c>
      <c r="I62" s="147">
        <v>2016389.3559292548</v>
      </c>
      <c r="J62" s="147">
        <v>1324403.7780407479</v>
      </c>
      <c r="K62" s="147">
        <v>916072.36611328239</v>
      </c>
      <c r="L62" s="147">
        <v>659743.42266812886</v>
      </c>
      <c r="M62" s="147">
        <v>490784.74151620921</v>
      </c>
      <c r="N62" s="147">
        <v>374928.0275177334</v>
      </c>
    </row>
    <row r="63" spans="6:14" x14ac:dyDescent="0.3">
      <c r="F63" s="148">
        <v>107.30000000000005</v>
      </c>
      <c r="H63" s="147">
        <v>3464178.5869695405</v>
      </c>
      <c r="I63" s="147">
        <v>2124387.8549084947</v>
      </c>
      <c r="J63" s="147">
        <v>1395339.2943636447</v>
      </c>
      <c r="K63" s="147">
        <v>965137.51328125142</v>
      </c>
      <c r="L63" s="147">
        <v>695079.50453647808</v>
      </c>
      <c r="M63" s="147">
        <v>517071.33901773085</v>
      </c>
      <c r="N63" s="147">
        <v>395009.30005475372</v>
      </c>
    </row>
    <row r="64" spans="6:14" x14ac:dyDescent="0.3">
      <c r="F64" s="148">
        <v>109.15000000000006</v>
      </c>
      <c r="H64" s="147">
        <v>3646467.3316516536</v>
      </c>
      <c r="I64" s="147">
        <v>2236175.3928679517</v>
      </c>
      <c r="J64" s="147">
        <v>1468763.5252424814</v>
      </c>
      <c r="K64" s="147">
        <v>1015924.0709960955</v>
      </c>
      <c r="L64" s="147">
        <v>731655.32392778189</v>
      </c>
      <c r="M64" s="147">
        <v>544280.18028682284</v>
      </c>
      <c r="N64" s="147">
        <v>415795.10760970769</v>
      </c>
    </row>
    <row r="65" spans="6:14" x14ac:dyDescent="0.3">
      <c r="F65" s="148">
        <v>111.00000000000006</v>
      </c>
      <c r="H65" s="147">
        <v>3835041.2828807081</v>
      </c>
      <c r="I65" s="147">
        <v>2351817.298065905</v>
      </c>
      <c r="J65" s="147">
        <v>1544719.3795489115</v>
      </c>
      <c r="K65" s="147">
        <v>1068461.7187500016</v>
      </c>
      <c r="L65" s="147">
        <v>769492.25562691828</v>
      </c>
      <c r="M65" s="147">
        <v>572427.166078098</v>
      </c>
      <c r="N65" s="147">
        <v>437297.59733807662</v>
      </c>
    </row>
    <row r="66" spans="6:14" x14ac:dyDescent="0.3">
      <c r="F66" s="148">
        <v>112.85000000000007</v>
      </c>
      <c r="H66" s="147">
        <v>4030006.9695812319</v>
      </c>
      <c r="I66" s="147">
        <v>2471378.8987606354</v>
      </c>
      <c r="J66" s="147">
        <v>1623249.7661545905</v>
      </c>
      <c r="K66" s="147">
        <v>1122780.1360351581</v>
      </c>
      <c r="L66" s="147">
        <v>808611.6744187664</v>
      </c>
      <c r="M66" s="147">
        <v>601528.19714617031</v>
      </c>
      <c r="N66" s="147">
        <v>459528.9163953425</v>
      </c>
    </row>
    <row r="67" spans="6:14" x14ac:dyDescent="0.3">
      <c r="F67" s="148">
        <v>114.70000000000006</v>
      </c>
      <c r="H67" s="147">
        <v>4231470.9206777476</v>
      </c>
      <c r="I67" s="147">
        <v>2594925.5232104212</v>
      </c>
      <c r="J67" s="147">
        <v>1704397.5939311713</v>
      </c>
      <c r="K67" s="147">
        <v>1178909.002343752</v>
      </c>
      <c r="L67" s="147">
        <v>849034.95508820459</v>
      </c>
      <c r="M67" s="147">
        <v>631599.17424565263</v>
      </c>
      <c r="N67" s="147">
        <v>482501.21193698671</v>
      </c>
    </row>
    <row r="68" spans="6:14" x14ac:dyDescent="0.3">
      <c r="F68" s="148">
        <v>116.55000000000007</v>
      </c>
      <c r="H68" s="147">
        <v>4439539.6650947807</v>
      </c>
      <c r="I68" s="147">
        <v>2722522.499673544</v>
      </c>
      <c r="J68" s="147">
        <v>1788205.771750309</v>
      </c>
      <c r="K68" s="147">
        <v>1236877.997167971</v>
      </c>
      <c r="L68" s="147">
        <v>890783.47242011141</v>
      </c>
      <c r="M68" s="147">
        <v>662655.99813115841</v>
      </c>
      <c r="N68" s="147">
        <v>506226.63111849106</v>
      </c>
    </row>
    <row r="69" spans="6:14" x14ac:dyDescent="0.3">
      <c r="F69" s="148">
        <v>118.40000000000006</v>
      </c>
      <c r="H69" s="147">
        <v>4654319.7317568539</v>
      </c>
      <c r="I69" s="147">
        <v>2854235.1564082806</v>
      </c>
      <c r="J69" s="147">
        <v>1874717.2084836569</v>
      </c>
      <c r="K69" s="147">
        <v>1296716.8000000019</v>
      </c>
      <c r="L69" s="147">
        <v>933878.6011993651</v>
      </c>
      <c r="M69" s="147">
        <v>694714.56955730065</v>
      </c>
      <c r="N69" s="147">
        <v>530717.32109533681</v>
      </c>
    </row>
    <row r="70" spans="6:14" x14ac:dyDescent="0.3">
      <c r="F70" s="148">
        <v>120.25000000000007</v>
      </c>
      <c r="H70" s="147">
        <v>4875917.6495884936</v>
      </c>
      <c r="I70" s="147">
        <v>2990128.8216729132</v>
      </c>
      <c r="J70" s="147">
        <v>1963974.81300287</v>
      </c>
      <c r="K70" s="147">
        <v>1358455.0903320336</v>
      </c>
      <c r="L70" s="147">
        <v>978341.71621084481</v>
      </c>
      <c r="M70" s="147">
        <v>727790.78927869315</v>
      </c>
      <c r="N70" s="147">
        <v>555985.42902300612</v>
      </c>
    </row>
    <row r="71" spans="6:14" x14ac:dyDescent="0.3">
      <c r="F71" s="148">
        <v>122.10000000000007</v>
      </c>
      <c r="H71" s="147">
        <v>5104439.9475142229</v>
      </c>
      <c r="I71" s="147">
        <v>3130268.8237257199</v>
      </c>
      <c r="J71" s="147">
        <v>2056021.4941796015</v>
      </c>
      <c r="K71" s="147">
        <v>1422122.5476562523</v>
      </c>
      <c r="L71" s="147">
        <v>1024194.1922394284</v>
      </c>
      <c r="M71" s="147">
        <v>761900.55804994865</v>
      </c>
      <c r="N71" s="147">
        <v>582043.10205698013</v>
      </c>
    </row>
    <row r="72" spans="6:14" x14ac:dyDescent="0.3">
      <c r="F72" s="148">
        <v>123.95000000000007</v>
      </c>
      <c r="H72" s="147">
        <v>5339993.1544585684</v>
      </c>
      <c r="I72" s="147">
        <v>3274720.4908249816</v>
      </c>
      <c r="J72" s="147">
        <v>2150900.1608855068</v>
      </c>
      <c r="K72" s="147">
        <v>1487748.8514648464</v>
      </c>
      <c r="L72" s="147">
        <v>1071457.4040699948</v>
      </c>
      <c r="M72" s="147">
        <v>797059.77662568085</v>
      </c>
      <c r="N72" s="147">
        <v>608902.48735274072</v>
      </c>
    </row>
    <row r="73" spans="6:14" x14ac:dyDescent="0.3">
      <c r="F73" s="148">
        <v>125.80000000000007</v>
      </c>
      <c r="H73" s="147">
        <v>5582683.7993460512</v>
      </c>
      <c r="I73" s="147">
        <v>3423549.1512289755</v>
      </c>
      <c r="J73" s="147">
        <v>2248653.721992238</v>
      </c>
      <c r="K73" s="147">
        <v>1555363.6812500027</v>
      </c>
      <c r="L73" s="147">
        <v>1120152.7264874221</v>
      </c>
      <c r="M73" s="147">
        <v>833284.34576050262</v>
      </c>
      <c r="N73" s="147">
        <v>636575.73206576915</v>
      </c>
    </row>
    <row r="74" spans="6:14" x14ac:dyDescent="0.3">
      <c r="F74" s="148">
        <v>127.65000000000008</v>
      </c>
      <c r="H74" s="147">
        <v>5832618.4111011988</v>
      </c>
      <c r="I74" s="147">
        <v>3576820.1331959842</v>
      </c>
      <c r="J74" s="147">
        <v>2349325.0863714516</v>
      </c>
      <c r="K74" s="147">
        <v>1624996.7165039091</v>
      </c>
      <c r="L74" s="147">
        <v>1170301.5342765898</v>
      </c>
      <c r="M74" s="147">
        <v>870590.16620902764</v>
      </c>
      <c r="N74" s="147">
        <v>665074.9833515475</v>
      </c>
    </row>
    <row r="75" spans="6:14" x14ac:dyDescent="0.3">
      <c r="F75" s="148">
        <v>129.50000000000009</v>
      </c>
      <c r="H75" s="147">
        <v>6089903.5186485341</v>
      </c>
      <c r="I75" s="147">
        <v>3734598.7649842859</v>
      </c>
      <c r="J75" s="147">
        <v>2452957.1628948003</v>
      </c>
      <c r="K75" s="147">
        <v>1696677.6367187533</v>
      </c>
      <c r="L75" s="147">
        <v>1221925.2022223754</v>
      </c>
      <c r="M75" s="147">
        <v>908993.13872586901</v>
      </c>
      <c r="N75" s="147">
        <v>694412.38836555718</v>
      </c>
    </row>
    <row r="76" spans="6:14" x14ac:dyDescent="0.3">
      <c r="F76" s="148">
        <v>131.35000000000008</v>
      </c>
      <c r="H76" s="147">
        <v>6354645.650912581</v>
      </c>
      <c r="I76" s="147">
        <v>3896950.3748521586</v>
      </c>
      <c r="J76" s="147">
        <v>2559592.860433938</v>
      </c>
      <c r="K76" s="147">
        <v>1770436.1213867217</v>
      </c>
      <c r="L76" s="147">
        <v>1275045.1051096574</v>
      </c>
      <c r="M76" s="147">
        <v>948509.16406563972</v>
      </c>
      <c r="N76" s="147">
        <v>724600.09426327946</v>
      </c>
    </row>
    <row r="77" spans="6:14" x14ac:dyDescent="0.3">
      <c r="F77" s="148">
        <v>133.20000000000007</v>
      </c>
      <c r="H77" s="147">
        <v>6626951.3368178643</v>
      </c>
      <c r="I77" s="147">
        <v>4063940.2910578842</v>
      </c>
      <c r="J77" s="147">
        <v>2669275.0878605195</v>
      </c>
      <c r="K77" s="147">
        <v>1846301.8500000031</v>
      </c>
      <c r="L77" s="147">
        <v>1329682.617723315</v>
      </c>
      <c r="M77" s="147">
        <v>989154.14298295358</v>
      </c>
      <c r="N77" s="147">
        <v>755650.24820019654</v>
      </c>
    </row>
    <row r="78" spans="6:14" x14ac:dyDescent="0.3">
      <c r="F78" s="148">
        <v>135.05000000000007</v>
      </c>
      <c r="H78" s="147">
        <v>6906927.1052889097</v>
      </c>
      <c r="I78" s="147">
        <v>4235633.8418597411</v>
      </c>
      <c r="J78" s="147">
        <v>2782046.7540461989</v>
      </c>
      <c r="K78" s="147">
        <v>1924304.5020507842</v>
      </c>
      <c r="L78" s="147">
        <v>1385859.1148482261</v>
      </c>
      <c r="M78" s="147">
        <v>1030943.9762324234</v>
      </c>
      <c r="N78" s="147">
        <v>787574.99733178958</v>
      </c>
    </row>
    <row r="79" spans="6:14" x14ac:dyDescent="0.3">
      <c r="F79" s="148">
        <v>136.90000000000009</v>
      </c>
      <c r="H79" s="147">
        <v>7194679.4852502448</v>
      </c>
      <c r="I79" s="147">
        <v>4412096.3555160128</v>
      </c>
      <c r="J79" s="147">
        <v>2897950.7678626315</v>
      </c>
      <c r="K79" s="147">
        <v>2004473.757031254</v>
      </c>
      <c r="L79" s="147">
        <v>1443595.9712692706</v>
      </c>
      <c r="M79" s="147">
        <v>1073894.5645686635</v>
      </c>
      <c r="N79" s="147">
        <v>820386.48881354101</v>
      </c>
    </row>
    <row r="80" spans="6:14" x14ac:dyDescent="0.3">
      <c r="F80" s="148">
        <v>138.75000000000009</v>
      </c>
      <c r="H80" s="147">
        <v>7490315.005626386</v>
      </c>
      <c r="I80" s="147">
        <v>4593393.1602849727</v>
      </c>
      <c r="J80" s="147">
        <v>3017030.0381814693</v>
      </c>
      <c r="K80" s="147">
        <v>2086839.2944335977</v>
      </c>
      <c r="L80" s="147">
        <v>1502914.5617713253</v>
      </c>
      <c r="M80" s="147">
        <v>1118021.8087462857</v>
      </c>
      <c r="N80" s="147">
        <v>854096.86980093131</v>
      </c>
    </row>
    <row r="81" spans="6:14" x14ac:dyDescent="0.3">
      <c r="F81" s="148">
        <v>140.60000000000008</v>
      </c>
      <c r="H81" s="147">
        <v>7793940.1953418618</v>
      </c>
      <c r="I81" s="147">
        <v>4779589.5844249027</v>
      </c>
      <c r="J81" s="147">
        <v>3139327.4738743664</v>
      </c>
      <c r="K81" s="147">
        <v>2171430.7937500039</v>
      </c>
      <c r="L81" s="147">
        <v>1563836.2611392692</v>
      </c>
      <c r="M81" s="147">
        <v>1163341.6095199038</v>
      </c>
      <c r="N81" s="147">
        <v>888718.28744944243</v>
      </c>
    </row>
    <row r="82" spans="6:14" x14ac:dyDescent="0.3">
      <c r="F82" s="148">
        <v>142.45000000000007</v>
      </c>
      <c r="H82" s="147">
        <v>8105661.583321196</v>
      </c>
      <c r="I82" s="147">
        <v>4970750.9561940823</v>
      </c>
      <c r="J82" s="147">
        <v>3264885.983812978</v>
      </c>
      <c r="K82" s="147">
        <v>2258277.9344726596</v>
      </c>
      <c r="L82" s="147">
        <v>1626382.4441579808</v>
      </c>
      <c r="M82" s="147">
        <v>1209869.8676441312</v>
      </c>
      <c r="N82" s="147">
        <v>924262.88891455624</v>
      </c>
    </row>
    <row r="83" spans="6:14" x14ac:dyDescent="0.3">
      <c r="F83" s="148">
        <v>144.3000000000001</v>
      </c>
      <c r="H83" s="147">
        <v>8425585.6984889209</v>
      </c>
      <c r="I83" s="147">
        <v>5166942.6038507959</v>
      </c>
      <c r="J83" s="147">
        <v>3393748.4768689605</v>
      </c>
      <c r="K83" s="147">
        <v>2347410.3960937546</v>
      </c>
      <c r="L83" s="147">
        <v>1690574.4856123403</v>
      </c>
      <c r="M83" s="147">
        <v>1257622.483873582</v>
      </c>
      <c r="N83" s="147">
        <v>960742.82135175483</v>
      </c>
    </row>
    <row r="84" spans="6:14" x14ac:dyDescent="0.3">
      <c r="F84" s="148">
        <v>146.15000000000009</v>
      </c>
      <c r="H84" s="147">
        <v>8753819.0697695483</v>
      </c>
      <c r="I84" s="147">
        <v>5368229.8556533158</v>
      </c>
      <c r="J84" s="147">
        <v>3525957.8619139637</v>
      </c>
      <c r="K84" s="147">
        <v>2438857.8581054737</v>
      </c>
      <c r="L84" s="147">
        <v>1756433.7602872236</v>
      </c>
      <c r="M84" s="147">
        <v>1306615.3589628681</v>
      </c>
      <c r="N84" s="147">
        <v>998170.23191651877</v>
      </c>
    </row>
    <row r="85" spans="6:14" x14ac:dyDescent="0.3">
      <c r="F85" s="148">
        <v>148.00000000000009</v>
      </c>
      <c r="H85" s="147">
        <v>9090468.2260876056</v>
      </c>
      <c r="I85" s="147">
        <v>5574678.0398599235</v>
      </c>
      <c r="J85" s="147">
        <v>3661557.0478196428</v>
      </c>
      <c r="K85" s="147">
        <v>2532650.0000000042</v>
      </c>
      <c r="L85" s="147">
        <v>1823981.6429675103</v>
      </c>
      <c r="M85" s="147">
        <v>1356864.3936666031</v>
      </c>
      <c r="N85" s="147">
        <v>1036557.26776433</v>
      </c>
    </row>
    <row r="86" spans="6:14" x14ac:dyDescent="0.3">
      <c r="F86" s="148">
        <v>149.85000000000008</v>
      </c>
      <c r="H86" s="147">
        <v>9435639.6963676233</v>
      </c>
      <c r="I86" s="147">
        <v>5786352.4847289007</v>
      </c>
      <c r="J86" s="147">
        <v>3800588.9434576533</v>
      </c>
      <c r="K86" s="147">
        <v>2628816.5012695352</v>
      </c>
      <c r="L86" s="147">
        <v>1893239.5084380792</v>
      </c>
      <c r="M86" s="147">
        <v>1408385.4887394006</v>
      </c>
      <c r="N86" s="147">
        <v>1075916.0760506704</v>
      </c>
    </row>
    <row r="87" spans="6:14" x14ac:dyDescent="0.3">
      <c r="F87" s="148">
        <v>151.7000000000001</v>
      </c>
      <c r="H87" s="147">
        <v>9789440.0095341261</v>
      </c>
      <c r="I87" s="147">
        <v>6003318.5185185308</v>
      </c>
      <c r="J87" s="147">
        <v>3943096.4576996514</v>
      </c>
      <c r="K87" s="147">
        <v>2727387.0414062557</v>
      </c>
      <c r="L87" s="147">
        <v>1964228.7314838096</v>
      </c>
      <c r="M87" s="147">
        <v>1461194.5449358746</v>
      </c>
      <c r="N87" s="147">
        <v>1116258.8039310221</v>
      </c>
    </row>
    <row r="88" spans="6:14" x14ac:dyDescent="0.3">
      <c r="F88" s="148">
        <v>153.5500000000001</v>
      </c>
      <c r="H88" s="147">
        <v>10151975.694511632</v>
      </c>
      <c r="I88" s="147">
        <v>6225641.4694870831</v>
      </c>
      <c r="J88" s="147">
        <v>4089122.4994172864</v>
      </c>
      <c r="K88" s="147">
        <v>2828391.2999023492</v>
      </c>
      <c r="L88" s="147">
        <v>2036970.6868895781</v>
      </c>
      <c r="M88" s="147">
        <v>1515307.4630106369</v>
      </c>
      <c r="N88" s="147">
        <v>1157597.5985608653</v>
      </c>
    </row>
    <row r="89" spans="6:14" x14ac:dyDescent="0.3">
      <c r="F89" s="148">
        <v>155.40000000000009</v>
      </c>
      <c r="H89" s="147">
        <v>10523353.280224666</v>
      </c>
      <c r="I89" s="147">
        <v>6453386.665892845</v>
      </c>
      <c r="J89" s="147">
        <v>4238709.9774822146</v>
      </c>
      <c r="K89" s="147">
        <v>2931858.9562500054</v>
      </c>
      <c r="L89" s="147">
        <v>2111486.7494402644</v>
      </c>
      <c r="M89" s="147">
        <v>1570740.1437183016</v>
      </c>
      <c r="N89" s="147">
        <v>1199944.6070956825</v>
      </c>
    </row>
    <row r="90" spans="6:14" x14ac:dyDescent="0.3">
      <c r="F90" s="148">
        <v>157.25000000000009</v>
      </c>
      <c r="H90" s="147">
        <v>10903679.295597754</v>
      </c>
      <c r="I90" s="147">
        <v>6686619.4359940924</v>
      </c>
      <c r="J90" s="147">
        <v>4391901.8007660899</v>
      </c>
      <c r="K90" s="147">
        <v>3037819.6899414109</v>
      </c>
      <c r="L90" s="147">
        <v>2187798.2939207461</v>
      </c>
      <c r="M90" s="147">
        <v>1627508.4878134814</v>
      </c>
      <c r="N90" s="147">
        <v>1243311.9766909552</v>
      </c>
    </row>
    <row r="91" spans="6:14" x14ac:dyDescent="0.3">
      <c r="F91" s="148">
        <v>159.10000000000011</v>
      </c>
      <c r="H91" s="147">
        <v>11293060.269555431</v>
      </c>
      <c r="I91" s="147">
        <v>6925405.1080491114</v>
      </c>
      <c r="J91" s="147">
        <v>4548740.8781405697</v>
      </c>
      <c r="K91" s="147">
        <v>3146303.1804687567</v>
      </c>
      <c r="L91" s="147">
        <v>2265926.6951159048</v>
      </c>
      <c r="M91" s="147">
        <v>1685628.3960507913</v>
      </c>
      <c r="N91" s="147">
        <v>1287711.8545021659</v>
      </c>
    </row>
    <row r="92" spans="6:14" x14ac:dyDescent="0.3">
      <c r="F92" s="148">
        <v>160.9500000000001</v>
      </c>
      <c r="H92" s="147">
        <v>11691602.731022203</v>
      </c>
      <c r="I92" s="147">
        <v>7169809.0103161717</v>
      </c>
      <c r="J92" s="147">
        <v>4709270.1184773017</v>
      </c>
      <c r="K92" s="147">
        <v>3257339.1073242249</v>
      </c>
      <c r="L92" s="147">
        <v>2345893.3278106144</v>
      </c>
      <c r="M92" s="147">
        <v>1745115.7691848422</v>
      </c>
      <c r="N92" s="147">
        <v>1333156.3876847944</v>
      </c>
    </row>
    <row r="93" spans="6:14" x14ac:dyDescent="0.3">
      <c r="F93" s="148">
        <v>162.8000000000001</v>
      </c>
      <c r="H93" s="147">
        <v>12099413.208922606</v>
      </c>
      <c r="I93" s="147">
        <v>7419896.4710535603</v>
      </c>
      <c r="J93" s="147">
        <v>4873532.430647946</v>
      </c>
      <c r="K93" s="147">
        <v>3370957.1500000064</v>
      </c>
      <c r="L93" s="147">
        <v>2427719.5667897565</v>
      </c>
      <c r="M93" s="147">
        <v>1805986.507970249</v>
      </c>
      <c r="N93" s="147">
        <v>1379657.7233943234</v>
      </c>
    </row>
    <row r="94" spans="6:14" x14ac:dyDescent="0.3">
      <c r="F94" s="148">
        <v>164.65000000000009</v>
      </c>
      <c r="H94" s="147">
        <v>12516598.232181158</v>
      </c>
      <c r="I94" s="147">
        <v>7675732.8185195513</v>
      </c>
      <c r="J94" s="147">
        <v>5041570.7235241514</v>
      </c>
      <c r="K94" s="147">
        <v>3487186.9879882871</v>
      </c>
      <c r="L94" s="147">
        <v>2511426.7868382083</v>
      </c>
      <c r="M94" s="147">
        <v>1868256.5131616239</v>
      </c>
      <c r="N94" s="147">
        <v>1427228.0087862341</v>
      </c>
    </row>
    <row r="95" spans="6:14" x14ac:dyDescent="0.3">
      <c r="F95" s="148">
        <v>166.50000000000011</v>
      </c>
      <c r="H95" s="147">
        <v>12943264.329722397</v>
      </c>
      <c r="I95" s="147">
        <v>7937383.3809724329</v>
      </c>
      <c r="J95" s="147">
        <v>5213427.9059775788</v>
      </c>
      <c r="K95" s="147">
        <v>3606058.3007812575</v>
      </c>
      <c r="L95" s="147">
        <v>2597036.3627408505</v>
      </c>
      <c r="M95" s="147">
        <v>1931941.6855135818</v>
      </c>
      <c r="N95" s="147">
        <v>1475879.3910160093</v>
      </c>
    </row>
    <row r="96" spans="6:14" x14ac:dyDescent="0.3">
      <c r="F96" s="148">
        <v>168.35000000000011</v>
      </c>
      <c r="H96" s="147">
        <v>13379518.030470829</v>
      </c>
      <c r="I96" s="147">
        <v>8204913.4866704755</v>
      </c>
      <c r="J96" s="147">
        <v>5389146.8868798763</v>
      </c>
      <c r="K96" s="147">
        <v>3727600.7678711009</v>
      </c>
      <c r="L96" s="147">
        <v>2684569.6692825584</v>
      </c>
      <c r="M96" s="147">
        <v>1997057.9257807343</v>
      </c>
      <c r="N96" s="147">
        <v>1525624.0172391289</v>
      </c>
    </row>
    <row r="97" spans="6:14" x14ac:dyDescent="0.3">
      <c r="F97" s="148">
        <v>170.2000000000001</v>
      </c>
      <c r="H97" s="147">
        <v>13825465.863350989</v>
      </c>
      <c r="I97" s="147">
        <v>8478388.4638719633</v>
      </c>
      <c r="J97" s="147">
        <v>5568770.5751026999</v>
      </c>
      <c r="K97" s="147">
        <v>3851844.0687500071</v>
      </c>
      <c r="L97" s="147">
        <v>2774048.0812482126</v>
      </c>
      <c r="M97" s="147">
        <v>2063621.1347176952</v>
      </c>
      <c r="N97" s="147">
        <v>1576474.0346110757</v>
      </c>
    </row>
    <row r="98" spans="6:14" x14ac:dyDescent="0.3">
      <c r="F98" s="148">
        <v>172.05000000000013</v>
      </c>
      <c r="H98" s="147">
        <v>14281214.357287407</v>
      </c>
      <c r="I98" s="147">
        <v>8757873.6408351772</v>
      </c>
      <c r="J98" s="147">
        <v>5752341.879517707</v>
      </c>
      <c r="K98" s="147">
        <v>3978817.882910165</v>
      </c>
      <c r="L98" s="147">
        <v>2865492.9734226922</v>
      </c>
      <c r="M98" s="147">
        <v>2131647.2130790786</v>
      </c>
      <c r="N98" s="147">
        <v>1628441.5902873313</v>
      </c>
    </row>
    <row r="99" spans="6:14" x14ac:dyDescent="0.3">
      <c r="F99" s="148">
        <v>173.90000000000012</v>
      </c>
      <c r="H99" s="147">
        <v>14746870.041204592</v>
      </c>
      <c r="I99" s="147">
        <v>9043434.3458183911</v>
      </c>
      <c r="J99" s="147">
        <v>5939903.7089965455</v>
      </c>
      <c r="K99" s="147">
        <v>4108551.8898437587</v>
      </c>
      <c r="L99" s="147">
        <v>2958925.7205908732</v>
      </c>
      <c r="M99" s="147">
        <v>2201152.0616194964</v>
      </c>
      <c r="N99" s="147">
        <v>1681538.8314233762</v>
      </c>
    </row>
    <row r="100" spans="6:14" x14ac:dyDescent="0.3">
      <c r="F100" s="148">
        <v>175.75000000000011</v>
      </c>
      <c r="H100" s="147">
        <v>15222539.444027076</v>
      </c>
      <c r="I100" s="147">
        <v>9335135.9070798885</v>
      </c>
      <c r="J100" s="147">
        <v>6131498.9724108726</v>
      </c>
      <c r="K100" s="147">
        <v>4241075.7690429771</v>
      </c>
      <c r="L100" s="147">
        <v>3054367.6975376355</v>
      </c>
      <c r="M100" s="147">
        <v>2272151.5810935623</v>
      </c>
      <c r="N100" s="147">
        <v>1735777.9051746926</v>
      </c>
    </row>
    <row r="101" spans="6:14" x14ac:dyDescent="0.3">
      <c r="F101" s="148">
        <v>177.60000000000011</v>
      </c>
      <c r="H101" s="147">
        <v>15708329.094679387</v>
      </c>
      <c r="I101" s="147">
        <v>9633043.6528779492</v>
      </c>
      <c r="J101" s="147">
        <v>6327170.5786323445</v>
      </c>
      <c r="K101" s="147">
        <v>4376419.2000000086</v>
      </c>
      <c r="L101" s="147">
        <v>3151840.2790478584</v>
      </c>
      <c r="M101" s="147">
        <v>2344661.6722558904</v>
      </c>
      <c r="N101" s="147">
        <v>1791170.9586967626</v>
      </c>
    </row>
    <row r="102" spans="6:14" x14ac:dyDescent="0.3">
      <c r="F102" s="148">
        <v>179.45000000000013</v>
      </c>
      <c r="H102" s="147">
        <v>16204345.52208605</v>
      </c>
      <c r="I102" s="147">
        <v>9937222.9114708565</v>
      </c>
      <c r="J102" s="147">
        <v>6526961.4365326148</v>
      </c>
      <c r="K102" s="147">
        <v>4514611.8622070411</v>
      </c>
      <c r="L102" s="147">
        <v>3251364.8399064206</v>
      </c>
      <c r="M102" s="147">
        <v>2418698.2358610942</v>
      </c>
      <c r="N102" s="147">
        <v>1847730.1391450679</v>
      </c>
    </row>
    <row r="103" spans="6:14" x14ac:dyDescent="0.3">
      <c r="F103" s="148">
        <v>181.30000000000013</v>
      </c>
      <c r="H103" s="147">
        <v>16710695.25517158</v>
      </c>
      <c r="I103" s="147">
        <v>10247739.011116881</v>
      </c>
      <c r="J103" s="147">
        <v>6730914.4549833331</v>
      </c>
      <c r="K103" s="147">
        <v>4655683.4351562597</v>
      </c>
      <c r="L103" s="147">
        <v>3352962.7548981984</v>
      </c>
      <c r="M103" s="147">
        <v>2494277.1726637851</v>
      </c>
      <c r="N103" s="147">
        <v>1905467.5936750891</v>
      </c>
    </row>
    <row r="104" spans="6:14" x14ac:dyDescent="0.3">
      <c r="F104" s="148">
        <v>183.15000000000012</v>
      </c>
      <c r="H104" s="147">
        <v>17227484.822860509</v>
      </c>
      <c r="I104" s="147">
        <v>10564657.280074308</v>
      </c>
      <c r="J104" s="147">
        <v>6939072.5428561578</v>
      </c>
      <c r="K104" s="147">
        <v>4799663.5983398538</v>
      </c>
      <c r="L104" s="147">
        <v>3456655.3988080719</v>
      </c>
      <c r="M104" s="147">
        <v>2571414.3834185773</v>
      </c>
      <c r="N104" s="147">
        <v>1964395.4694423084</v>
      </c>
    </row>
    <row r="105" spans="6:14" x14ac:dyDescent="0.3">
      <c r="F105" s="148">
        <v>185</v>
      </c>
      <c r="H105" s="147">
        <v>17754820.754077327</v>
      </c>
      <c r="I105" s="147">
        <v>10888043.046601394</v>
      </c>
      <c r="J105" s="147">
        <v>7151478.6090227282</v>
      </c>
      <c r="K105" s="147">
        <v>4946582.03125</v>
      </c>
      <c r="L105" s="147">
        <v>3562464.1464209124</v>
      </c>
      <c r="M105" s="147">
        <v>2650125.7688800795</v>
      </c>
      <c r="N105" s="147">
        <v>2024525.9136022036</v>
      </c>
    </row>
  </sheetData>
  <sheetProtection algorithmName="SHA-512" hashValue="MfN+z6/H+JZKIMDuj8fGOZt78HPJ8rt2n57e8z4cH2Rqq1s/3CnzDOTtZaFDk2/Bg8FloXWCe9b2blgFmPa84g==" saltValue="EscdPaJsdy6m1CQ9qwEtD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Samenvatting</vt:lpstr>
      <vt:lpstr>1. Implementatie</vt:lpstr>
      <vt:lpstr>2a. Actie</vt:lpstr>
      <vt:lpstr>2b. Enterprise</vt:lpstr>
      <vt:lpstr>3. Consultancy</vt:lpstr>
      <vt:lpstr>BPK-Grafiek</vt:lpstr>
      <vt:lpstr>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 Y. Bakker</dc:creator>
  <cp:lastModifiedBy>Yvo Y. Bakker</cp:lastModifiedBy>
  <cp:lastPrinted>2020-04-16T07:17:17Z</cp:lastPrinted>
  <dcterms:created xsi:type="dcterms:W3CDTF">2019-08-27T11:41:48Z</dcterms:created>
  <dcterms:modified xsi:type="dcterms:W3CDTF">2022-06-20T12:01:01Z</dcterms:modified>
  <cp:version>1.0</cp:version>
</cp:coreProperties>
</file>