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1056/Gedeelde documenten/Werkdocumenten/europese aanbesteding/NvI 4/"/>
    </mc:Choice>
  </mc:AlternateContent>
  <xr:revisionPtr revIDLastSave="1804" documentId="8_{2B6B737D-814E-4284-B4D9-02ACCF0771FC}" xr6:coauthVersionLast="47" xr6:coauthVersionMax="47" xr10:uidLastSave="{FBA8503F-7DD8-4884-98AA-EFCF1B35276B}"/>
  <workbookProtection workbookAlgorithmName="SHA-512" workbookHashValue="mSQSfpJCG0drEQ/sIFywc7R3CNU4f2b9VTsm7z9TAWKHEovHDOMPYq+0jilqi4X+XZV09PlcDZYtD6Vfqg34lw==" workbookSaltValue="uLOCb+OaCwqDBEB1yLz5+A==" workbookSpinCount="100000" lockStructure="1"/>
  <bookViews>
    <workbookView xWindow="-28920" yWindow="-120" windowWidth="29040" windowHeight="15840" xr2:uid="{FA3657AD-BD9D-43B8-A22C-D62B7D135E7D}"/>
  </bookViews>
  <sheets>
    <sheet name="Prijsformulier" sheetId="1" r:id="rId1"/>
    <sheet name="5G-koppelkabel" sheetId="2" r:id="rId2"/>
  </sheets>
  <definedNames>
    <definedName name="_xlnm.Print_Area" localSheetId="1">'5G-koppelkabel'!$A$1:$F$57</definedName>
    <definedName name="_xlnm.Print_Area" localSheetId="0">Prijsformulier!$A$1:$E$82</definedName>
    <definedName name="_xlnm.Print_Titles" localSheetId="1">'5G-koppelkabel'!$1:$1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2" l="1"/>
  <c r="F60" i="2"/>
  <c r="F4" i="2" s="1"/>
  <c r="E52" i="1"/>
  <c r="E61" i="1"/>
  <c r="E69" i="1"/>
  <c r="E73" i="1"/>
  <c r="E56" i="1"/>
  <c r="E36" i="1"/>
  <c r="E21" i="1"/>
  <c r="E5" i="1"/>
  <c r="D67" i="1" l="1"/>
  <c r="F5" i="2"/>
  <c r="E64" i="1" l="1"/>
  <c r="D76" i="1" s="1"/>
</calcChain>
</file>

<file path=xl/sharedStrings.xml><?xml version="1.0" encoding="utf-8"?>
<sst xmlns="http://schemas.openxmlformats.org/spreadsheetml/2006/main" count="337" uniqueCount="173">
  <si>
    <t>Prijsformulier "Tina 5: Levering ITS en RIS applicatie voor iVRI's inclusief beheer en onderhoud"</t>
  </si>
  <si>
    <t>Opmerking: alleen de witte velden invullen</t>
  </si>
  <si>
    <t>Realisatie deelvraag 1</t>
  </si>
  <si>
    <t>P1</t>
  </si>
  <si>
    <t xml:space="preserve">Totaalprijs voor aanpassing 27 iVRI's </t>
  </si>
  <si>
    <t>wordt 1 keer meegewogen</t>
  </si>
  <si>
    <t>werkend opleveren van ITS-applicatie (totaal van 27xiVRI)</t>
  </si>
  <si>
    <t>ontwerp</t>
  </si>
  <si>
    <t>realisatie</t>
  </si>
  <si>
    <t>hardware</t>
  </si>
  <si>
    <t>Werkend opleveren van RIS functionaliteit (totaal van 27xiVRI)</t>
  </si>
  <si>
    <t>certificering/controle Topologie</t>
  </si>
  <si>
    <t>verbinding</t>
  </si>
  <si>
    <t>koppeling met UDAP</t>
  </si>
  <si>
    <t>koppeling met VMS</t>
  </si>
  <si>
    <t>beveiliging</t>
  </si>
  <si>
    <t>Realisatie deelvraag 2</t>
  </si>
  <si>
    <t>P2a</t>
  </si>
  <si>
    <t>Prijs voor realisatie ITS applicatie en RIS één iVRI</t>
  </si>
  <si>
    <t xml:space="preserve"> wordt 8 keer meegewogen</t>
  </si>
  <si>
    <t>werkend opleveren van ITS-applicatie (totaal voor 1xiVRI)</t>
  </si>
  <si>
    <t>werkend opleveren van RIS functionaliteit (totaal voor 1xiVRI)</t>
  </si>
  <si>
    <t>P2b</t>
  </si>
  <si>
    <t>Prijs voor realisatie ITS applicatie en RIS vier iVRI's (in 1 keer in opdracht gegeven)</t>
  </si>
  <si>
    <t>wordt 2 keer meegewogen</t>
  </si>
  <si>
    <t>werkend opleveren van ITS-applicatie (totaal van 4xiVRI)</t>
  </si>
  <si>
    <t>Werkend opleveren van RIS functionaliteit (totaal van 4xiVRI)</t>
  </si>
  <si>
    <t>Beheer en onderhoud</t>
  </si>
  <si>
    <t>P3a</t>
  </si>
  <si>
    <t>correctief beheer en onderhoud (10jaar) op totaal van 48x iVRI</t>
  </si>
  <si>
    <t>exacte hoogte van de beheerkosten zullen afwijken van hetgeen opgegeven. Dit omdat de iVRI's voor deelopdracht 2 gefaseerd in beheer genomen worden</t>
  </si>
  <si>
    <t>Wordt 10 keer meegewogen</t>
  </si>
  <si>
    <t>1e lijns support incl integraal - keten verantwoordelijkheid (jaarprijs)</t>
  </si>
  <si>
    <t>P3b</t>
  </si>
  <si>
    <t>2e lijns correctief beheer en onderhoud (10 jaar) op totaal van 48x iVRI</t>
  </si>
  <si>
    <t>brons: jaarprijs voor 3 iVRI's</t>
  </si>
  <si>
    <t>zilver: jaarprijs voor 27 iVRI's</t>
  </si>
  <si>
    <t>goud: jaarprijs voor 18 iVRI's</t>
  </si>
  <si>
    <t>P3c</t>
  </si>
  <si>
    <t>Ondersteuning voor doorvoeren kleine aanpassingen en vragen op 45xiVRI (zilver en goud) voor 4uur per kruispunt</t>
  </si>
  <si>
    <t>ondersteuningsabonnement voor doorvoeren kleine aanpassingen</t>
  </si>
  <si>
    <t>P3d</t>
  </si>
  <si>
    <t xml:space="preserve">Fictieve bijstelling correctieve beheerkosten door vervanging 5G door koppelkabel </t>
  </si>
  <si>
    <t>Bijstelling is € 2000,- per jaar per op te heffen verbinding in de periode 2025 tot 2032. Klik hier voor invulformulier</t>
  </si>
  <si>
    <t>Fictieve beheerkosten: kosten correctief beheer en onderhoud voor 10jaar - vervanging aantal 4G verbindingen</t>
  </si>
  <si>
    <t>=D51-D95</t>
  </si>
  <si>
    <t>=D58</t>
  </si>
  <si>
    <t>Fictieve korting op de beheerkosten (vul hiervoor tabblad 5G-koppelkabel volledig in)</t>
  </si>
  <si>
    <t>P3e</t>
  </si>
  <si>
    <t>wordt 10 keer meegewogen</t>
  </si>
  <si>
    <t>Zilver: jaarprijs</t>
  </si>
  <si>
    <t>Goud jaarprijs</t>
  </si>
  <si>
    <t>P3f</t>
  </si>
  <si>
    <t>wordt 2,5 keer meegewogen</t>
  </si>
  <si>
    <t>jaarlijkse verkeerskundige onderhoudskosten</t>
  </si>
  <si>
    <t>Totaal</t>
  </si>
  <si>
    <t>Datum:</t>
  </si>
  <si>
    <t>Naam:</t>
  </si>
  <si>
    <t xml:space="preserve">Organisatie: </t>
  </si>
  <si>
    <t>Functie:</t>
  </si>
  <si>
    <t>Handtekening</t>
  </si>
  <si>
    <t>Overzicht verbindingen "Tina 5: Levering ITS en RIS applicatie voor iVRI's inclusief beheer en onderhoud"</t>
  </si>
  <si>
    <t>Gewenste verbinding met NMS vanaf 2025</t>
  </si>
  <si>
    <t>Gewenste verbinding voor ontsluiting naar UDAP vanaf 2025</t>
  </si>
  <si>
    <t>Krp nr</t>
  </si>
  <si>
    <t>Leve-rancier</t>
  </si>
  <si>
    <t>Lokatie</t>
  </si>
  <si>
    <t>Huidige verbindingen</t>
  </si>
  <si>
    <t>Aantal koppelkabel verbindingen: 45</t>
  </si>
  <si>
    <t>Alle kruispunten invullen</t>
  </si>
  <si>
    <t>3001</t>
  </si>
  <si>
    <t>Vialis</t>
  </si>
  <si>
    <t>Aalderinkssgl - Kolthofsgl. - Haven N.Z</t>
  </si>
  <si>
    <t>Koppelkabel</t>
  </si>
  <si>
    <t>3003</t>
  </si>
  <si>
    <t>Dynniq</t>
  </si>
  <si>
    <t>Wierdensestr.-E. ten Catelaan-Aalderinkssgl.</t>
  </si>
  <si>
    <t>3004</t>
  </si>
  <si>
    <t>Wierdensestr. - Rohofstraat</t>
  </si>
  <si>
    <t>3005</t>
  </si>
  <si>
    <t>E. ten Catelaan - W. de Clerqstraat</t>
  </si>
  <si>
    <t>3006</t>
  </si>
  <si>
    <t>Schoolstr. - Nachtegaalstr. - Nieuwstr.</t>
  </si>
  <si>
    <t>3007</t>
  </si>
  <si>
    <t xml:space="preserve">Schoolstr. - H.Roland Holstlaan </t>
  </si>
  <si>
    <t>3008</t>
  </si>
  <si>
    <t>Schoolstr. - Violierstr. - Burg. Raveslootsingel</t>
  </si>
  <si>
    <t>Koppelkabel (2022)</t>
  </si>
  <si>
    <t>3009</t>
  </si>
  <si>
    <t>Violierstraat - Rietstraat</t>
  </si>
  <si>
    <t>3011</t>
  </si>
  <si>
    <t>Violierstraat - Bornsestraat - Berkelstraat</t>
  </si>
  <si>
    <t>3012</t>
  </si>
  <si>
    <t>Berkelstraat - v. Rechteren Limpurgsgl.</t>
  </si>
  <si>
    <t>Koppelkabel + 5G</t>
  </si>
  <si>
    <t>3013</t>
  </si>
  <si>
    <t>v. Rechteren Limpurgsgl. - Hofstraat</t>
  </si>
  <si>
    <t>3017</t>
  </si>
  <si>
    <t>Oude Veemarkt (V.O.P.)</t>
  </si>
  <si>
    <t>Geen UDAP koppeling</t>
  </si>
  <si>
    <t>3018</t>
  </si>
  <si>
    <t>Burg.Raveslootsgl. - Zuiderstr. - Nieuwstr.</t>
  </si>
  <si>
    <t>3020</t>
  </si>
  <si>
    <t>Bleskolksgl. - v. Weerden Poelmanweg</t>
  </si>
  <si>
    <t>3021</t>
  </si>
  <si>
    <t>Ootmarsumsestr. - Sluiskade N.Z. / Z.Z.</t>
  </si>
  <si>
    <t>3022</t>
  </si>
  <si>
    <t>Kolthofsgl.-Vriezenveenseweg-Sluitersveldssgl.</t>
  </si>
  <si>
    <t>3023</t>
  </si>
  <si>
    <t>Sluitersveldssgl. - v. Rechteren Limpurgsgl.</t>
  </si>
  <si>
    <t>3024</t>
  </si>
  <si>
    <t>Sluitersveldssgl. - Buitenhof.</t>
  </si>
  <si>
    <t>3026</t>
  </si>
  <si>
    <t>Ootmarsumsestr. - St. Josephstraat</t>
  </si>
  <si>
    <t>3028</t>
  </si>
  <si>
    <t>Schuilenburgsgl.-Bleskolksgl.-Plesmanweg</t>
  </si>
  <si>
    <t>3029</t>
  </si>
  <si>
    <t>Schuilenburgsgl. - Jollesweg</t>
  </si>
  <si>
    <t>3030</t>
  </si>
  <si>
    <t>Wierdensestr.-Weezebeeksgl.-Schuilenburgsgl.</t>
  </si>
  <si>
    <t>3031</t>
  </si>
  <si>
    <t>H.R. Holstlaan - Ambachtsstr.</t>
  </si>
  <si>
    <t>3034</t>
  </si>
  <si>
    <t>Ootmarsumsestr. - Tubbergerweg</t>
  </si>
  <si>
    <t>3035</t>
  </si>
  <si>
    <t>Ootmarsumsestr. - Wanschersweg</t>
  </si>
  <si>
    <t>3036</t>
  </si>
  <si>
    <t>Weezebeeksgl. - W 'broeksweg - Soeteman</t>
  </si>
  <si>
    <t>3037</t>
  </si>
  <si>
    <t>Plesmanweg - Kolthofsingel</t>
  </si>
  <si>
    <t>3038</t>
  </si>
  <si>
    <t xml:space="preserve">Sluitersveldssgl. - Slot - Ootmarsumsestraat </t>
  </si>
  <si>
    <t>3039</t>
  </si>
  <si>
    <t>Stins - Waltastate - Scheijbeek</t>
  </si>
  <si>
    <t>3043</t>
  </si>
  <si>
    <t>Bleskolksingel - Vriezenveenseweg</t>
  </si>
  <si>
    <t>3044</t>
  </si>
  <si>
    <t>v. Rechteren Limpurgsgl.-Bleskolksgl.-Stins</t>
  </si>
  <si>
    <t>3045</t>
  </si>
  <si>
    <t>Soeteman - Vogelweide</t>
  </si>
  <si>
    <t>3046</t>
  </si>
  <si>
    <t>Weezebeeksingel-Buitenhavenweg</t>
  </si>
  <si>
    <t>3047</t>
  </si>
  <si>
    <t>Weezebeeksgl.-Zilvermeeuw-Woonboulevard</t>
  </si>
  <si>
    <t>3048</t>
  </si>
  <si>
    <t>Weezebeeksgl. - Wiekslagen - Stadion</t>
  </si>
  <si>
    <t>3049</t>
  </si>
  <si>
    <t>H.R. Holstlaan - Kleine Bunder - Broekerheide</t>
  </si>
  <si>
    <t>3054</t>
  </si>
  <si>
    <t>Wierdensestr. - Burg. Raveslootsingel</t>
  </si>
  <si>
    <t>3058</t>
  </si>
  <si>
    <t>Weezebeeksingel-Stadion uitvak</t>
  </si>
  <si>
    <t>3060</t>
  </si>
  <si>
    <t>Schuilenburgsgl.-Schuilenburglaan-Groenplein</t>
  </si>
  <si>
    <t>3061</t>
  </si>
  <si>
    <t>Wierdensestraat-Almelosestraat (gem Wierden)</t>
  </si>
  <si>
    <t>3062</t>
  </si>
  <si>
    <t>H.R. Holstlaan - Weezebeeksingel</t>
  </si>
  <si>
    <t>3063</t>
  </si>
  <si>
    <t>Nijreessingel - Planthofsweg</t>
  </si>
  <si>
    <t>3064</t>
  </si>
  <si>
    <t>Nijreessingel - Van Rechteren Limpurgsingel</t>
  </si>
  <si>
    <t>3066</t>
  </si>
  <si>
    <t>H. Roland Holstlaan/A35-noordzijde (RWS)</t>
  </si>
  <si>
    <t>3067</t>
  </si>
  <si>
    <t>H. Roland Holstlaan/A35-zuidzijde (RWS)</t>
  </si>
  <si>
    <t>Gewenste onsluiting naar UDAP</t>
  </si>
  <si>
    <t>jaargang operationeel</t>
  </si>
  <si>
    <t>5G</t>
  </si>
  <si>
    <t xml:space="preserve">Functie: </t>
  </si>
  <si>
    <t xml:space="preserve">Naam: </t>
  </si>
  <si>
    <r>
      <t xml:space="preserve">Verkeerskundige onderhoudskosten </t>
    </r>
    <r>
      <rPr>
        <b/>
        <i/>
        <sz val="11"/>
        <color theme="1"/>
        <rFont val="Calibri"/>
        <family val="2"/>
        <scheme val="minor"/>
      </rPr>
      <t>per keer</t>
    </r>
    <r>
      <rPr>
        <i/>
        <sz val="11"/>
        <color theme="1"/>
        <rFont val="Calibri"/>
        <family val="2"/>
        <scheme val="minor"/>
      </rPr>
      <t xml:space="preserve"> voor onderhoud elke 4 jaar op usecases 3,4 en 5 inclusief doorvoeren eventuele aanpassingen op iVRI's in de categorie zilver en goud.</t>
    </r>
  </si>
  <si>
    <t>jaarlijks preventief onderhoud voor 10 jaar op 44xiVRI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</si>
</sst>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HK Grotesk"/>
    </font>
    <font>
      <sz val="10"/>
      <color theme="1"/>
      <name val="Symbol"/>
      <family val="1"/>
      <charset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EDFA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0" fontId="17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4" fontId="14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3" borderId="31" xfId="0" applyFill="1" applyBorder="1" applyAlignment="1">
      <alignment vertical="top"/>
    </xf>
    <xf numFmtId="0" fontId="18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44" fontId="13" fillId="3" borderId="1" xfId="1" applyFont="1" applyFill="1" applyBorder="1" applyAlignment="1">
      <alignment vertical="top"/>
    </xf>
    <xf numFmtId="0" fontId="4" fillId="3" borderId="17" xfId="0" applyFont="1" applyFill="1" applyBorder="1" applyAlignment="1">
      <alignment vertical="top" wrapText="1"/>
    </xf>
    <xf numFmtId="0" fontId="0" fillId="3" borderId="23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0" fontId="0" fillId="3" borderId="18" xfId="0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4" fillId="3" borderId="19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0" fillId="3" borderId="26" xfId="0" applyFill="1" applyBorder="1" applyAlignment="1">
      <alignment vertical="top"/>
    </xf>
    <xf numFmtId="0" fontId="3" fillId="3" borderId="27" xfId="0" applyFont="1" applyFill="1" applyBorder="1" applyAlignment="1">
      <alignment vertical="top"/>
    </xf>
    <xf numFmtId="0" fontId="4" fillId="3" borderId="30" xfId="0" applyFont="1" applyFill="1" applyBorder="1" applyAlignment="1">
      <alignment vertical="top"/>
    </xf>
    <xf numFmtId="0" fontId="0" fillId="3" borderId="16" xfId="0" applyFill="1" applyBorder="1" applyAlignment="1">
      <alignment vertical="top"/>
    </xf>
    <xf numFmtId="44" fontId="13" fillId="3" borderId="0" xfId="1" applyFont="1" applyFill="1" applyBorder="1" applyAlignment="1">
      <alignment vertical="top"/>
    </xf>
    <xf numFmtId="0" fontId="4" fillId="3" borderId="15" xfId="0" applyFont="1" applyFill="1" applyBorder="1" applyAlignment="1">
      <alignment vertical="top"/>
    </xf>
    <xf numFmtId="0" fontId="0" fillId="3" borderId="27" xfId="0" applyFill="1" applyBorder="1" applyAlignment="1">
      <alignment vertical="top"/>
    </xf>
    <xf numFmtId="0" fontId="4" fillId="3" borderId="27" xfId="0" applyFont="1" applyFill="1" applyBorder="1" applyAlignment="1">
      <alignment vertical="top"/>
    </xf>
    <xf numFmtId="44" fontId="13" fillId="3" borderId="27" xfId="1" applyFont="1" applyFill="1" applyBorder="1" applyAlignment="1">
      <alignment vertical="top"/>
    </xf>
    <xf numFmtId="0" fontId="4" fillId="3" borderId="17" xfId="0" applyFont="1" applyFill="1" applyBorder="1" applyAlignment="1">
      <alignment vertical="top"/>
    </xf>
    <xf numFmtId="0" fontId="0" fillId="3" borderId="3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44" fontId="14" fillId="3" borderId="4" xfId="1" applyFont="1" applyFill="1" applyBorder="1" applyAlignment="1">
      <alignment vertical="top"/>
    </xf>
    <xf numFmtId="0" fontId="0" fillId="3" borderId="22" xfId="0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4" fillId="3" borderId="21" xfId="0" applyFont="1" applyFill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3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3" fillId="3" borderId="28" xfId="0" applyFont="1" applyFill="1" applyBorder="1" applyAlignment="1">
      <alignment vertical="top"/>
    </xf>
    <xf numFmtId="44" fontId="13" fillId="3" borderId="0" xfId="1" applyFont="1" applyFill="1" applyAlignment="1">
      <alignment vertical="top"/>
    </xf>
    <xf numFmtId="44" fontId="13" fillId="3" borderId="4" xfId="1" quotePrefix="1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0" fillId="3" borderId="7" xfId="0" applyFill="1" applyBorder="1" applyAlignment="1">
      <alignment vertical="top"/>
    </xf>
    <xf numFmtId="44" fontId="14" fillId="3" borderId="0" xfId="1" applyFont="1" applyFill="1" applyBorder="1" applyAlignment="1">
      <alignment vertical="top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4" fillId="3" borderId="8" xfId="0" applyFont="1" applyFill="1" applyBorder="1" applyAlignment="1">
      <alignment horizontal="right" vertical="top"/>
    </xf>
    <xf numFmtId="44" fontId="4" fillId="3" borderId="21" xfId="0" applyNumberFormat="1" applyFont="1" applyFill="1" applyBorder="1" applyAlignment="1">
      <alignment vertical="top"/>
    </xf>
    <xf numFmtId="0" fontId="4" fillId="3" borderId="0" xfId="0" applyFont="1" applyFill="1" applyAlignment="1">
      <alignment horizontal="right" vertical="top"/>
    </xf>
    <xf numFmtId="44" fontId="4" fillId="3" borderId="19" xfId="0" applyNumberFormat="1" applyFont="1" applyFill="1" applyBorder="1" applyAlignment="1">
      <alignment vertical="top"/>
    </xf>
    <xf numFmtId="44" fontId="13" fillId="3" borderId="3" xfId="1" quotePrefix="1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7" fillId="3" borderId="9" xfId="0" applyFont="1" applyFill="1" applyBorder="1" applyAlignment="1">
      <alignment vertical="top"/>
    </xf>
    <xf numFmtId="44" fontId="13" fillId="3" borderId="8" xfId="1" applyFont="1" applyFill="1" applyBorder="1" applyAlignment="1">
      <alignment vertical="top"/>
    </xf>
    <xf numFmtId="0" fontId="0" fillId="3" borderId="0" xfId="0" applyFill="1" applyAlignment="1">
      <alignment horizontal="right" vertical="center"/>
    </xf>
    <xf numFmtId="0" fontId="7" fillId="3" borderId="0" xfId="0" applyFont="1" applyFill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25" xfId="0" applyFont="1" applyFill="1" applyBorder="1" applyAlignment="1">
      <alignment vertical="top"/>
    </xf>
    <xf numFmtId="0" fontId="4" fillId="3" borderId="3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vertical="top"/>
    </xf>
    <xf numFmtId="44" fontId="13" fillId="3" borderId="4" xfId="1" applyFont="1" applyFill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44" fontId="14" fillId="3" borderId="6" xfId="1" applyFont="1" applyFill="1" applyBorder="1" applyAlignment="1">
      <alignment vertical="top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44" fontId="13" fillId="3" borderId="6" xfId="1" quotePrefix="1" applyFont="1" applyFill="1" applyBorder="1" applyAlignment="1">
      <alignment vertical="top"/>
    </xf>
    <xf numFmtId="0" fontId="4" fillId="3" borderId="19" xfId="0" quotePrefix="1" applyFont="1" applyFill="1" applyBorder="1" applyAlignment="1">
      <alignment vertical="top"/>
    </xf>
    <xf numFmtId="44" fontId="4" fillId="3" borderId="19" xfId="0" quotePrefix="1" applyNumberFormat="1" applyFont="1" applyFill="1" applyBorder="1" applyAlignment="1">
      <alignment vertical="top" wrapText="1"/>
    </xf>
    <xf numFmtId="0" fontId="0" fillId="3" borderId="3" xfId="0" quotePrefix="1" applyFill="1" applyBorder="1" applyAlignment="1">
      <alignment vertical="top"/>
    </xf>
    <xf numFmtId="0" fontId="3" fillId="3" borderId="5" xfId="0" quotePrefix="1" applyFont="1" applyFill="1" applyBorder="1" applyAlignment="1">
      <alignment vertical="top"/>
    </xf>
    <xf numFmtId="0" fontId="3" fillId="3" borderId="7" xfId="0" quotePrefix="1" applyFont="1" applyFill="1" applyBorder="1" applyAlignment="1">
      <alignment vertical="top"/>
    </xf>
    <xf numFmtId="0" fontId="3" fillId="3" borderId="9" xfId="0" quotePrefix="1" applyFont="1" applyFill="1" applyBorder="1" applyAlignment="1">
      <alignment vertical="top"/>
    </xf>
    <xf numFmtId="0" fontId="0" fillId="3" borderId="0" xfId="0" applyFill="1" applyAlignment="1">
      <alignment horizontal="right" vertical="top"/>
    </xf>
    <xf numFmtId="44" fontId="13" fillId="3" borderId="0" xfId="1" quotePrefix="1" applyFont="1" applyFill="1" applyBorder="1" applyAlignment="1">
      <alignment vertical="top"/>
    </xf>
    <xf numFmtId="44" fontId="4" fillId="3" borderId="19" xfId="1" quotePrefix="1" applyFont="1" applyFill="1" applyBorder="1" applyAlignment="1">
      <alignment vertical="top"/>
    </xf>
    <xf numFmtId="0" fontId="4" fillId="3" borderId="4" xfId="0" quotePrefix="1" applyFont="1" applyFill="1" applyBorder="1" applyAlignment="1">
      <alignment vertical="top" wrapText="1"/>
    </xf>
    <xf numFmtId="44" fontId="4" fillId="3" borderId="5" xfId="0" quotePrefix="1" applyNumberFormat="1" applyFont="1" applyFill="1" applyBorder="1" applyAlignment="1">
      <alignment vertical="top"/>
    </xf>
    <xf numFmtId="0" fontId="4" fillId="3" borderId="27" xfId="0" applyFont="1" applyFill="1" applyBorder="1" applyAlignment="1">
      <alignment horizontal="right" vertical="top"/>
    </xf>
    <xf numFmtId="0" fontId="3" fillId="3" borderId="28" xfId="0" quotePrefix="1" applyFont="1" applyFill="1" applyBorder="1" applyAlignment="1">
      <alignment vertical="top" wrapText="1"/>
    </xf>
    <xf numFmtId="0" fontId="4" fillId="3" borderId="30" xfId="0" quotePrefix="1" applyFont="1" applyFill="1" applyBorder="1" applyAlignment="1">
      <alignment vertical="top"/>
    </xf>
    <xf numFmtId="44" fontId="14" fillId="3" borderId="0" xfId="1" applyFont="1" applyFill="1" applyAlignment="1">
      <alignment vertical="top"/>
    </xf>
    <xf numFmtId="0" fontId="6" fillId="3" borderId="0" xfId="0" applyFont="1" applyFill="1" applyAlignment="1">
      <alignment horizontal="justify" vertical="top"/>
    </xf>
    <xf numFmtId="0" fontId="2" fillId="3" borderId="0" xfId="0" applyFont="1" applyFill="1" applyAlignment="1">
      <alignment vertical="top"/>
    </xf>
    <xf numFmtId="0" fontId="16" fillId="3" borderId="0" xfId="0" quotePrefix="1" applyFont="1" applyFill="1" applyAlignment="1">
      <alignment vertical="top"/>
    </xf>
    <xf numFmtId="0" fontId="15" fillId="3" borderId="0" xfId="0" applyFont="1" applyFill="1" applyAlignment="1">
      <alignment vertical="top"/>
    </xf>
    <xf numFmtId="0" fontId="0" fillId="3" borderId="3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14" fillId="3" borderId="1" xfId="1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/>
    </xf>
    <xf numFmtId="0" fontId="0" fillId="3" borderId="0" xfId="0" applyFill="1" applyAlignment="1">
      <alignment vertical="center"/>
    </xf>
    <xf numFmtId="44" fontId="14" fillId="3" borderId="0" xfId="1" applyFont="1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34" xfId="0" applyFill="1" applyBorder="1" applyAlignment="1">
      <alignment vertical="top"/>
    </xf>
    <xf numFmtId="44" fontId="14" fillId="3" borderId="27" xfId="1" applyFont="1" applyFill="1" applyBorder="1" applyAlignment="1">
      <alignment vertical="top"/>
    </xf>
    <xf numFmtId="0" fontId="0" fillId="3" borderId="30" xfId="0" applyFill="1" applyBorder="1" applyAlignment="1">
      <alignment vertical="top"/>
    </xf>
    <xf numFmtId="0" fontId="11" fillId="3" borderId="5" xfId="2" applyFon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49" fontId="11" fillId="3" borderId="37" xfId="2" applyNumberFormat="1" applyFont="1" applyFill="1" applyBorder="1" applyAlignment="1">
      <alignment horizontal="center" vertical="top" wrapText="1"/>
    </xf>
    <xf numFmtId="49" fontId="12" fillId="3" borderId="38" xfId="2" applyNumberFormat="1" applyFont="1" applyFill="1" applyBorder="1" applyAlignment="1">
      <alignment horizontal="left" vertical="top" wrapText="1"/>
    </xf>
    <xf numFmtId="0" fontId="11" fillId="3" borderId="38" xfId="2" applyFont="1" applyFill="1" applyBorder="1" applyAlignment="1">
      <alignment horizontal="center" vertical="top"/>
    </xf>
    <xf numFmtId="0" fontId="11" fillId="3" borderId="39" xfId="2" applyFont="1" applyFill="1" applyBorder="1" applyAlignment="1">
      <alignment horizontal="center" vertical="top" wrapText="1"/>
    </xf>
    <xf numFmtId="0" fontId="11" fillId="3" borderId="40" xfId="2" applyFont="1" applyFill="1" applyBorder="1" applyAlignment="1">
      <alignment horizontal="center" vertical="top" wrapText="1"/>
    </xf>
    <xf numFmtId="0" fontId="11" fillId="3" borderId="41" xfId="2" applyFont="1" applyFill="1" applyBorder="1" applyAlignment="1">
      <alignment horizontal="center" vertical="top" wrapText="1"/>
    </xf>
    <xf numFmtId="0" fontId="11" fillId="3" borderId="42" xfId="2" applyFont="1" applyFill="1" applyBorder="1" applyAlignment="1">
      <alignment horizontal="center" wrapText="1"/>
    </xf>
    <xf numFmtId="0" fontId="0" fillId="3" borderId="27" xfId="0" applyFill="1" applyBorder="1"/>
    <xf numFmtId="0" fontId="11" fillId="3" borderId="9" xfId="2" applyFont="1" applyFill="1" applyBorder="1" applyAlignment="1">
      <alignment wrapText="1"/>
    </xf>
    <xf numFmtId="0" fontId="11" fillId="3" borderId="43" xfId="2" applyFont="1" applyFill="1" applyBorder="1" applyAlignment="1">
      <alignment horizontal="center" wrapText="1"/>
    </xf>
    <xf numFmtId="0" fontId="11" fillId="3" borderId="4" xfId="2" applyFont="1" applyFill="1" applyBorder="1" applyAlignment="1">
      <alignment vertical="top" wrapText="1"/>
    </xf>
    <xf numFmtId="0" fontId="22" fillId="3" borderId="24" xfId="2" applyFont="1" applyFill="1" applyBorder="1" applyAlignment="1">
      <alignment horizontal="right" vertical="top" wrapText="1"/>
    </xf>
    <xf numFmtId="0" fontId="0" fillId="3" borderId="19" xfId="0" applyFill="1" applyBorder="1" applyAlignment="1">
      <alignment horizontal="center"/>
    </xf>
    <xf numFmtId="0" fontId="0" fillId="3" borderId="1" xfId="0" applyFill="1" applyBorder="1"/>
    <xf numFmtId="0" fontId="0" fillId="3" borderId="17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4" fillId="3" borderId="8" xfId="0" applyFont="1" applyFill="1" applyBorder="1" applyAlignment="1">
      <alignment horizontal="right" vertical="center"/>
    </xf>
    <xf numFmtId="44" fontId="14" fillId="3" borderId="5" xfId="1" applyFont="1" applyFill="1" applyBorder="1" applyAlignment="1">
      <alignment vertical="top"/>
    </xf>
    <xf numFmtId="44" fontId="14" fillId="3" borderId="7" xfId="1" applyFont="1" applyFill="1" applyBorder="1" applyAlignment="1">
      <alignment vertical="top"/>
    </xf>
    <xf numFmtId="2" fontId="10" fillId="3" borderId="44" xfId="2" quotePrefix="1" applyNumberFormat="1" applyFill="1" applyBorder="1" applyAlignment="1">
      <alignment horizontal="center"/>
    </xf>
    <xf numFmtId="49" fontId="10" fillId="3" borderId="45" xfId="2" applyNumberFormat="1" applyFill="1" applyBorder="1" applyAlignment="1">
      <alignment horizontal="left"/>
    </xf>
    <xf numFmtId="0" fontId="10" fillId="3" borderId="45" xfId="2" applyFill="1" applyBorder="1"/>
    <xf numFmtId="0" fontId="0" fillId="3" borderId="45" xfId="0" applyFill="1" applyBorder="1"/>
    <xf numFmtId="0" fontId="0" fillId="3" borderId="45" xfId="0" applyFill="1" applyBorder="1" applyAlignment="1">
      <alignment horizontal="center"/>
    </xf>
    <xf numFmtId="49" fontId="10" fillId="3" borderId="45" xfId="2" quotePrefix="1" applyNumberFormat="1" applyFill="1" applyBorder="1" applyAlignment="1">
      <alignment horizontal="left"/>
    </xf>
    <xf numFmtId="0" fontId="0" fillId="3" borderId="46" xfId="0" applyFill="1" applyBorder="1" applyAlignment="1">
      <alignment horizontal="center"/>
    </xf>
    <xf numFmtId="2" fontId="10" fillId="3" borderId="47" xfId="2" quotePrefix="1" applyNumberFormat="1" applyFill="1" applyBorder="1" applyAlignment="1">
      <alignment horizontal="center"/>
    </xf>
    <xf numFmtId="49" fontId="10" fillId="3" borderId="48" xfId="2" applyNumberFormat="1" applyFill="1" applyBorder="1" applyAlignment="1">
      <alignment horizontal="left"/>
    </xf>
    <xf numFmtId="0" fontId="10" fillId="3" borderId="48" xfId="2" applyFill="1" applyBorder="1"/>
    <xf numFmtId="0" fontId="0" fillId="3" borderId="48" xfId="0" applyFill="1" applyBorder="1"/>
    <xf numFmtId="0" fontId="0" fillId="3" borderId="48" xfId="0" applyFill="1" applyBorder="1" applyAlignment="1">
      <alignment horizontal="center"/>
    </xf>
    <xf numFmtId="49" fontId="10" fillId="3" borderId="44" xfId="2" quotePrefix="1" applyNumberFormat="1" applyFill="1" applyBorder="1" applyAlignment="1">
      <alignment horizontal="center"/>
    </xf>
    <xf numFmtId="44" fontId="13" fillId="2" borderId="10" xfId="1" applyFont="1" applyFill="1" applyBorder="1" applyAlignment="1">
      <alignment vertical="top"/>
    </xf>
    <xf numFmtId="44" fontId="14" fillId="3" borderId="24" xfId="1" quotePrefix="1" applyFont="1" applyFill="1" applyBorder="1" applyAlignment="1">
      <alignment vertical="top"/>
    </xf>
    <xf numFmtId="44" fontId="14" fillId="3" borderId="24" xfId="0" applyNumberFormat="1" applyFont="1" applyFill="1" applyBorder="1" applyAlignment="1">
      <alignment vertical="top"/>
    </xf>
    <xf numFmtId="44" fontId="14" fillId="3" borderId="24" xfId="0" quotePrefix="1" applyNumberFormat="1" applyFont="1" applyFill="1" applyBorder="1" applyAlignment="1">
      <alignment vertical="top"/>
    </xf>
    <xf numFmtId="44" fontId="4" fillId="3" borderId="4" xfId="0" quotePrefix="1" applyNumberFormat="1" applyFont="1" applyFill="1" applyBorder="1" applyAlignment="1">
      <alignment vertical="top"/>
    </xf>
    <xf numFmtId="44" fontId="13" fillId="2" borderId="8" xfId="1" applyFont="1" applyFill="1" applyBorder="1" applyAlignment="1" applyProtection="1">
      <alignment vertical="top"/>
      <protection locked="0"/>
    </xf>
    <xf numFmtId="44" fontId="13" fillId="2" borderId="49" xfId="1" applyFont="1" applyFill="1" applyBorder="1" applyAlignment="1" applyProtection="1">
      <alignment vertical="top"/>
      <protection locked="0"/>
    </xf>
    <xf numFmtId="44" fontId="13" fillId="2" borderId="0" xfId="1" applyFont="1" applyFill="1" applyBorder="1" applyAlignment="1" applyProtection="1">
      <alignment vertical="top"/>
      <protection locked="0"/>
    </xf>
    <xf numFmtId="44" fontId="13" fillId="2" borderId="10" xfId="1" applyFont="1" applyFill="1" applyBorder="1" applyAlignment="1" applyProtection="1">
      <alignment vertical="top"/>
      <protection locked="0"/>
    </xf>
    <xf numFmtId="44" fontId="13" fillId="2" borderId="6" xfId="1" applyFont="1" applyFill="1" applyBorder="1" applyAlignment="1" applyProtection="1">
      <alignment vertical="top"/>
      <protection locked="0"/>
    </xf>
    <xf numFmtId="44" fontId="13" fillId="2" borderId="2" xfId="1" applyFont="1" applyFill="1" applyBorder="1" applyAlignment="1" applyProtection="1">
      <alignment vertical="top"/>
      <protection locked="0"/>
    </xf>
    <xf numFmtId="44" fontId="13" fillId="2" borderId="29" xfId="1" applyFont="1" applyFill="1" applyBorder="1" applyAlignment="1" applyProtection="1">
      <alignment vertical="top"/>
      <protection locked="0"/>
    </xf>
    <xf numFmtId="0" fontId="20" fillId="2" borderId="35" xfId="0" applyFont="1" applyFill="1" applyBorder="1" applyAlignment="1" applyProtection="1">
      <alignment vertical="center"/>
      <protection locked="0"/>
    </xf>
    <xf numFmtId="49" fontId="12" fillId="2" borderId="14" xfId="2" applyNumberFormat="1" applyFont="1" applyFill="1" applyBorder="1" applyAlignment="1" applyProtection="1">
      <alignment horizontal="left" vertical="center"/>
      <protection locked="0"/>
    </xf>
    <xf numFmtId="49" fontId="12" fillId="2" borderId="13" xfId="2" applyNumberFormat="1" applyFont="1" applyFill="1" applyBorder="1" applyAlignment="1" applyProtection="1">
      <alignment horizontal="left" vertical="center"/>
      <protection locked="0"/>
    </xf>
    <xf numFmtId="49" fontId="12" fillId="2" borderId="36" xfId="2" applyNumberFormat="1" applyFont="1" applyFill="1" applyBorder="1" applyAlignment="1" applyProtection="1">
      <alignment horizontal="left" vertical="top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top"/>
      <protection locked="0"/>
    </xf>
    <xf numFmtId="0" fontId="17" fillId="3" borderId="9" xfId="3" applyFill="1" applyBorder="1" applyAlignment="1" applyProtection="1">
      <alignment vertical="top" wrapText="1"/>
      <protection locked="0"/>
    </xf>
    <xf numFmtId="0" fontId="17" fillId="3" borderId="6" xfId="3" applyFill="1" applyBorder="1" applyAlignment="1" applyProtection="1">
      <alignment vertical="top" wrapText="1"/>
      <protection locked="0"/>
    </xf>
    <xf numFmtId="44" fontId="15" fillId="3" borderId="0" xfId="1" applyFont="1" applyFill="1" applyAlignment="1">
      <alignment horizontal="right" vertical="top"/>
    </xf>
    <xf numFmtId="0" fontId="4" fillId="3" borderId="6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19" fillId="3" borderId="0" xfId="0" applyFont="1" applyFill="1" applyAlignment="1">
      <alignment horizontal="center" vertical="top"/>
    </xf>
    <xf numFmtId="0" fontId="21" fillId="3" borderId="27" xfId="0" applyFont="1" applyFill="1" applyBorder="1" applyAlignment="1">
      <alignment horizontal="left" vertical="top"/>
    </xf>
    <xf numFmtId="0" fontId="0" fillId="3" borderId="0" xfId="0" applyFill="1" applyAlignment="1">
      <alignment horizontal="right" vertical="center"/>
    </xf>
    <xf numFmtId="0" fontId="0" fillId="3" borderId="27" xfId="0" applyFill="1" applyBorder="1" applyAlignment="1">
      <alignment horizontal="right" vertical="center"/>
    </xf>
    <xf numFmtId="0" fontId="4" fillId="3" borderId="29" xfId="0" applyFont="1" applyFill="1" applyBorder="1" applyAlignment="1">
      <alignment horizontal="right" vertical="center"/>
    </xf>
    <xf numFmtId="0" fontId="13" fillId="3" borderId="27" xfId="0" applyFont="1" applyFill="1" applyBorder="1" applyAlignment="1">
      <alignment horizontal="center" vertical="top"/>
    </xf>
    <xf numFmtId="0" fontId="20" fillId="3" borderId="3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49" fontId="12" fillId="3" borderId="22" xfId="2" applyNumberFormat="1" applyFont="1" applyFill="1" applyBorder="1" applyAlignment="1">
      <alignment horizontal="left" vertical="center"/>
    </xf>
    <xf numFmtId="49" fontId="12" fillId="3" borderId="0" xfId="2" applyNumberFormat="1" applyFont="1" applyFill="1" applyAlignment="1">
      <alignment horizontal="left" vertical="center"/>
    </xf>
    <xf numFmtId="49" fontId="12" fillId="3" borderId="34" xfId="2" applyNumberFormat="1" applyFont="1" applyFill="1" applyBorder="1" applyAlignment="1">
      <alignment horizontal="left" vertical="top"/>
    </xf>
    <xf numFmtId="49" fontId="12" fillId="3" borderId="27" xfId="2" applyNumberFormat="1" applyFont="1" applyFill="1" applyBorder="1" applyAlignment="1">
      <alignment horizontal="left" vertical="top"/>
    </xf>
    <xf numFmtId="0" fontId="11" fillId="3" borderId="23" xfId="2" applyFont="1" applyFill="1" applyBorder="1" applyAlignment="1">
      <alignment horizontal="center" vertical="top" wrapText="1"/>
    </xf>
    <xf numFmtId="0" fontId="11" fillId="3" borderId="20" xfId="2" applyFont="1" applyFill="1" applyBorder="1" applyAlignment="1">
      <alignment horizontal="center" vertical="top" wrapText="1"/>
    </xf>
    <xf numFmtId="0" fontId="11" fillId="3" borderId="12" xfId="2" applyFont="1" applyFill="1" applyBorder="1" applyAlignment="1">
      <alignment horizontal="center" vertical="top" wrapText="1"/>
    </xf>
    <xf numFmtId="0" fontId="11" fillId="3" borderId="13" xfId="2" applyFont="1" applyFill="1" applyBorder="1" applyAlignment="1">
      <alignment horizontal="center" vertical="top" wrapText="1"/>
    </xf>
    <xf numFmtId="0" fontId="22" fillId="3" borderId="32" xfId="2" applyFont="1" applyFill="1" applyBorder="1" applyAlignment="1">
      <alignment horizontal="left" vertical="top" wrapText="1"/>
    </xf>
    <xf numFmtId="0" fontId="22" fillId="3" borderId="4" xfId="2" applyFont="1" applyFill="1" applyBorder="1" applyAlignment="1">
      <alignment horizontal="left" vertical="top" wrapText="1"/>
    </xf>
    <xf numFmtId="15" fontId="0" fillId="2" borderId="1" xfId="0" applyNumberFormat="1" applyFill="1" applyBorder="1" applyAlignment="1" applyProtection="1">
      <alignment vertical="center"/>
      <protection locked="0"/>
    </xf>
  </cellXfs>
  <cellStyles count="4">
    <cellStyle name="Hyperlink" xfId="3" builtinId="8"/>
    <cellStyle name="Standaard" xfId="0" builtinId="0"/>
    <cellStyle name="Standaard 2" xfId="2" xr:uid="{888BB816-955B-48A4-9817-E27CC5E03751}"/>
    <cellStyle name="Valuta" xfId="1" builtinId="4"/>
  </cellStyles>
  <dxfs count="3">
    <dxf>
      <font>
        <color rgb="FFD5EDFA"/>
      </font>
    </dxf>
    <dxf>
      <font>
        <color theme="1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5EDFA"/>
      <color rgb="FF009EE0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68262</xdr:colOff>
      <xdr:row>0</xdr:row>
      <xdr:rowOff>1704182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8CFA2DD-4FFB-4A65-AAA9-54B824335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2489655" cy="170100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86707</xdr:colOff>
      <xdr:row>0</xdr:row>
      <xdr:rowOff>1149350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683B87-27BC-4962-9419-1EBBFD0D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436957" cy="11525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9D54-D34B-4FC2-9034-6AF5DDE4A7F0}">
  <sheetPr>
    <pageSetUpPr fitToPage="1"/>
  </sheetPr>
  <dimension ref="A1:E82"/>
  <sheetViews>
    <sheetView tabSelected="1" zoomScale="80" zoomScaleNormal="80" workbookViewId="0">
      <pane ySplit="1" topLeftCell="A2" activePane="bottomLeft" state="frozen"/>
      <selection pane="bottomLeft" activeCell="D70" sqref="D70"/>
    </sheetView>
  </sheetViews>
  <sheetFormatPr defaultColWidth="8.7265625" defaultRowHeight="18.5"/>
  <cols>
    <col min="1" max="1" width="8.7265625" style="1"/>
    <col min="2" max="2" width="66.453125" style="1" customWidth="1"/>
    <col min="3" max="3" width="61" style="1" customWidth="1"/>
    <col min="4" max="4" width="19.453125" style="4" customWidth="1"/>
    <col min="5" max="5" width="22.1796875" style="1" customWidth="1"/>
    <col min="6" max="16384" width="8.7265625" style="1"/>
  </cols>
  <sheetData>
    <row r="1" spans="1:5" ht="137.15" customHeight="1">
      <c r="A1" s="39"/>
      <c r="B1" s="39"/>
      <c r="C1" s="39"/>
      <c r="D1" s="85"/>
      <c r="E1" s="39"/>
    </row>
    <row r="2" spans="1:5" ht="53.15" customHeight="1">
      <c r="A2" s="162" t="s">
        <v>0</v>
      </c>
      <c r="B2" s="162"/>
      <c r="C2" s="162"/>
      <c r="D2" s="162"/>
      <c r="E2" s="162"/>
    </row>
    <row r="3" spans="1:5" ht="15" thickBot="1">
      <c r="A3" s="163" t="s">
        <v>1</v>
      </c>
      <c r="B3" s="163"/>
      <c r="C3" s="163"/>
      <c r="D3" s="163"/>
      <c r="E3" s="163"/>
    </row>
    <row r="4" spans="1:5" ht="28.5">
      <c r="A4" s="7"/>
      <c r="B4" s="8" t="s">
        <v>2</v>
      </c>
      <c r="C4" s="9"/>
      <c r="D4" s="10"/>
      <c r="E4" s="11"/>
    </row>
    <row r="5" spans="1:5">
      <c r="A5" s="12" t="s">
        <v>3</v>
      </c>
      <c r="B5" s="13" t="s">
        <v>4</v>
      </c>
      <c r="C5" s="13"/>
      <c r="D5" s="14"/>
      <c r="E5" s="137">
        <f>D6+D10</f>
        <v>0</v>
      </c>
    </row>
    <row r="6" spans="1:5">
      <c r="A6" s="15"/>
      <c r="B6" s="164" t="s">
        <v>5</v>
      </c>
      <c r="C6" s="16" t="s">
        <v>6</v>
      </c>
      <c r="D6" s="141"/>
      <c r="E6" s="17"/>
    </row>
    <row r="7" spans="1:5" ht="18.649999999999999" hidden="1" customHeight="1">
      <c r="A7" s="15"/>
      <c r="B7" s="164"/>
      <c r="C7" s="18" t="s">
        <v>7</v>
      </c>
      <c r="D7" s="136"/>
      <c r="E7" s="17"/>
    </row>
    <row r="8" spans="1:5" ht="18.649999999999999" hidden="1" customHeight="1">
      <c r="A8" s="15"/>
      <c r="B8" s="164"/>
      <c r="C8" s="18" t="s">
        <v>8</v>
      </c>
      <c r="D8" s="136"/>
      <c r="E8" s="17"/>
    </row>
    <row r="9" spans="1:5" ht="18.649999999999999" hidden="1" customHeight="1">
      <c r="A9" s="15"/>
      <c r="B9" s="164"/>
      <c r="C9" s="18" t="s">
        <v>9</v>
      </c>
      <c r="D9" s="136"/>
      <c r="E9" s="17"/>
    </row>
    <row r="10" spans="1:5" ht="19" thickBot="1">
      <c r="A10" s="19"/>
      <c r="B10" s="165"/>
      <c r="C10" s="20" t="s">
        <v>10</v>
      </c>
      <c r="D10" s="142"/>
      <c r="E10" s="21"/>
    </row>
    <row r="11" spans="1:5" hidden="1">
      <c r="A11" s="22"/>
      <c r="B11" s="18" t="s">
        <v>7</v>
      </c>
      <c r="C11" s="18"/>
      <c r="D11" s="23"/>
      <c r="E11" s="24"/>
    </row>
    <row r="12" spans="1:5" hidden="1">
      <c r="A12" s="22"/>
      <c r="B12" s="18" t="s">
        <v>11</v>
      </c>
      <c r="C12" s="18"/>
      <c r="D12" s="23"/>
      <c r="E12" s="24"/>
    </row>
    <row r="13" spans="1:5" hidden="1">
      <c r="A13" s="22"/>
      <c r="B13" s="18" t="s">
        <v>8</v>
      </c>
      <c r="C13" s="18"/>
      <c r="D13" s="23"/>
      <c r="E13" s="24"/>
    </row>
    <row r="14" spans="1:5" hidden="1">
      <c r="A14" s="22"/>
      <c r="B14" s="18" t="s">
        <v>9</v>
      </c>
      <c r="C14" s="18"/>
      <c r="D14" s="23"/>
      <c r="E14" s="24"/>
    </row>
    <row r="15" spans="1:5" hidden="1">
      <c r="A15" s="22"/>
      <c r="B15" s="16" t="s">
        <v>12</v>
      </c>
      <c r="C15" s="16"/>
      <c r="D15" s="23"/>
      <c r="E15" s="24"/>
    </row>
    <row r="16" spans="1:5" hidden="1">
      <c r="A16" s="22"/>
      <c r="B16" s="18" t="s">
        <v>13</v>
      </c>
      <c r="C16" s="18"/>
      <c r="D16" s="23"/>
      <c r="E16" s="24"/>
    </row>
    <row r="17" spans="1:5" hidden="1">
      <c r="A17" s="22"/>
      <c r="B17" s="18" t="s">
        <v>14</v>
      </c>
      <c r="C17" s="18"/>
      <c r="D17" s="23"/>
      <c r="E17" s="24"/>
    </row>
    <row r="18" spans="1:5" hidden="1">
      <c r="A18" s="22"/>
      <c r="B18" s="18" t="s">
        <v>15</v>
      </c>
      <c r="C18" s="18"/>
      <c r="D18" s="23"/>
      <c r="E18" s="24"/>
    </row>
    <row r="19" spans="1:5" ht="19" thickBot="1">
      <c r="A19" s="25"/>
      <c r="B19" s="26"/>
      <c r="C19" s="26"/>
      <c r="D19" s="27"/>
      <c r="E19" s="26"/>
    </row>
    <row r="20" spans="1:5" ht="28.5">
      <c r="A20" s="7"/>
      <c r="B20" s="8" t="s">
        <v>16</v>
      </c>
      <c r="C20" s="9"/>
      <c r="D20" s="10"/>
      <c r="E20" s="28"/>
    </row>
    <row r="21" spans="1:5">
      <c r="A21" s="29" t="s">
        <v>17</v>
      </c>
      <c r="B21" s="30" t="s">
        <v>18</v>
      </c>
      <c r="C21" s="31"/>
      <c r="D21" s="32"/>
      <c r="E21" s="137">
        <f>(D22+D26)*8</f>
        <v>0</v>
      </c>
    </row>
    <row r="22" spans="1:5">
      <c r="A22" s="33"/>
      <c r="B22" s="158" t="s">
        <v>19</v>
      </c>
      <c r="C22" s="34" t="s">
        <v>20</v>
      </c>
      <c r="D22" s="143"/>
      <c r="E22" s="17"/>
    </row>
    <row r="23" spans="1:5" ht="18.649999999999999" hidden="1" customHeight="1">
      <c r="A23" s="33"/>
      <c r="B23" s="158"/>
      <c r="C23" s="35" t="s">
        <v>7</v>
      </c>
      <c r="D23" s="143"/>
      <c r="E23" s="17"/>
    </row>
    <row r="24" spans="1:5" ht="18.649999999999999" hidden="1" customHeight="1">
      <c r="A24" s="33"/>
      <c r="B24" s="158"/>
      <c r="C24" s="35" t="s">
        <v>8</v>
      </c>
      <c r="D24" s="143"/>
      <c r="E24" s="17"/>
    </row>
    <row r="25" spans="1:5" ht="18.649999999999999" hidden="1" customHeight="1">
      <c r="A25" s="33"/>
      <c r="B25" s="158"/>
      <c r="C25" s="35" t="s">
        <v>9</v>
      </c>
      <c r="D25" s="143"/>
      <c r="E25" s="17"/>
    </row>
    <row r="26" spans="1:5">
      <c r="A26" s="36"/>
      <c r="B26" s="159"/>
      <c r="C26" s="37" t="s">
        <v>21</v>
      </c>
      <c r="D26" s="144"/>
      <c r="E26" s="38"/>
    </row>
    <row r="27" spans="1:5" hidden="1">
      <c r="A27" s="33"/>
      <c r="B27" s="18" t="s">
        <v>7</v>
      </c>
      <c r="C27" s="18"/>
      <c r="D27" s="23"/>
      <c r="E27" s="17"/>
    </row>
    <row r="28" spans="1:5" hidden="1">
      <c r="A28" s="33"/>
      <c r="B28" s="18" t="s">
        <v>11</v>
      </c>
      <c r="C28" s="18"/>
      <c r="D28" s="23"/>
      <c r="E28" s="17"/>
    </row>
    <row r="29" spans="1:5" hidden="1">
      <c r="A29" s="33"/>
      <c r="B29" s="18" t="s">
        <v>8</v>
      </c>
      <c r="C29" s="18"/>
      <c r="D29" s="23"/>
      <c r="E29" s="17"/>
    </row>
    <row r="30" spans="1:5" hidden="1">
      <c r="A30" s="33"/>
      <c r="B30" s="18" t="s">
        <v>9</v>
      </c>
      <c r="C30" s="18"/>
      <c r="D30" s="23"/>
      <c r="E30" s="17"/>
    </row>
    <row r="31" spans="1:5" hidden="1">
      <c r="A31" s="33"/>
      <c r="B31" s="16" t="s">
        <v>12</v>
      </c>
      <c r="C31" s="16"/>
      <c r="D31" s="23"/>
      <c r="E31" s="17"/>
    </row>
    <row r="32" spans="1:5" hidden="1">
      <c r="A32" s="33"/>
      <c r="B32" s="18" t="s">
        <v>13</v>
      </c>
      <c r="C32" s="18"/>
      <c r="D32" s="23"/>
      <c r="E32" s="17"/>
    </row>
    <row r="33" spans="1:5" hidden="1">
      <c r="A33" s="33"/>
      <c r="B33" s="18" t="s">
        <v>14</v>
      </c>
      <c r="C33" s="18"/>
      <c r="D33" s="23"/>
      <c r="E33" s="17"/>
    </row>
    <row r="34" spans="1:5" hidden="1">
      <c r="A34" s="33"/>
      <c r="B34" s="18" t="s">
        <v>15</v>
      </c>
      <c r="C34" s="18"/>
      <c r="D34" s="23"/>
      <c r="E34" s="17"/>
    </row>
    <row r="35" spans="1:5">
      <c r="A35" s="33"/>
      <c r="B35" s="39"/>
      <c r="C35" s="39"/>
      <c r="D35" s="23"/>
      <c r="E35" s="17"/>
    </row>
    <row r="36" spans="1:5" ht="29">
      <c r="A36" s="12" t="s">
        <v>22</v>
      </c>
      <c r="B36" s="40" t="s">
        <v>23</v>
      </c>
      <c r="C36" s="41"/>
      <c r="D36" s="14"/>
      <c r="E36" s="137">
        <f>(D37+D41)*2</f>
        <v>0</v>
      </c>
    </row>
    <row r="37" spans="1:5">
      <c r="A37" s="15"/>
      <c r="B37" s="158" t="s">
        <v>24</v>
      </c>
      <c r="C37" s="34" t="s">
        <v>25</v>
      </c>
      <c r="D37" s="145"/>
      <c r="E37" s="17"/>
    </row>
    <row r="38" spans="1:5" ht="18.649999999999999" hidden="1" customHeight="1">
      <c r="A38" s="15"/>
      <c r="B38" s="158"/>
      <c r="C38" s="35" t="s">
        <v>7</v>
      </c>
      <c r="D38" s="145"/>
      <c r="E38" s="17"/>
    </row>
    <row r="39" spans="1:5" ht="18.649999999999999" hidden="1" customHeight="1">
      <c r="A39" s="15"/>
      <c r="B39" s="158"/>
      <c r="C39" s="35" t="s">
        <v>8</v>
      </c>
      <c r="D39" s="145"/>
      <c r="E39" s="17"/>
    </row>
    <row r="40" spans="1:5" ht="18.649999999999999" hidden="1" customHeight="1">
      <c r="A40" s="15"/>
      <c r="B40" s="158"/>
      <c r="C40" s="35" t="s">
        <v>9</v>
      </c>
      <c r="D40" s="145"/>
      <c r="E40" s="17"/>
    </row>
    <row r="41" spans="1:5" ht="19" thickBot="1">
      <c r="A41" s="19"/>
      <c r="B41" s="166"/>
      <c r="C41" s="42" t="s">
        <v>26</v>
      </c>
      <c r="D41" s="142"/>
      <c r="E41" s="21"/>
    </row>
    <row r="42" spans="1:5" hidden="1">
      <c r="A42" s="39"/>
      <c r="B42" s="18" t="s">
        <v>7</v>
      </c>
      <c r="C42" s="18"/>
      <c r="D42" s="43"/>
      <c r="E42" s="18"/>
    </row>
    <row r="43" spans="1:5" hidden="1">
      <c r="A43" s="39"/>
      <c r="B43" s="18" t="s">
        <v>11</v>
      </c>
      <c r="C43" s="18"/>
      <c r="D43" s="43"/>
      <c r="E43" s="18"/>
    </row>
    <row r="44" spans="1:5" hidden="1">
      <c r="A44" s="39"/>
      <c r="B44" s="18" t="s">
        <v>8</v>
      </c>
      <c r="C44" s="18"/>
      <c r="D44" s="43"/>
      <c r="E44" s="18"/>
    </row>
    <row r="45" spans="1:5" hidden="1">
      <c r="A45" s="39"/>
      <c r="B45" s="18" t="s">
        <v>9</v>
      </c>
      <c r="C45" s="18"/>
      <c r="D45" s="43"/>
      <c r="E45" s="18"/>
    </row>
    <row r="46" spans="1:5" hidden="1">
      <c r="A46" s="39"/>
      <c r="B46" s="16" t="s">
        <v>12</v>
      </c>
      <c r="C46" s="16"/>
      <c r="D46" s="43"/>
      <c r="E46" s="18"/>
    </row>
    <row r="47" spans="1:5" hidden="1">
      <c r="A47" s="39"/>
      <c r="B47" s="18" t="s">
        <v>13</v>
      </c>
      <c r="C47" s="18"/>
      <c r="D47" s="43"/>
      <c r="E47" s="18"/>
    </row>
    <row r="48" spans="1:5" hidden="1">
      <c r="A48" s="39"/>
      <c r="B48" s="18" t="s">
        <v>14</v>
      </c>
      <c r="C48" s="18"/>
      <c r="D48" s="43"/>
      <c r="E48" s="18"/>
    </row>
    <row r="49" spans="1:5" hidden="1">
      <c r="A49" s="39"/>
      <c r="B49" s="18" t="s">
        <v>15</v>
      </c>
      <c r="C49" s="18"/>
      <c r="D49" s="43"/>
      <c r="E49" s="18"/>
    </row>
    <row r="50" spans="1:5" ht="19" thickBot="1">
      <c r="A50" s="39"/>
      <c r="B50" s="39"/>
      <c r="C50" s="39"/>
      <c r="D50" s="43"/>
      <c r="E50" s="18"/>
    </row>
    <row r="51" spans="1:5" ht="28.5">
      <c r="A51" s="7"/>
      <c r="B51" s="8" t="s">
        <v>27</v>
      </c>
      <c r="C51" s="9"/>
      <c r="D51" s="10"/>
      <c r="E51" s="28"/>
    </row>
    <row r="52" spans="1:5">
      <c r="A52" s="12" t="s">
        <v>28</v>
      </c>
      <c r="B52" s="30" t="s">
        <v>29</v>
      </c>
      <c r="C52" s="31"/>
      <c r="D52" s="44"/>
      <c r="E52" s="138">
        <f>D54*10</f>
        <v>0</v>
      </c>
    </row>
    <row r="53" spans="1:5" ht="29">
      <c r="A53" s="15"/>
      <c r="B53" s="45" t="s">
        <v>30</v>
      </c>
      <c r="C53" s="46"/>
      <c r="D53" s="47"/>
      <c r="E53" s="48"/>
    </row>
    <row r="54" spans="1:5">
      <c r="A54" s="49"/>
      <c r="B54" s="50" t="s">
        <v>31</v>
      </c>
      <c r="C54" s="37" t="s">
        <v>32</v>
      </c>
      <c r="D54" s="146"/>
      <c r="E54" s="51"/>
    </row>
    <row r="55" spans="1:5">
      <c r="A55" s="33"/>
      <c r="B55" s="52"/>
      <c r="C55" s="16"/>
      <c r="D55" s="23"/>
      <c r="E55" s="53"/>
    </row>
    <row r="56" spans="1:5">
      <c r="A56" s="12" t="s">
        <v>33</v>
      </c>
      <c r="B56" s="30" t="s">
        <v>34</v>
      </c>
      <c r="C56" s="31"/>
      <c r="D56" s="54"/>
      <c r="E56" s="138">
        <f>(D57+D58+D59)*10</f>
        <v>0</v>
      </c>
    </row>
    <row r="57" spans="1:5">
      <c r="A57" s="15"/>
      <c r="B57" s="160" t="s">
        <v>31</v>
      </c>
      <c r="C57" s="55" t="s">
        <v>35</v>
      </c>
      <c r="D57" s="145"/>
      <c r="E57" s="17"/>
    </row>
    <row r="58" spans="1:5">
      <c r="A58" s="15"/>
      <c r="B58" s="160"/>
      <c r="C58" s="55" t="s">
        <v>36</v>
      </c>
      <c r="D58" s="144"/>
      <c r="E58" s="17"/>
    </row>
    <row r="59" spans="1:5">
      <c r="A59" s="49"/>
      <c r="B59" s="161"/>
      <c r="C59" s="56" t="s">
        <v>37</v>
      </c>
      <c r="D59" s="144"/>
      <c r="E59" s="38"/>
    </row>
    <row r="60" spans="1:5" ht="14.5">
      <c r="A60" s="33"/>
      <c r="B60" s="58"/>
      <c r="C60" s="59"/>
      <c r="D60" s="60"/>
      <c r="E60" s="61"/>
    </row>
    <row r="61" spans="1:5" ht="29">
      <c r="A61" s="12" t="s">
        <v>38</v>
      </c>
      <c r="B61" s="62" t="s">
        <v>39</v>
      </c>
      <c r="C61" s="63"/>
      <c r="D61" s="64"/>
      <c r="E61" s="138">
        <f>D62</f>
        <v>0</v>
      </c>
    </row>
    <row r="62" spans="1:5">
      <c r="A62" s="49"/>
      <c r="B62" s="50" t="s">
        <v>5</v>
      </c>
      <c r="C62" s="65" t="s">
        <v>40</v>
      </c>
      <c r="D62" s="146"/>
      <c r="E62" s="51"/>
    </row>
    <row r="63" spans="1:5">
      <c r="A63" s="33"/>
      <c r="B63" s="52"/>
      <c r="C63" s="66"/>
      <c r="D63" s="23"/>
      <c r="E63" s="53"/>
    </row>
    <row r="64" spans="1:5" ht="29">
      <c r="A64" s="12" t="s">
        <v>41</v>
      </c>
      <c r="B64" s="40" t="s">
        <v>42</v>
      </c>
      <c r="C64" s="121"/>
      <c r="D64" s="14"/>
      <c r="E64" s="138">
        <f>D67</f>
        <v>0</v>
      </c>
    </row>
    <row r="65" spans="1:5" ht="36" customHeight="1">
      <c r="A65" s="15"/>
      <c r="B65" s="156" t="s">
        <v>43</v>
      </c>
      <c r="C65" s="122"/>
      <c r="D65" s="67"/>
      <c r="E65" s="17"/>
    </row>
    <row r="66" spans="1:5" ht="29" hidden="1">
      <c r="A66" s="15" t="s">
        <v>28</v>
      </c>
      <c r="B66" s="68" t="s">
        <v>44</v>
      </c>
      <c r="C66" s="69"/>
      <c r="D66" s="70" t="s">
        <v>45</v>
      </c>
      <c r="E66" s="71" t="s">
        <v>46</v>
      </c>
    </row>
    <row r="67" spans="1:5" ht="29">
      <c r="A67" s="49"/>
      <c r="B67" s="120" t="s">
        <v>5</v>
      </c>
      <c r="C67" s="155" t="s">
        <v>47</v>
      </c>
      <c r="D67" s="57">
        <f>IF(OR('5G-koppelkabel'!$F$60&gt;27,'5G-koppelkabel'!$F$61&lt;&gt;0),0,('5G-koppelkabel'!$F$60-27)*2000*7)</f>
        <v>0</v>
      </c>
      <c r="E67" s="51"/>
    </row>
    <row r="68" spans="1:5">
      <c r="A68" s="33"/>
      <c r="B68" s="52"/>
      <c r="C68" s="66"/>
      <c r="D68" s="47"/>
      <c r="E68" s="72"/>
    </row>
    <row r="69" spans="1:5">
      <c r="A69" s="12" t="s">
        <v>48</v>
      </c>
      <c r="B69" s="73" t="s">
        <v>172</v>
      </c>
      <c r="C69" s="74"/>
      <c r="D69" s="54"/>
      <c r="E69" s="139">
        <f>(D70+D71)*10</f>
        <v>0</v>
      </c>
    </row>
    <row r="70" spans="1:5" ht="18.649999999999999" customHeight="1">
      <c r="A70" s="15"/>
      <c r="B70" s="158" t="s">
        <v>49</v>
      </c>
      <c r="C70" s="75" t="s">
        <v>50</v>
      </c>
      <c r="D70" s="145"/>
      <c r="E70" s="17"/>
    </row>
    <row r="71" spans="1:5">
      <c r="A71" s="49"/>
      <c r="B71" s="159"/>
      <c r="C71" s="76" t="s">
        <v>51</v>
      </c>
      <c r="D71" s="144"/>
      <c r="E71" s="38"/>
    </row>
    <row r="72" spans="1:5">
      <c r="A72" s="33"/>
      <c r="B72" s="77"/>
      <c r="C72" s="39"/>
      <c r="D72" s="78"/>
      <c r="E72" s="79"/>
    </row>
    <row r="73" spans="1:5" ht="43.5">
      <c r="A73" s="12" t="s">
        <v>52</v>
      </c>
      <c r="B73" s="80" t="s">
        <v>171</v>
      </c>
      <c r="C73" s="81"/>
      <c r="D73" s="140"/>
      <c r="E73" s="139">
        <f>D74*2.5</f>
        <v>0</v>
      </c>
    </row>
    <row r="74" spans="1:5" ht="19" thickBot="1">
      <c r="A74" s="19"/>
      <c r="B74" s="82" t="s">
        <v>53</v>
      </c>
      <c r="C74" s="83" t="s">
        <v>54</v>
      </c>
      <c r="D74" s="147"/>
      <c r="E74" s="84"/>
    </row>
    <row r="75" spans="1:5">
      <c r="A75" s="39"/>
      <c r="B75" s="39"/>
      <c r="C75" s="39"/>
      <c r="D75" s="85"/>
      <c r="E75" s="86"/>
    </row>
    <row r="76" spans="1:5" s="5" customFormat="1" ht="21">
      <c r="A76" s="87"/>
      <c r="B76" s="88" t="s">
        <v>55</v>
      </c>
      <c r="C76" s="89"/>
      <c r="D76" s="157">
        <f>SUM(E5:E74)</f>
        <v>0</v>
      </c>
      <c r="E76" s="157"/>
    </row>
    <row r="77" spans="1:5" ht="19" thickBot="1">
      <c r="A77" s="39"/>
      <c r="B77" s="18"/>
      <c r="C77" s="39"/>
      <c r="D77" s="47"/>
      <c r="E77" s="39"/>
    </row>
    <row r="78" spans="1:5" s="6" customFormat="1" ht="22" customHeight="1">
      <c r="A78" s="90"/>
      <c r="B78" s="148" t="s">
        <v>56</v>
      </c>
      <c r="C78" s="91"/>
      <c r="D78" s="92"/>
      <c r="E78" s="93"/>
    </row>
    <row r="79" spans="1:5" s="6" customFormat="1" ht="22" customHeight="1">
      <c r="A79" s="94"/>
      <c r="B79" s="149" t="s">
        <v>170</v>
      </c>
      <c r="C79" s="95"/>
      <c r="D79" s="96"/>
      <c r="E79" s="97"/>
    </row>
    <row r="80" spans="1:5" s="6" customFormat="1" ht="22" customHeight="1">
      <c r="A80" s="94"/>
      <c r="B80" s="149" t="s">
        <v>58</v>
      </c>
      <c r="C80" s="95"/>
      <c r="D80" s="96"/>
      <c r="E80" s="97"/>
    </row>
    <row r="81" spans="1:5" s="6" customFormat="1" ht="22" customHeight="1">
      <c r="A81" s="94"/>
      <c r="B81" s="150" t="s">
        <v>169</v>
      </c>
      <c r="C81" s="95"/>
      <c r="D81" s="96"/>
      <c r="E81" s="97"/>
    </row>
    <row r="82" spans="1:5" ht="63.65" customHeight="1" thickBot="1">
      <c r="A82" s="98"/>
      <c r="B82" s="151" t="s">
        <v>60</v>
      </c>
      <c r="C82" s="25"/>
      <c r="D82" s="99"/>
      <c r="E82" s="100"/>
    </row>
  </sheetData>
  <sheetProtection algorithmName="SHA-512" hashValue="LAqUo0Hxngm8GzJOAVHo67EY0lKEK5W0i/2muDNab2bHmXbjOORcx4aPi8rImWC7YPWbHsVpbuAICdJgDVuEmw==" saltValue="EBMAy5dGdZebzd3K62lqaw==" spinCount="100000" sheet="1" insertHyperlinks="0" selectLockedCells="1"/>
  <protectedRanges>
    <protectedRange algorithmName="SHA-512" hashValue="5V7A02hXeZRrYZkku+ifZwjvvW2BU5zTclYYw5JT71tLh9twHZgmn/Wu0JtwiueOnnWiCXW0vn0wRHOYzkYN0g==" saltValue="eJkwYNJqjF8aHiF9/L1uKA==" spinCount="100000" sqref="D5:D62" name="prijsformulier deel 1"/>
    <protectedRange algorithmName="SHA-512" hashValue="ninqpgsIuv+pjdxodQwdR0iB39Q1a4eMQDelx+CbwUEVGCRCObXfSFBYTxxvZqyNTjSzhNf4XQSBHDKPpL4Z1Q==" saltValue="Vy2xrm7vQrm5EVrcGBmSuA==" spinCount="100000" sqref="D70:D74" name="Prijsformulier deel 2"/>
    <protectedRange algorithmName="SHA-512" hashValue="LOBgmpVA5daYAtQ+DzTyhevFoXypoFCVWzM2jAUpJwSqiY6fniXC36M5QdISiV22EeGmwQxm22wawmAod0FdoA==" saltValue="CcFckJOQWd1lQYo+OC2lfw==" spinCount="100000" sqref="B78:B82" name="prijsformulier NAW"/>
  </protectedRanges>
  <mergeCells count="8">
    <mergeCell ref="D76:E76"/>
    <mergeCell ref="B70:B71"/>
    <mergeCell ref="B57:B59"/>
    <mergeCell ref="A2:E2"/>
    <mergeCell ref="A3:E3"/>
    <mergeCell ref="B6:B10"/>
    <mergeCell ref="B22:B26"/>
    <mergeCell ref="B37:B41"/>
  </mergeCells>
  <phoneticPr fontId="1" type="noConversion"/>
  <hyperlinks>
    <hyperlink ref="B65" location="'5G-koppelkabel'!A1" tooltip="Klik voor invullen overzicht" display="Bijstelling is € 2000,- per jaar per op te heffen verbinding in de periode 2025 tot 2032. Klik hier voor invulformulier" xr:uid="{535D16F1-F4AF-43E7-85A7-B1AC7519184F}"/>
    <hyperlink ref="C67" location="'5G-koppelkabel'!A1" tooltip="Klik voor invullen overzicht" display="Fictieve korting op de beheerkosten (vul hiervoor tabblad 5G-koppelkabel volledig in)" xr:uid="{BA74C1F8-C633-407E-9378-45E39AA4614D}"/>
  </hyperlinks>
  <pageMargins left="0.23622047244094491" right="0.23622047244094491" top="0.74803149606299213" bottom="0.74803149606299213" header="0.31496062992125984" footer="0.31496062992125984"/>
  <pageSetup paperSize="9" scale="55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430A-5BCC-4FD7-B9CE-A1859F556BAD}">
  <sheetPr>
    <pageSetUpPr fitToPage="1"/>
  </sheetPr>
  <dimension ref="A1:F98"/>
  <sheetViews>
    <sheetView workbookViewId="0">
      <pane ySplit="1" topLeftCell="A43" activePane="bottomLeft" state="frozen"/>
      <selection pane="bottomLeft" activeCell="C53" sqref="C53:C57"/>
    </sheetView>
  </sheetViews>
  <sheetFormatPr defaultRowHeight="14.5"/>
  <cols>
    <col min="3" max="3" width="39.54296875" bestFit="1" customWidth="1"/>
    <col min="4" max="4" width="18.81640625" customWidth="1"/>
    <col min="5" max="5" width="21" customWidth="1"/>
    <col min="6" max="6" width="22.54296875" style="2" customWidth="1"/>
  </cols>
  <sheetData>
    <row r="1" spans="1:6" ht="93" customHeight="1">
      <c r="A1" s="102"/>
      <c r="B1" s="102"/>
      <c r="C1" s="102"/>
      <c r="D1" s="102"/>
      <c r="E1" s="102"/>
      <c r="F1" s="103"/>
    </row>
    <row r="2" spans="1:6" ht="37.5" customHeight="1" thickBot="1">
      <c r="A2" s="167" t="s">
        <v>61</v>
      </c>
      <c r="B2" s="167"/>
      <c r="C2" s="167"/>
      <c r="D2" s="167"/>
      <c r="E2" s="167"/>
      <c r="F2" s="167"/>
    </row>
    <row r="3" spans="1:6" ht="62">
      <c r="A3" s="104"/>
      <c r="B3" s="105"/>
      <c r="C3" s="106"/>
      <c r="D3" s="107"/>
      <c r="E3" s="108" t="s">
        <v>62</v>
      </c>
      <c r="F3" s="109" t="s">
        <v>63</v>
      </c>
    </row>
    <row r="4" spans="1:6" ht="35.5" customHeight="1">
      <c r="A4" s="174" t="s">
        <v>64</v>
      </c>
      <c r="B4" s="176" t="s">
        <v>65</v>
      </c>
      <c r="C4" s="176" t="s">
        <v>66</v>
      </c>
      <c r="D4" s="176" t="s">
        <v>67</v>
      </c>
      <c r="E4" s="101" t="s">
        <v>68</v>
      </c>
      <c r="F4" s="110" t="str">
        <f>CONCATENATE("Aantal 5G verbindingen: ",F60)</f>
        <v>Aantal 5G verbindingen: 0</v>
      </c>
    </row>
    <row r="5" spans="1:6" ht="35.5" customHeight="1">
      <c r="A5" s="175"/>
      <c r="B5" s="177"/>
      <c r="C5" s="177"/>
      <c r="D5" s="177"/>
      <c r="E5" s="112"/>
      <c r="F5" s="113" t="str">
        <f>IF((OR(F60&lt;0,F60&gt;27)),"Geen korting",CONCATENATE("Fictieve korting:   
 € ",(27-F60)*2000*7,",-"))</f>
        <v>Fictieve korting:   
 € 378000,-</v>
      </c>
    </row>
    <row r="6" spans="1:6" ht="15.5">
      <c r="A6" s="178" t="s">
        <v>1</v>
      </c>
      <c r="B6" s="179"/>
      <c r="C6" s="179"/>
      <c r="D6" s="179"/>
      <c r="E6" s="114"/>
      <c r="F6" s="115" t="s">
        <v>69</v>
      </c>
    </row>
    <row r="7" spans="1:6">
      <c r="A7" s="135" t="s">
        <v>70</v>
      </c>
      <c r="B7" s="124" t="s">
        <v>71</v>
      </c>
      <c r="C7" s="125" t="s">
        <v>72</v>
      </c>
      <c r="D7" s="126" t="s">
        <v>73</v>
      </c>
      <c r="E7" s="127" t="s">
        <v>73</v>
      </c>
      <c r="F7" s="152"/>
    </row>
    <row r="8" spans="1:6">
      <c r="A8" s="123" t="s">
        <v>74</v>
      </c>
      <c r="B8" s="124" t="s">
        <v>75</v>
      </c>
      <c r="C8" s="125" t="s">
        <v>76</v>
      </c>
      <c r="D8" s="126" t="s">
        <v>73</v>
      </c>
      <c r="E8" s="127" t="s">
        <v>73</v>
      </c>
      <c r="F8" s="152"/>
    </row>
    <row r="9" spans="1:6">
      <c r="A9" s="123" t="s">
        <v>77</v>
      </c>
      <c r="B9" s="124" t="s">
        <v>71</v>
      </c>
      <c r="C9" s="125" t="s">
        <v>78</v>
      </c>
      <c r="D9" s="126" t="s">
        <v>73</v>
      </c>
      <c r="E9" s="127" t="s">
        <v>73</v>
      </c>
      <c r="F9" s="152"/>
    </row>
    <row r="10" spans="1:6">
      <c r="A10" s="123" t="s">
        <v>79</v>
      </c>
      <c r="B10" s="124" t="s">
        <v>71</v>
      </c>
      <c r="C10" s="125" t="s">
        <v>80</v>
      </c>
      <c r="D10" s="126" t="s">
        <v>73</v>
      </c>
      <c r="E10" s="127" t="s">
        <v>73</v>
      </c>
      <c r="F10" s="152"/>
    </row>
    <row r="11" spans="1:6">
      <c r="A11" s="123" t="s">
        <v>81</v>
      </c>
      <c r="B11" s="124" t="s">
        <v>71</v>
      </c>
      <c r="C11" s="125" t="s">
        <v>82</v>
      </c>
      <c r="D11" s="126" t="s">
        <v>73</v>
      </c>
      <c r="E11" s="127" t="s">
        <v>73</v>
      </c>
      <c r="F11" s="152"/>
    </row>
    <row r="12" spans="1:6">
      <c r="A12" s="123" t="s">
        <v>83</v>
      </c>
      <c r="B12" s="124" t="s">
        <v>71</v>
      </c>
      <c r="C12" s="125" t="s">
        <v>84</v>
      </c>
      <c r="D12" s="126" t="s">
        <v>73</v>
      </c>
      <c r="E12" s="127" t="s">
        <v>73</v>
      </c>
      <c r="F12" s="152"/>
    </row>
    <row r="13" spans="1:6">
      <c r="A13" s="123" t="s">
        <v>85</v>
      </c>
      <c r="B13" s="124"/>
      <c r="C13" s="125" t="s">
        <v>86</v>
      </c>
      <c r="D13" s="126" t="s">
        <v>87</v>
      </c>
      <c r="E13" s="127" t="s">
        <v>73</v>
      </c>
      <c r="F13" s="152"/>
    </row>
    <row r="14" spans="1:6">
      <c r="A14" s="123" t="s">
        <v>88</v>
      </c>
      <c r="B14" s="124" t="s">
        <v>71</v>
      </c>
      <c r="C14" s="125" t="s">
        <v>89</v>
      </c>
      <c r="D14" s="126" t="s">
        <v>73</v>
      </c>
      <c r="E14" s="127" t="s">
        <v>73</v>
      </c>
      <c r="F14" s="152"/>
    </row>
    <row r="15" spans="1:6">
      <c r="A15" s="123" t="s">
        <v>90</v>
      </c>
      <c r="B15" s="128" t="s">
        <v>71</v>
      </c>
      <c r="C15" s="125" t="s">
        <v>91</v>
      </c>
      <c r="D15" s="126" t="s">
        <v>73</v>
      </c>
      <c r="E15" s="127" t="s">
        <v>73</v>
      </c>
      <c r="F15" s="152"/>
    </row>
    <row r="16" spans="1:6">
      <c r="A16" s="123" t="s">
        <v>92</v>
      </c>
      <c r="B16" s="124" t="s">
        <v>71</v>
      </c>
      <c r="C16" s="125" t="s">
        <v>93</v>
      </c>
      <c r="D16" s="126" t="s">
        <v>94</v>
      </c>
      <c r="E16" s="127" t="s">
        <v>73</v>
      </c>
      <c r="F16" s="152"/>
    </row>
    <row r="17" spans="1:6">
      <c r="A17" s="123" t="s">
        <v>95</v>
      </c>
      <c r="B17" s="124" t="s">
        <v>71</v>
      </c>
      <c r="C17" s="125" t="s">
        <v>96</v>
      </c>
      <c r="D17" s="126" t="s">
        <v>94</v>
      </c>
      <c r="E17" s="127" t="s">
        <v>73</v>
      </c>
      <c r="F17" s="152"/>
    </row>
    <row r="18" spans="1:6">
      <c r="A18" s="123" t="s">
        <v>97</v>
      </c>
      <c r="B18" s="124" t="s">
        <v>71</v>
      </c>
      <c r="C18" s="125" t="s">
        <v>98</v>
      </c>
      <c r="D18" s="126" t="s">
        <v>73</v>
      </c>
      <c r="E18" s="127" t="s">
        <v>73</v>
      </c>
      <c r="F18" s="129" t="s">
        <v>99</v>
      </c>
    </row>
    <row r="19" spans="1:6">
      <c r="A19" s="123" t="s">
        <v>100</v>
      </c>
      <c r="B19" s="124" t="s">
        <v>71</v>
      </c>
      <c r="C19" s="125" t="s">
        <v>101</v>
      </c>
      <c r="D19" s="126" t="s">
        <v>73</v>
      </c>
      <c r="E19" s="127" t="s">
        <v>73</v>
      </c>
      <c r="F19" s="152"/>
    </row>
    <row r="20" spans="1:6">
      <c r="A20" s="123" t="s">
        <v>102</v>
      </c>
      <c r="B20" s="124" t="s">
        <v>75</v>
      </c>
      <c r="C20" s="125" t="s">
        <v>103</v>
      </c>
      <c r="D20" s="126" t="s">
        <v>94</v>
      </c>
      <c r="E20" s="127" t="s">
        <v>73</v>
      </c>
      <c r="F20" s="152"/>
    </row>
    <row r="21" spans="1:6">
      <c r="A21" s="123" t="s">
        <v>104</v>
      </c>
      <c r="B21" s="124" t="s">
        <v>75</v>
      </c>
      <c r="C21" s="125" t="s">
        <v>105</v>
      </c>
      <c r="D21" s="126" t="s">
        <v>73</v>
      </c>
      <c r="E21" s="127" t="s">
        <v>73</v>
      </c>
      <c r="F21" s="152"/>
    </row>
    <row r="22" spans="1:6">
      <c r="A22" s="123" t="s">
        <v>106</v>
      </c>
      <c r="B22" s="124" t="s">
        <v>75</v>
      </c>
      <c r="C22" s="125" t="s">
        <v>107</v>
      </c>
      <c r="D22" s="126" t="s">
        <v>94</v>
      </c>
      <c r="E22" s="127" t="s">
        <v>73</v>
      </c>
      <c r="F22" s="152"/>
    </row>
    <row r="23" spans="1:6">
      <c r="A23" s="123" t="s">
        <v>108</v>
      </c>
      <c r="B23" s="124" t="s">
        <v>75</v>
      </c>
      <c r="C23" s="125" t="s">
        <v>109</v>
      </c>
      <c r="D23" s="126" t="s">
        <v>94</v>
      </c>
      <c r="E23" s="127" t="s">
        <v>73</v>
      </c>
      <c r="F23" s="152"/>
    </row>
    <row r="24" spans="1:6">
      <c r="A24" s="123" t="s">
        <v>110</v>
      </c>
      <c r="B24" s="124" t="s">
        <v>71</v>
      </c>
      <c r="C24" s="125" t="s">
        <v>111</v>
      </c>
      <c r="D24" s="126" t="s">
        <v>94</v>
      </c>
      <c r="E24" s="127" t="s">
        <v>73</v>
      </c>
      <c r="F24" s="152"/>
    </row>
    <row r="25" spans="1:6">
      <c r="A25" s="123" t="s">
        <v>112</v>
      </c>
      <c r="B25" s="124" t="s">
        <v>71</v>
      </c>
      <c r="C25" s="125" t="s">
        <v>113</v>
      </c>
      <c r="D25" s="126" t="s">
        <v>73</v>
      </c>
      <c r="E25" s="127" t="s">
        <v>73</v>
      </c>
      <c r="F25" s="152"/>
    </row>
    <row r="26" spans="1:6">
      <c r="A26" s="123" t="s">
        <v>114</v>
      </c>
      <c r="B26" s="124" t="s">
        <v>75</v>
      </c>
      <c r="C26" s="125" t="s">
        <v>115</v>
      </c>
      <c r="D26" s="126" t="s">
        <v>94</v>
      </c>
      <c r="E26" s="127" t="s">
        <v>73</v>
      </c>
      <c r="F26" s="152"/>
    </row>
    <row r="27" spans="1:6">
      <c r="A27" s="123" t="s">
        <v>116</v>
      </c>
      <c r="B27" s="124" t="s">
        <v>71</v>
      </c>
      <c r="C27" s="125" t="s">
        <v>117</v>
      </c>
      <c r="D27" s="126" t="s">
        <v>94</v>
      </c>
      <c r="E27" s="127" t="s">
        <v>73</v>
      </c>
      <c r="F27" s="152"/>
    </row>
    <row r="28" spans="1:6">
      <c r="A28" s="123" t="s">
        <v>118</v>
      </c>
      <c r="B28" s="124" t="s">
        <v>71</v>
      </c>
      <c r="C28" s="125" t="s">
        <v>119</v>
      </c>
      <c r="D28" s="126" t="s">
        <v>94</v>
      </c>
      <c r="E28" s="127" t="s">
        <v>73</v>
      </c>
      <c r="F28" s="152"/>
    </row>
    <row r="29" spans="1:6">
      <c r="A29" s="123" t="s">
        <v>120</v>
      </c>
      <c r="B29" s="124" t="s">
        <v>71</v>
      </c>
      <c r="C29" s="125" t="s">
        <v>121</v>
      </c>
      <c r="D29" s="126" t="s">
        <v>94</v>
      </c>
      <c r="E29" s="127" t="s">
        <v>73</v>
      </c>
      <c r="F29" s="152"/>
    </row>
    <row r="30" spans="1:6">
      <c r="A30" s="123" t="s">
        <v>122</v>
      </c>
      <c r="B30" s="124" t="s">
        <v>71</v>
      </c>
      <c r="C30" s="125" t="s">
        <v>123</v>
      </c>
      <c r="D30" s="126" t="s">
        <v>94</v>
      </c>
      <c r="E30" s="127" t="s">
        <v>73</v>
      </c>
      <c r="F30" s="152"/>
    </row>
    <row r="31" spans="1:6">
      <c r="A31" s="123" t="s">
        <v>124</v>
      </c>
      <c r="B31" s="124" t="s">
        <v>71</v>
      </c>
      <c r="C31" s="125" t="s">
        <v>125</v>
      </c>
      <c r="D31" s="126" t="s">
        <v>94</v>
      </c>
      <c r="E31" s="127" t="s">
        <v>73</v>
      </c>
      <c r="F31" s="152"/>
    </row>
    <row r="32" spans="1:6">
      <c r="A32" s="123" t="s">
        <v>126</v>
      </c>
      <c r="B32" s="124" t="s">
        <v>71</v>
      </c>
      <c r="C32" s="125" t="s">
        <v>127</v>
      </c>
      <c r="D32" s="126" t="s">
        <v>94</v>
      </c>
      <c r="E32" s="127" t="s">
        <v>73</v>
      </c>
      <c r="F32" s="152"/>
    </row>
    <row r="33" spans="1:6">
      <c r="A33" s="123" t="s">
        <v>128</v>
      </c>
      <c r="B33" s="124" t="s">
        <v>75</v>
      </c>
      <c r="C33" s="125" t="s">
        <v>129</v>
      </c>
      <c r="D33" s="126" t="s">
        <v>73</v>
      </c>
      <c r="E33" s="127" t="s">
        <v>73</v>
      </c>
      <c r="F33" s="152"/>
    </row>
    <row r="34" spans="1:6">
      <c r="A34" s="123" t="s">
        <v>130</v>
      </c>
      <c r="B34" s="124" t="s">
        <v>75</v>
      </c>
      <c r="C34" s="125" t="s">
        <v>131</v>
      </c>
      <c r="D34" s="126" t="s">
        <v>94</v>
      </c>
      <c r="E34" s="127" t="s">
        <v>73</v>
      </c>
      <c r="F34" s="152"/>
    </row>
    <row r="35" spans="1:6">
      <c r="A35" s="123" t="s">
        <v>132</v>
      </c>
      <c r="B35" s="124" t="s">
        <v>71</v>
      </c>
      <c r="C35" s="125" t="s">
        <v>133</v>
      </c>
      <c r="D35" s="126" t="s">
        <v>73</v>
      </c>
      <c r="E35" s="127" t="s">
        <v>73</v>
      </c>
      <c r="F35" s="152"/>
    </row>
    <row r="36" spans="1:6">
      <c r="A36" s="123" t="s">
        <v>134</v>
      </c>
      <c r="B36" s="124" t="s">
        <v>71</v>
      </c>
      <c r="C36" s="125" t="s">
        <v>135</v>
      </c>
      <c r="D36" s="126" t="s">
        <v>94</v>
      </c>
      <c r="E36" s="127" t="s">
        <v>73</v>
      </c>
      <c r="F36" s="152"/>
    </row>
    <row r="37" spans="1:6">
      <c r="A37" s="123" t="s">
        <v>136</v>
      </c>
      <c r="B37" s="124" t="s">
        <v>71</v>
      </c>
      <c r="C37" s="125" t="s">
        <v>137</v>
      </c>
      <c r="D37" s="126" t="s">
        <v>94</v>
      </c>
      <c r="E37" s="127" t="s">
        <v>73</v>
      </c>
      <c r="F37" s="152"/>
    </row>
    <row r="38" spans="1:6">
      <c r="A38" s="123" t="s">
        <v>138</v>
      </c>
      <c r="B38" s="124" t="s">
        <v>71</v>
      </c>
      <c r="C38" s="125" t="s">
        <v>139</v>
      </c>
      <c r="D38" s="126" t="s">
        <v>73</v>
      </c>
      <c r="E38" s="127" t="s">
        <v>73</v>
      </c>
      <c r="F38" s="152"/>
    </row>
    <row r="39" spans="1:6">
      <c r="A39" s="123" t="s">
        <v>140</v>
      </c>
      <c r="B39" s="124" t="s">
        <v>71</v>
      </c>
      <c r="C39" s="125" t="s">
        <v>141</v>
      </c>
      <c r="D39" s="126" t="s">
        <v>94</v>
      </c>
      <c r="E39" s="127" t="s">
        <v>73</v>
      </c>
      <c r="F39" s="152"/>
    </row>
    <row r="40" spans="1:6">
      <c r="A40" s="123" t="s">
        <v>142</v>
      </c>
      <c r="B40" s="124" t="s">
        <v>75</v>
      </c>
      <c r="C40" s="125" t="s">
        <v>143</v>
      </c>
      <c r="D40" s="126" t="s">
        <v>94</v>
      </c>
      <c r="E40" s="127" t="s">
        <v>73</v>
      </c>
      <c r="F40" s="152"/>
    </row>
    <row r="41" spans="1:6">
      <c r="A41" s="123" t="s">
        <v>144</v>
      </c>
      <c r="B41" s="124" t="s">
        <v>75</v>
      </c>
      <c r="C41" s="125" t="s">
        <v>145</v>
      </c>
      <c r="D41" s="126" t="s">
        <v>94</v>
      </c>
      <c r="E41" s="127" t="s">
        <v>73</v>
      </c>
      <c r="F41" s="152"/>
    </row>
    <row r="42" spans="1:6">
      <c r="A42" s="123" t="s">
        <v>146</v>
      </c>
      <c r="B42" s="124" t="s">
        <v>71</v>
      </c>
      <c r="C42" s="125" t="s">
        <v>147</v>
      </c>
      <c r="D42" s="126" t="s">
        <v>94</v>
      </c>
      <c r="E42" s="127" t="s">
        <v>73</v>
      </c>
      <c r="F42" s="152"/>
    </row>
    <row r="43" spans="1:6">
      <c r="A43" s="123" t="s">
        <v>148</v>
      </c>
      <c r="B43" s="124" t="s">
        <v>71</v>
      </c>
      <c r="C43" s="125" t="s">
        <v>149</v>
      </c>
      <c r="D43" s="126" t="s">
        <v>73</v>
      </c>
      <c r="E43" s="127" t="s">
        <v>73</v>
      </c>
      <c r="F43" s="152"/>
    </row>
    <row r="44" spans="1:6">
      <c r="A44" s="123" t="s">
        <v>150</v>
      </c>
      <c r="B44" s="124" t="s">
        <v>75</v>
      </c>
      <c r="C44" s="125" t="s">
        <v>151</v>
      </c>
      <c r="D44" s="126" t="s">
        <v>73</v>
      </c>
      <c r="E44" s="127" t="s">
        <v>73</v>
      </c>
      <c r="F44" s="152"/>
    </row>
    <row r="45" spans="1:6">
      <c r="A45" s="123" t="s">
        <v>152</v>
      </c>
      <c r="B45" s="124" t="s">
        <v>75</v>
      </c>
      <c r="C45" s="125" t="s">
        <v>153</v>
      </c>
      <c r="D45" s="126" t="s">
        <v>94</v>
      </c>
      <c r="E45" s="127" t="s">
        <v>73</v>
      </c>
      <c r="F45" s="152"/>
    </row>
    <row r="46" spans="1:6">
      <c r="A46" s="123" t="s">
        <v>154</v>
      </c>
      <c r="B46" s="124" t="s">
        <v>71</v>
      </c>
      <c r="C46" s="125" t="s">
        <v>155</v>
      </c>
      <c r="D46" s="126" t="s">
        <v>94</v>
      </c>
      <c r="E46" s="127" t="s">
        <v>73</v>
      </c>
      <c r="F46" s="152"/>
    </row>
    <row r="47" spans="1:6">
      <c r="A47" s="123" t="s">
        <v>156</v>
      </c>
      <c r="B47" s="124" t="s">
        <v>71</v>
      </c>
      <c r="C47" s="125" t="s">
        <v>157</v>
      </c>
      <c r="D47" s="126" t="s">
        <v>94</v>
      </c>
      <c r="E47" s="127" t="s">
        <v>73</v>
      </c>
      <c r="F47" s="152"/>
    </row>
    <row r="48" spans="1:6">
      <c r="A48" s="123" t="s">
        <v>158</v>
      </c>
      <c r="B48" s="124" t="s">
        <v>71</v>
      </c>
      <c r="C48" s="125" t="s">
        <v>159</v>
      </c>
      <c r="D48" s="126" t="s">
        <v>94</v>
      </c>
      <c r="E48" s="127" t="s">
        <v>73</v>
      </c>
      <c r="F48" s="152"/>
    </row>
    <row r="49" spans="1:6">
      <c r="A49" s="123" t="s">
        <v>160</v>
      </c>
      <c r="B49" s="124" t="s">
        <v>71</v>
      </c>
      <c r="C49" s="125" t="s">
        <v>161</v>
      </c>
      <c r="D49" s="126" t="s">
        <v>94</v>
      </c>
      <c r="E49" s="127" t="s">
        <v>73</v>
      </c>
      <c r="F49" s="152"/>
    </row>
    <row r="50" spans="1:6">
      <c r="A50" s="123" t="s">
        <v>162</v>
      </c>
      <c r="B50" s="124" t="s">
        <v>71</v>
      </c>
      <c r="C50" s="125" t="s">
        <v>163</v>
      </c>
      <c r="D50" s="126" t="s">
        <v>94</v>
      </c>
      <c r="E50" s="127" t="s">
        <v>73</v>
      </c>
      <c r="F50" s="152"/>
    </row>
    <row r="51" spans="1:6" ht="15" thickBot="1">
      <c r="A51" s="130" t="s">
        <v>164</v>
      </c>
      <c r="B51" s="131" t="s">
        <v>75</v>
      </c>
      <c r="C51" s="132" t="s">
        <v>165</v>
      </c>
      <c r="D51" s="133" t="s">
        <v>94</v>
      </c>
      <c r="E51" s="134" t="s">
        <v>73</v>
      </c>
      <c r="F51" s="152"/>
    </row>
    <row r="52" spans="1:6" ht="15" thickBot="1">
      <c r="A52" s="102"/>
      <c r="B52" s="102"/>
      <c r="C52" s="102"/>
      <c r="D52" s="102"/>
      <c r="E52" s="102"/>
      <c r="F52" s="103"/>
    </row>
    <row r="53" spans="1:6" ht="22" customHeight="1">
      <c r="A53" s="168" t="s">
        <v>56</v>
      </c>
      <c r="B53" s="169"/>
      <c r="C53" s="180"/>
      <c r="D53" s="117"/>
      <c r="E53" s="117"/>
      <c r="F53" s="118"/>
    </row>
    <row r="54" spans="1:6" ht="22" customHeight="1">
      <c r="A54" s="170" t="s">
        <v>57</v>
      </c>
      <c r="B54" s="171"/>
      <c r="C54" s="153"/>
      <c r="D54" s="102"/>
      <c r="E54" s="102"/>
      <c r="F54" s="116"/>
    </row>
    <row r="55" spans="1:6" ht="22" customHeight="1">
      <c r="A55" s="170" t="s">
        <v>58</v>
      </c>
      <c r="B55" s="171"/>
      <c r="C55" s="153"/>
      <c r="D55" s="102"/>
      <c r="E55" s="102"/>
      <c r="F55" s="116"/>
    </row>
    <row r="56" spans="1:6" ht="22" customHeight="1">
      <c r="A56" s="170" t="s">
        <v>59</v>
      </c>
      <c r="B56" s="171"/>
      <c r="C56" s="153"/>
      <c r="D56" s="102"/>
      <c r="E56" s="102"/>
      <c r="F56" s="116"/>
    </row>
    <row r="57" spans="1:6" ht="47.15" customHeight="1" thickBot="1">
      <c r="A57" s="172" t="s">
        <v>60</v>
      </c>
      <c r="B57" s="173"/>
      <c r="C57" s="154"/>
      <c r="D57" s="111"/>
      <c r="E57" s="111"/>
      <c r="F57" s="119"/>
    </row>
    <row r="60" spans="1:6">
      <c r="F60" s="3">
        <f>COUNTIF(F$7:F$51,"5G")</f>
        <v>0</v>
      </c>
    </row>
    <row r="61" spans="1:6">
      <c r="F61" s="3">
        <f>COUNTIF(F$7:F$51,"")</f>
        <v>44</v>
      </c>
    </row>
    <row r="95" spans="1:2">
      <c r="A95" t="s">
        <v>166</v>
      </c>
      <c r="B95" t="s">
        <v>167</v>
      </c>
    </row>
    <row r="96" spans="1:2">
      <c r="A96" t="s">
        <v>168</v>
      </c>
      <c r="B96">
        <v>2023</v>
      </c>
    </row>
    <row r="97" spans="1:2">
      <c r="A97" t="s">
        <v>73</v>
      </c>
      <c r="B97">
        <v>2024</v>
      </c>
    </row>
    <row r="98" spans="1:2">
      <c r="A98" t="s">
        <v>99</v>
      </c>
      <c r="B98">
        <v>2025</v>
      </c>
    </row>
  </sheetData>
  <sheetProtection algorithmName="SHA-512" hashValue="bxHOb0nYtkf9Z/ehSP731YgFRbi25xd0bk3BzNh6LI1/T8TqnGSkt4DApAbNtdDjBQ1Czl+6nuw/nyRDVEOp9g==" saltValue="7XFF+Wt1oMASnHD9FWX/7A==" spinCount="100000" sheet="1" selectLockedCells="1"/>
  <mergeCells count="11">
    <mergeCell ref="A57:B57"/>
    <mergeCell ref="A4:A5"/>
    <mergeCell ref="B4:B5"/>
    <mergeCell ref="C4:C5"/>
    <mergeCell ref="D4:D5"/>
    <mergeCell ref="A6:D6"/>
    <mergeCell ref="A2:F2"/>
    <mergeCell ref="A53:B53"/>
    <mergeCell ref="A54:B54"/>
    <mergeCell ref="A55:B55"/>
    <mergeCell ref="A56:B56"/>
  </mergeCells>
  <phoneticPr fontId="1" type="noConversion"/>
  <conditionalFormatting sqref="F4">
    <cfRule type="expression" dxfId="2" priority="14">
      <formula>$F$60 &gt; 27</formula>
    </cfRule>
  </conditionalFormatting>
  <conditionalFormatting sqref="F5">
    <cfRule type="expression" dxfId="1" priority="15">
      <formula>$F$61=0</formula>
    </cfRule>
    <cfRule type="expression" dxfId="0" priority="16">
      <formula>$F$61&gt;0</formula>
    </cfRule>
  </conditionalFormatting>
  <dataValidations count="1">
    <dataValidation type="list" allowBlank="1" showInputMessage="1" showErrorMessage="1" sqref="F7:F17 F19:F51" xr:uid="{94A2CA9D-F5D1-471F-B943-77C65440E1A9}">
      <formula1>$A$96:$A$104</formula1>
    </dataValidation>
  </dataValidations>
  <pageMargins left="0.23622047244094491" right="0.23622047244094491" top="0.74803149606299213" bottom="0.74803149606299213" header="0.31496062992125984" footer="0.31496062992125984"/>
  <pageSetup paperSize="9" scale="83" fitToHeight="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AD444EC07E04F95695A45350B69F5" ma:contentTypeVersion="" ma:contentTypeDescription="Een nieuw document maken." ma:contentTypeScope="" ma:versionID="88735c3b0655aab90855a7aced3657e2">
  <xsd:schema xmlns:xsd="http://www.w3.org/2001/XMLSchema" xmlns:xs="http://www.w3.org/2001/XMLSchema" xmlns:p="http://schemas.microsoft.com/office/2006/metadata/properties" xmlns:ns2="EE12124D-B317-4FE3-BAE1-99E8568315A9" xmlns:ns3="ee12124d-b317-4fe3-bae1-99e8568315a9" xmlns:ns4="282808e3-121e-4fb4-9c83-c82dc18edc59" xmlns:ns5="8ef45f4a-8fff-44dd-8814-2a60766658c9" targetNamespace="http://schemas.microsoft.com/office/2006/metadata/properties" ma:root="true" ma:fieldsID="b3422ed3b6653955a278f45bbb2739de" ns2:_="" ns3:_="" ns4:_="" ns5:_="">
    <xsd:import namespace="EE12124D-B317-4FE3-BAE1-99E8568315A9"/>
    <xsd:import namespace="ee12124d-b317-4fe3-bae1-99e8568315a9"/>
    <xsd:import namespace="282808e3-121e-4fb4-9c83-c82dc18edc59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2124D-B317-4FE3-BAE1-99E8568315A9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1056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2124d-b317-4fe3-bae1-99e8568315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808e3-121e-4fb4-9c83-c82dc18ed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mer xmlns="EE12124D-B317-4FE3-BAE1-99E8568315A9">21056</Projectnummer>
    <lcf76f155ced4ddcb4097134ff3c332f xmlns="ee12124d-b317-4fe3-bae1-99e8568315a9">
      <Terms xmlns="http://schemas.microsoft.com/office/infopath/2007/PartnerControls"/>
    </lcf76f155ced4ddcb4097134ff3c332f>
    <TaxCatchAll xmlns="8ef45f4a-8fff-44dd-8814-2a60766658c9" xsi:nil="true"/>
  </documentManagement>
</p:properties>
</file>

<file path=customXml/itemProps1.xml><?xml version="1.0" encoding="utf-8"?>
<ds:datastoreItem xmlns:ds="http://schemas.openxmlformats.org/officeDocument/2006/customXml" ds:itemID="{DD4C17B8-980A-4692-B235-9AACAF78F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2124D-B317-4FE3-BAE1-99E8568315A9"/>
    <ds:schemaRef ds:uri="ee12124d-b317-4fe3-bae1-99e8568315a9"/>
    <ds:schemaRef ds:uri="282808e3-121e-4fb4-9c83-c82dc18edc59"/>
    <ds:schemaRef ds:uri="8ef45f4a-8fff-44dd-8814-2a6076665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1D0F42-D4DC-4B58-989E-95443D5F7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3E944F-2A06-480E-9E28-694F1404DC92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e12124d-b317-4fe3-bae1-99e8568315a9"/>
    <ds:schemaRef ds:uri="http://www.w3.org/XML/1998/namespace"/>
    <ds:schemaRef ds:uri="8ef45f4a-8fff-44dd-8814-2a60766658c9"/>
    <ds:schemaRef ds:uri="http://schemas.microsoft.com/office/infopath/2007/PartnerControls"/>
    <ds:schemaRef ds:uri="http://schemas.microsoft.com/office/2006/metadata/properties"/>
    <ds:schemaRef ds:uri="282808e3-121e-4fb4-9c83-c82dc18edc59"/>
    <ds:schemaRef ds:uri="EE12124D-B317-4FE3-BAE1-99E8568315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Prijsformulier</vt:lpstr>
      <vt:lpstr>5G-koppelkabel</vt:lpstr>
      <vt:lpstr>'5G-koppelkabel'!Afdrukbereik</vt:lpstr>
      <vt:lpstr>Prijsformulier!Afdrukbereik</vt:lpstr>
      <vt:lpstr>'5G-koppelkabel'!Afdruktitels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Duwel</dc:creator>
  <cp:keywords/>
  <dc:description/>
  <cp:lastModifiedBy>Ronny Berning</cp:lastModifiedBy>
  <cp:revision/>
  <dcterms:created xsi:type="dcterms:W3CDTF">2022-03-04T10:39:35Z</dcterms:created>
  <dcterms:modified xsi:type="dcterms:W3CDTF">2022-05-09T12:35:35Z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0x010100E98AD444EC07E04F95695A45350B69F5</vt:lpwstr>
  </property>
  <property fmtid="{D5CDD505-2E9C-101B-9397-08002B2CF9AE}" pid="3" name="MediaServiceImageTags">
    <vt:lpwstr/>
  </property>
</Properties>
</file>