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ijrei\a. Riolering\b. Riolen\reinigen\aanbesteding 2022-2026\Middelburg\totaal reinigen\Tenderned\"/>
    </mc:Choice>
  </mc:AlternateContent>
  <workbookProtection lockStructure="1"/>
  <bookViews>
    <workbookView xWindow="0" yWindow="0" windowWidth="28800" windowHeight="14235" activeTab="1"/>
  </bookViews>
  <sheets>
    <sheet name="Totaal" sheetId="7" r:id="rId1"/>
    <sheet name="Reiniging riolen" sheetId="1" r:id="rId2"/>
    <sheet name="Reinigen rioolvoorzieningen" sheetId="2" r:id="rId3"/>
    <sheet name="Reiniging kolken en lijngoten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" i="1" l="1"/>
  <c r="C40" i="3" l="1"/>
  <c r="G40" i="3" l="1"/>
  <c r="G41" i="3" s="1"/>
  <c r="D68" i="1" l="1"/>
  <c r="C32" i="2" l="1"/>
  <c r="C31" i="2"/>
  <c r="C26" i="2"/>
  <c r="C25" i="2"/>
  <c r="C20" i="2"/>
  <c r="C15" i="2"/>
  <c r="G37" i="2" l="1"/>
  <c r="G38" i="2" s="1"/>
  <c r="G32" i="2"/>
  <c r="G31" i="2"/>
  <c r="G33" i="2" l="1"/>
  <c r="G26" i="2"/>
  <c r="G25" i="2"/>
  <c r="G27" i="2" s="1"/>
  <c r="G20" i="2"/>
  <c r="G21" i="2" s="1"/>
  <c r="G15" i="2"/>
  <c r="G14" i="2"/>
  <c r="G16" i="2" l="1"/>
  <c r="G43" i="2" s="1"/>
  <c r="C9" i="7" s="1"/>
  <c r="C30" i="3"/>
  <c r="G35" i="3"/>
  <c r="G37" i="3" s="1"/>
  <c r="G30" i="3"/>
  <c r="G32" i="3" s="1"/>
  <c r="G26" i="3"/>
  <c r="G27" i="3" s="1"/>
  <c r="D10" i="3"/>
  <c r="D7" i="3"/>
  <c r="G68" i="1"/>
  <c r="G67" i="1"/>
  <c r="D72" i="1"/>
  <c r="G72" i="1" s="1"/>
  <c r="D71" i="1"/>
  <c r="G71" i="1" s="1"/>
  <c r="D70" i="1"/>
  <c r="G70" i="1" s="1"/>
  <c r="D21" i="1"/>
  <c r="G21" i="1" s="1"/>
  <c r="D48" i="1"/>
  <c r="G48" i="1" s="1"/>
  <c r="D37" i="1"/>
  <c r="G37" i="1" s="1"/>
  <c r="D32" i="1"/>
  <c r="G32" i="1" s="1"/>
  <c r="G73" i="1" l="1"/>
  <c r="C17" i="3"/>
  <c r="G17" i="3" s="1"/>
  <c r="C18" i="3"/>
  <c r="G18" i="3" s="1"/>
  <c r="C22" i="3"/>
  <c r="G22" i="3" s="1"/>
  <c r="G23" i="3" s="1"/>
  <c r="D38" i="1"/>
  <c r="G38" i="1" s="1"/>
  <c r="D26" i="1"/>
  <c r="G26" i="1" s="1"/>
  <c r="D43" i="1"/>
  <c r="G43" i="1" s="1"/>
  <c r="D25" i="1"/>
  <c r="G25" i="1" s="1"/>
  <c r="D44" i="1"/>
  <c r="G44" i="1" s="1"/>
  <c r="D22" i="1"/>
  <c r="G22" i="1" s="1"/>
  <c r="D24" i="1"/>
  <c r="G24" i="1" s="1"/>
  <c r="D45" i="1"/>
  <c r="G45" i="1" s="1"/>
  <c r="D23" i="1"/>
  <c r="G23" i="1" s="1"/>
  <c r="D46" i="1"/>
  <c r="G46" i="1" s="1"/>
  <c r="D31" i="1"/>
  <c r="G31" i="1" s="1"/>
  <c r="D47" i="1"/>
  <c r="D34" i="1"/>
  <c r="G34" i="1" s="1"/>
  <c r="D19" i="1"/>
  <c r="G19" i="1" s="1"/>
  <c r="D35" i="1"/>
  <c r="G35" i="1" s="1"/>
  <c r="D20" i="1"/>
  <c r="G20" i="1" s="1"/>
  <c r="D36" i="1"/>
  <c r="G36" i="1" s="1"/>
  <c r="D33" i="1"/>
  <c r="G33" i="1" s="1"/>
  <c r="D49" i="1"/>
  <c r="G49" i="1" s="1"/>
  <c r="D50" i="1"/>
  <c r="G50" i="1" s="1"/>
  <c r="D7" i="1"/>
  <c r="G39" i="1" l="1"/>
  <c r="G19" i="3"/>
  <c r="D51" i="1"/>
  <c r="G47" i="1"/>
  <c r="G51" i="1" s="1"/>
  <c r="G27" i="1"/>
  <c r="D27" i="1"/>
  <c r="D39" i="1"/>
  <c r="G46" i="3" l="1"/>
  <c r="C12" i="7" s="1"/>
  <c r="G78" i="1"/>
  <c r="C6" i="7" s="1"/>
  <c r="G53" i="1"/>
  <c r="D53" i="1"/>
  <c r="C14" i="7" l="1"/>
</calcChain>
</file>

<file path=xl/sharedStrings.xml><?xml version="1.0" encoding="utf-8"?>
<sst xmlns="http://schemas.openxmlformats.org/spreadsheetml/2006/main" count="311" uniqueCount="112">
  <si>
    <t>Bereikbaarheid</t>
  </si>
  <si>
    <t>Aantallen</t>
  </si>
  <si>
    <t>Eenheid</t>
  </si>
  <si>
    <t>Eenheidstarief</t>
  </si>
  <si>
    <t>(€/eenheid)</t>
  </si>
  <si>
    <t>Totaal</t>
  </si>
  <si>
    <t>(€)</t>
  </si>
  <si>
    <t>Reinigen riolering t/m Ø 315 mm</t>
  </si>
  <si>
    <t>Goed</t>
  </si>
  <si>
    <t>Slecht</t>
  </si>
  <si>
    <t>Totaal (A)</t>
  </si>
  <si>
    <t>Totaal (B)</t>
  </si>
  <si>
    <t>Totaal (C )</t>
  </si>
  <si>
    <t>Overige tarieven</t>
  </si>
  <si>
    <t>uur</t>
  </si>
  <si>
    <t>Totaal (D)</t>
  </si>
  <si>
    <t>exclusief B.T.W.</t>
  </si>
  <si>
    <t>Middelburg</t>
  </si>
  <si>
    <t>Omschrijving</t>
  </si>
  <si>
    <t>st</t>
  </si>
  <si>
    <t>Totaal (E)</t>
  </si>
  <si>
    <t>Reinigingsbeurten</t>
  </si>
  <si>
    <t>Reinigen kolk (machinaal)</t>
  </si>
  <si>
    <t>Reinigen kolk (handmatig)</t>
  </si>
  <si>
    <t>GPS registratie</t>
  </si>
  <si>
    <t>Uurtarief kolkenzuiger</t>
  </si>
  <si>
    <t>(incl bemanning 2 personen voor regiediensten)</t>
  </si>
  <si>
    <t>Vervangen stankscherm</t>
  </si>
  <si>
    <t>(ter beschikking gesteld)</t>
  </si>
  <si>
    <t>per jaar</t>
  </si>
  <si>
    <t>Totaal (D )</t>
  </si>
  <si>
    <t>Ø 125 mm t/m Ø 315 mm en ei 200/300 t/m 250/375</t>
  </si>
  <si>
    <t>totaal:</t>
  </si>
  <si>
    <t>vervuiling tot en met 10%</t>
  </si>
  <si>
    <t>vervuiling 11% tot en met 20%</t>
  </si>
  <si>
    <t>vervuiling 21% tot en met 40%</t>
  </si>
  <si>
    <t>[m1]</t>
  </si>
  <si>
    <t>goed bereikbaar</t>
  </si>
  <si>
    <t>slecht bereikbaar</t>
  </si>
  <si>
    <t>Ø 400 mm tot Ø 600 mm en ei 300/450 tm 400/600</t>
  </si>
  <si>
    <t>Ø 600 mm tot Ø 1000 mm en ei 500/750 tm 700/1050</t>
  </si>
  <si>
    <t>Ø 1000 mm t/m Ø 1500 mm en ei 800/1200 tm 1000/1500</t>
  </si>
  <si>
    <t>uitgangspunten:</t>
  </si>
  <si>
    <t>Reinigen riolering Ø 400 mm tot Ø 600 mm</t>
  </si>
  <si>
    <t>Reinigen riolering Ø 600 mm tot Ø 1000 mm</t>
  </si>
  <si>
    <t>Reinigen riolering Ø 1000 mm t/m Ø 1500 mm</t>
  </si>
  <si>
    <t>Calamiteiten inzet zuigwagen</t>
  </si>
  <si>
    <t>Calamiteiten inzet perswagen</t>
  </si>
  <si>
    <t>calamiteiteninzet per jaar</t>
  </si>
  <si>
    <t>Afvoeren en verwerken van het vrijgekomen slib-afval</t>
  </si>
  <si>
    <t>Verwijderen obstakels (wortels/inlaten/cement)</t>
  </si>
  <si>
    <t>verwijderen obstakels per jaar</t>
  </si>
  <si>
    <t>[uur]</t>
  </si>
  <si>
    <t>[st]</t>
  </si>
  <si>
    <t>[ton]</t>
  </si>
  <si>
    <t>hoeveelheid rioolslib per jaar</t>
  </si>
  <si>
    <t>aandeel handmatig te reinigen</t>
  </si>
  <si>
    <t>totaal</t>
  </si>
  <si>
    <t>reinigingsfrequentie</t>
  </si>
  <si>
    <t>[x / jaar]</t>
  </si>
  <si>
    <t>aandeel machinaal te reinigen</t>
  </si>
  <si>
    <t>-</t>
  </si>
  <si>
    <t xml:space="preserve">hoofdgemalen </t>
  </si>
  <si>
    <t>[st.]</t>
  </si>
  <si>
    <t>pompputten diversen</t>
  </si>
  <si>
    <t>drukriolering "buitengebied"</t>
  </si>
  <si>
    <t>rwa-gemalen</t>
  </si>
  <si>
    <t>tunnelkelders</t>
  </si>
  <si>
    <t>pompkelders van bbb's en bbr-en</t>
  </si>
  <si>
    <t>bassindeel van bergbezinkbassins en -riolen</t>
  </si>
  <si>
    <t>aantal straatkolken</t>
  </si>
  <si>
    <t>aantal trottoirkolken</t>
  </si>
  <si>
    <t>aantal niet ingemeten kolken</t>
  </si>
  <si>
    <t>Reinigen drukrioleringsgemaal (88 st * 1x * 2jr)</t>
  </si>
  <si>
    <t>Reinigen RWA-gemalen (30 st * 3x * 2jr)</t>
  </si>
  <si>
    <t>Reinigen tunnelgemalen (10 st * 3x * 2jr)</t>
  </si>
  <si>
    <t>Reinigen bergbezinkbassin/ -riool (11 st * 1x * 2jr)</t>
  </si>
  <si>
    <t>Totaal Reinigen (A), (B) en (C )</t>
  </si>
  <si>
    <t>Overige werkzaamheden</t>
  </si>
  <si>
    <t xml:space="preserve"> </t>
  </si>
  <si>
    <t>Calamiteiten inzet combiwagen met extra man</t>
  </si>
  <si>
    <r>
      <t xml:space="preserve">Reiniging </t>
    </r>
    <r>
      <rPr>
        <sz val="11"/>
        <color rgb="FFFF0000"/>
        <rFont val="Calibri"/>
        <family val="2"/>
        <scheme val="minor"/>
      </rPr>
      <t>pompputten diversen</t>
    </r>
    <r>
      <rPr>
        <sz val="11"/>
        <color theme="1"/>
        <rFont val="Calibri"/>
        <family val="2"/>
        <scheme val="minor"/>
      </rPr>
      <t xml:space="preserve"> ( 5 st * 4x * 2jr)</t>
    </r>
  </si>
  <si>
    <t>Werkzaamheden vervuiling tot en met 15 %</t>
  </si>
  <si>
    <t>Werkzaamheden vervuiling 16% tot en met 25%</t>
  </si>
  <si>
    <t>Werkzaamheden vervuiling 26 % tot en met 40%</t>
  </si>
  <si>
    <t>Totaal (F)</t>
  </si>
  <si>
    <t>Totaal (G)</t>
  </si>
  <si>
    <t>Totaal (H)</t>
  </si>
  <si>
    <t>Totaal (I)</t>
  </si>
  <si>
    <t>Totaal (J)</t>
  </si>
  <si>
    <t>Totaal (K )</t>
  </si>
  <si>
    <t>Totaal (L)</t>
  </si>
  <si>
    <t>Totaal (M)</t>
  </si>
  <si>
    <t>Reinigen voorzieningen:</t>
  </si>
  <si>
    <t>Reinigen riolen:</t>
  </si>
  <si>
    <t>B392-2021</t>
  </si>
  <si>
    <t>bestek:</t>
  </si>
  <si>
    <t>Totaal (N)</t>
  </si>
  <si>
    <t>lijngoten</t>
  </si>
  <si>
    <t>[m]</t>
  </si>
  <si>
    <t>Reinigen lijngoot</t>
  </si>
  <si>
    <t>Reinigen kolken en lijngoten:</t>
  </si>
  <si>
    <t>Bijzuigen bij combinatie met rioolinspectie</t>
  </si>
  <si>
    <r>
      <t xml:space="preserve">Reiniging </t>
    </r>
    <r>
      <rPr>
        <sz val="11"/>
        <color rgb="FFFF0000"/>
        <rFont val="Calibri"/>
        <family val="2"/>
        <scheme val="minor"/>
      </rPr>
      <t>hoofd</t>
    </r>
    <r>
      <rPr>
        <sz val="11"/>
        <color theme="1"/>
        <rFont val="Calibri"/>
        <family val="2"/>
        <scheme val="minor"/>
      </rPr>
      <t>gemaal (36 st * 4x * 2jr)</t>
    </r>
  </si>
  <si>
    <t>Reinigen pompkelders van bergbezinkbassin/ -riool (9 st * 1x * 2jr)</t>
  </si>
  <si>
    <r>
      <t>totaal eerste 2 jaar</t>
    </r>
    <r>
      <rPr>
        <b/>
        <sz val="11"/>
        <color rgb="FFFF0000"/>
        <rFont val="Calibri"/>
        <family val="2"/>
        <scheme val="minor"/>
      </rPr>
      <t/>
    </r>
  </si>
  <si>
    <t>totaal eerste 2 jaar</t>
  </si>
  <si>
    <t>Totaal inschrijfsom:</t>
  </si>
  <si>
    <t>Subtotaal inschrijfsom/ 2 jaar (I+J+K+L+M+N)</t>
  </si>
  <si>
    <t>Subtotaal inschrijfsom/ 2 jaar (D+E+F+G+H)</t>
  </si>
  <si>
    <t>Subtotaal inschrijfsom/ 2 jaar (A+B+C+D)</t>
  </si>
  <si>
    <t>Annex 2 B392 2021 - Inschrijfstaat Middelburg (periode van 2 jaar)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</si>
</sst>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€&quot;\ * #,##0.00_ ;_ &quot;€&quot;\ * \-#,##0.00_ ;_ &quot;€&quot;\ * &quot;-&quot;??_ ;_ @_ "/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/>
    <xf numFmtId="0" fontId="1" fillId="2" borderId="0" xfId="0" applyFont="1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Fill="1" applyAlignment="1">
      <alignment wrapText="1"/>
    </xf>
    <xf numFmtId="0" fontId="0" fillId="0" borderId="0" xfId="0" applyAlignment="1">
      <alignment horizontal="center"/>
    </xf>
    <xf numFmtId="3" fontId="12" fillId="0" borderId="0" xfId="0" applyNumberFormat="1" applyFont="1" applyFill="1"/>
    <xf numFmtId="0" fontId="7" fillId="0" borderId="0" xfId="0" applyFont="1" applyAlignment="1">
      <alignment horizontal="right"/>
    </xf>
    <xf numFmtId="0" fontId="11" fillId="0" borderId="0" xfId="0" applyFont="1"/>
    <xf numFmtId="0" fontId="13" fillId="0" borderId="0" xfId="0" applyFont="1"/>
    <xf numFmtId="0" fontId="0" fillId="0" borderId="0" xfId="0" applyFill="1"/>
    <xf numFmtId="0" fontId="14" fillId="0" borderId="0" xfId="0" applyFont="1" applyFill="1" applyAlignment="1">
      <alignment horizontal="center" vertical="center" wrapText="1"/>
    </xf>
    <xf numFmtId="3" fontId="0" fillId="0" borderId="0" xfId="0" applyNumberFormat="1" applyFill="1"/>
    <xf numFmtId="0" fontId="1" fillId="0" borderId="0" xfId="0" applyFont="1" applyFill="1"/>
    <xf numFmtId="44" fontId="0" fillId="0" borderId="0" xfId="1" applyFont="1"/>
    <xf numFmtId="44" fontId="0" fillId="0" borderId="0" xfId="0" applyNumberFormat="1"/>
    <xf numFmtId="44" fontId="7" fillId="0" borderId="0" xfId="0" applyNumberFormat="1" applyFont="1"/>
    <xf numFmtId="0" fontId="3" fillId="0" borderId="0" xfId="0" applyFont="1" applyAlignment="1"/>
    <xf numFmtId="0" fontId="5" fillId="0" borderId="0" xfId="0" applyFont="1" applyAlignment="1"/>
    <xf numFmtId="0" fontId="0" fillId="0" borderId="0" xfId="0" applyAlignment="1">
      <alignment vertical="center"/>
    </xf>
    <xf numFmtId="44" fontId="7" fillId="0" borderId="0" xfId="1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0" fontId="6" fillId="0" borderId="0" xfId="0" applyFont="1" applyAlignment="1">
      <alignment vertical="top" wrapText="1"/>
    </xf>
    <xf numFmtId="44" fontId="7" fillId="0" borderId="0" xfId="0" applyNumberFormat="1" applyFont="1" applyAlignment="1">
      <alignment vertical="center"/>
    </xf>
    <xf numFmtId="0" fontId="0" fillId="0" borderId="0" xfId="0" applyFill="1" applyAlignment="1">
      <alignment wrapText="1"/>
    </xf>
    <xf numFmtId="0" fontId="7" fillId="0" borderId="0" xfId="0" applyFont="1" applyAlignment="1">
      <alignment vertical="center"/>
    </xf>
    <xf numFmtId="44" fontId="0" fillId="3" borderId="9" xfId="1" applyFont="1" applyFill="1" applyBorder="1" applyAlignment="1">
      <alignment horizontal="center"/>
    </xf>
    <xf numFmtId="44" fontId="0" fillId="3" borderId="10" xfId="1" applyFont="1" applyFill="1" applyBorder="1"/>
    <xf numFmtId="44" fontId="0" fillId="3" borderId="9" xfId="1" applyFont="1" applyFill="1" applyBorder="1"/>
    <xf numFmtId="0" fontId="7" fillId="4" borderId="1" xfId="0" applyFont="1" applyFill="1" applyBorder="1" applyAlignment="1">
      <alignment horizontal="right"/>
    </xf>
    <xf numFmtId="0" fontId="7" fillId="4" borderId="2" xfId="0" applyFont="1" applyFill="1" applyBorder="1" applyAlignment="1">
      <alignment horizontal="right"/>
    </xf>
    <xf numFmtId="3" fontId="12" fillId="4" borderId="3" xfId="0" applyNumberFormat="1" applyFont="1" applyFill="1" applyBorder="1"/>
    <xf numFmtId="0" fontId="0" fillId="4" borderId="4" xfId="0" applyFill="1" applyBorder="1" applyAlignment="1">
      <alignment horizontal="right"/>
    </xf>
    <xf numFmtId="0" fontId="7" fillId="4" borderId="0" xfId="0" applyFont="1" applyFill="1" applyBorder="1" applyAlignment="1">
      <alignment horizontal="right"/>
    </xf>
    <xf numFmtId="9" fontId="14" fillId="4" borderId="5" xfId="2" applyFont="1" applyFill="1" applyBorder="1"/>
    <xf numFmtId="0" fontId="0" fillId="4" borderId="6" xfId="0" applyFill="1" applyBorder="1" applyAlignment="1">
      <alignment horizontal="right"/>
    </xf>
    <xf numFmtId="3" fontId="12" fillId="4" borderId="2" xfId="0" applyNumberFormat="1" applyFont="1" applyFill="1" applyBorder="1"/>
    <xf numFmtId="0" fontId="0" fillId="4" borderId="3" xfId="0" applyFill="1" applyBorder="1"/>
    <xf numFmtId="0" fontId="0" fillId="4" borderId="4" xfId="0" applyFont="1" applyFill="1" applyBorder="1" applyAlignment="1">
      <alignment horizontal="right"/>
    </xf>
    <xf numFmtId="3" fontId="13" fillId="4" borderId="0" xfId="0" applyNumberFormat="1" applyFont="1" applyFill="1" applyBorder="1"/>
    <xf numFmtId="0" fontId="0" fillId="4" borderId="5" xfId="0" applyFill="1" applyBorder="1"/>
    <xf numFmtId="0" fontId="7" fillId="4" borderId="7" xfId="0" applyFont="1" applyFill="1" applyBorder="1" applyAlignment="1">
      <alignment horizontal="right"/>
    </xf>
    <xf numFmtId="3" fontId="0" fillId="4" borderId="7" xfId="0" applyNumberFormat="1" applyFont="1" applyFill="1" applyBorder="1"/>
    <xf numFmtId="3" fontId="0" fillId="4" borderId="0" xfId="0" applyNumberFormat="1" applyFont="1" applyFill="1" applyBorder="1"/>
    <xf numFmtId="0" fontId="0" fillId="4" borderId="8" xfId="0" applyFill="1" applyBorder="1"/>
    <xf numFmtId="0" fontId="0" fillId="4" borderId="0" xfId="0" applyFill="1" applyBorder="1" applyAlignment="1">
      <alignment horizontal="right"/>
    </xf>
    <xf numFmtId="3" fontId="7" fillId="4" borderId="0" xfId="0" applyNumberFormat="1" applyFont="1" applyFill="1" applyBorder="1" applyAlignment="1">
      <alignment horizontal="right"/>
    </xf>
    <xf numFmtId="164" fontId="7" fillId="4" borderId="0" xfId="0" applyNumberFormat="1" applyFont="1" applyFill="1" applyBorder="1" applyAlignment="1">
      <alignment horizontal="right"/>
    </xf>
    <xf numFmtId="9" fontId="7" fillId="4" borderId="0" xfId="2" applyFont="1" applyFill="1" applyBorder="1" applyAlignment="1">
      <alignment horizontal="right"/>
    </xf>
    <xf numFmtId="0" fontId="0" fillId="0" borderId="0" xfId="0" applyProtection="1"/>
    <xf numFmtId="0" fontId="0" fillId="0" borderId="0" xfId="0" applyAlignment="1" applyProtection="1">
      <alignment horizontal="right"/>
    </xf>
    <xf numFmtId="0" fontId="7" fillId="0" borderId="0" xfId="0" applyFont="1" applyAlignment="1" applyProtection="1">
      <alignment horizontal="center"/>
    </xf>
    <xf numFmtId="0" fontId="7" fillId="0" borderId="0" xfId="0" applyFont="1" applyProtection="1"/>
    <xf numFmtId="0" fontId="0" fillId="0" borderId="0" xfId="0" applyFont="1" applyAlignment="1" applyProtection="1">
      <alignment vertical="center"/>
    </xf>
    <xf numFmtId="44" fontId="0" fillId="0" borderId="0" xfId="0" applyNumberFormat="1" applyProtection="1"/>
    <xf numFmtId="0" fontId="0" fillId="0" borderId="0" xfId="0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0" fillId="0" borderId="0" xfId="0" applyFont="1" applyProtection="1"/>
    <xf numFmtId="44" fontId="7" fillId="0" borderId="0" xfId="0" applyNumberFormat="1" applyFont="1" applyProtection="1"/>
    <xf numFmtId="0" fontId="0" fillId="0" borderId="0" xfId="0" applyAlignment="1" applyProtection="1">
      <alignment horizontal="center"/>
    </xf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2" fillId="0" borderId="0" xfId="0" applyFont="1" applyProtection="1">
      <protection locked="0"/>
    </xf>
    <xf numFmtId="0" fontId="0" fillId="0" borderId="0" xfId="0" applyFill="1" applyAlignment="1" applyProtection="1">
      <alignment vertical="center"/>
      <protection locked="0"/>
    </xf>
    <xf numFmtId="3" fontId="0" fillId="0" borderId="0" xfId="0" applyNumberFormat="1" applyProtection="1">
      <protection locked="0"/>
    </xf>
    <xf numFmtId="9" fontId="0" fillId="0" borderId="0" xfId="0" applyNumberFormat="1" applyProtection="1">
      <protection locked="0"/>
    </xf>
    <xf numFmtId="0" fontId="14" fillId="0" borderId="0" xfId="0" applyFont="1" applyProtection="1">
      <protection locked="0"/>
    </xf>
    <xf numFmtId="0" fontId="0" fillId="0" borderId="0" xfId="0" applyFill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wrapText="1"/>
      <protection locked="0"/>
    </xf>
    <xf numFmtId="0" fontId="14" fillId="0" borderId="0" xfId="0" applyFont="1" applyFill="1" applyAlignment="1" applyProtection="1">
      <alignment horizontal="center" vertical="center" wrapText="1"/>
    </xf>
    <xf numFmtId="3" fontId="10" fillId="0" borderId="0" xfId="0" applyNumberFormat="1" applyFont="1" applyFill="1" applyProtection="1"/>
    <xf numFmtId="0" fontId="13" fillId="0" borderId="0" xfId="0" applyFont="1" applyProtection="1"/>
    <xf numFmtId="3" fontId="12" fillId="0" borderId="0" xfId="0" applyNumberFormat="1" applyFont="1" applyFill="1" applyProtection="1"/>
    <xf numFmtId="0" fontId="11" fillId="0" borderId="0" xfId="0" applyFont="1" applyProtection="1"/>
    <xf numFmtId="0" fontId="7" fillId="0" borderId="0" xfId="0" applyFont="1" applyAlignment="1" applyProtection="1">
      <alignment horizontal="right"/>
    </xf>
    <xf numFmtId="0" fontId="7" fillId="4" borderId="1" xfId="0" applyFont="1" applyFill="1" applyBorder="1" applyAlignment="1" applyProtection="1">
      <alignment horizontal="right"/>
    </xf>
    <xf numFmtId="0" fontId="7" fillId="4" borderId="2" xfId="0" applyFont="1" applyFill="1" applyBorder="1" applyAlignment="1" applyProtection="1">
      <alignment horizontal="right"/>
    </xf>
    <xf numFmtId="3" fontId="12" fillId="4" borderId="3" xfId="0" applyNumberFormat="1" applyFont="1" applyFill="1" applyBorder="1" applyProtection="1"/>
    <xf numFmtId="0" fontId="0" fillId="4" borderId="4" xfId="0" applyFill="1" applyBorder="1" applyAlignment="1" applyProtection="1">
      <alignment horizontal="right"/>
    </xf>
    <xf numFmtId="0" fontId="7" fillId="4" borderId="0" xfId="0" applyFont="1" applyFill="1" applyBorder="1" applyAlignment="1" applyProtection="1">
      <alignment horizontal="right"/>
    </xf>
    <xf numFmtId="9" fontId="14" fillId="4" borderId="5" xfId="2" applyFont="1" applyFill="1" applyBorder="1" applyProtection="1"/>
    <xf numFmtId="0" fontId="0" fillId="4" borderId="4" xfId="0" applyFill="1" applyBorder="1" applyProtection="1"/>
    <xf numFmtId="0" fontId="0" fillId="4" borderId="0" xfId="0" applyFill="1" applyBorder="1" applyProtection="1"/>
    <xf numFmtId="9" fontId="15" fillId="4" borderId="5" xfId="2" applyFont="1" applyFill="1" applyBorder="1" applyProtection="1"/>
    <xf numFmtId="0" fontId="0" fillId="4" borderId="6" xfId="0" applyFill="1" applyBorder="1" applyAlignment="1" applyProtection="1">
      <alignment horizontal="right"/>
    </xf>
    <xf numFmtId="0" fontId="0" fillId="4" borderId="7" xfId="0" applyFill="1" applyBorder="1" applyProtection="1"/>
    <xf numFmtId="9" fontId="14" fillId="4" borderId="8" xfId="2" applyFont="1" applyFill="1" applyBorder="1" applyProtection="1"/>
    <xf numFmtId="0" fontId="6" fillId="2" borderId="0" xfId="0" applyFont="1" applyFill="1" applyProtection="1"/>
    <xf numFmtId="0" fontId="1" fillId="2" borderId="0" xfId="0" applyFont="1" applyFill="1" applyProtection="1"/>
    <xf numFmtId="3" fontId="0" fillId="0" borderId="0" xfId="0" applyNumberFormat="1" applyFont="1" applyFill="1" applyProtection="1"/>
    <xf numFmtId="44" fontId="0" fillId="3" borderId="9" xfId="1" applyFont="1" applyFill="1" applyBorder="1" applyProtection="1"/>
    <xf numFmtId="3" fontId="7" fillId="0" borderId="0" xfId="0" applyNumberFormat="1" applyFont="1" applyProtection="1"/>
    <xf numFmtId="0" fontId="14" fillId="0" borderId="0" xfId="0" applyFont="1" applyProtection="1"/>
    <xf numFmtId="0" fontId="0" fillId="0" borderId="0" xfId="0" applyBorder="1" applyAlignment="1" applyProtection="1">
      <alignment horizontal="right"/>
    </xf>
    <xf numFmtId="0" fontId="7" fillId="0" borderId="0" xfId="0" applyFont="1" applyBorder="1" applyAlignment="1" applyProtection="1">
      <alignment horizontal="right"/>
    </xf>
    <xf numFmtId="9" fontId="14" fillId="0" borderId="0" xfId="2" applyFont="1" applyFill="1" applyBorder="1" applyProtection="1"/>
    <xf numFmtId="3" fontId="12" fillId="4" borderId="2" xfId="0" applyNumberFormat="1" applyFont="1" applyFill="1" applyBorder="1" applyProtection="1"/>
    <xf numFmtId="0" fontId="0" fillId="4" borderId="3" xfId="0" applyFill="1" applyBorder="1" applyProtection="1"/>
    <xf numFmtId="0" fontId="0" fillId="4" borderId="4" xfId="0" applyFont="1" applyFill="1" applyBorder="1" applyAlignment="1" applyProtection="1">
      <alignment horizontal="right"/>
    </xf>
    <xf numFmtId="3" fontId="13" fillId="4" borderId="0" xfId="0" applyNumberFormat="1" applyFont="1" applyFill="1" applyBorder="1" applyProtection="1"/>
    <xf numFmtId="0" fontId="0" fillId="4" borderId="5" xfId="0" applyFill="1" applyBorder="1" applyProtection="1"/>
    <xf numFmtId="0" fontId="7" fillId="4" borderId="7" xfId="0" applyFont="1" applyFill="1" applyBorder="1" applyAlignment="1" applyProtection="1">
      <alignment horizontal="right"/>
    </xf>
    <xf numFmtId="3" fontId="0" fillId="4" borderId="7" xfId="0" applyNumberFormat="1" applyFont="1" applyFill="1" applyBorder="1" applyProtection="1"/>
    <xf numFmtId="0" fontId="13" fillId="4" borderId="8" xfId="0" applyFont="1" applyFill="1" applyBorder="1" applyProtection="1"/>
    <xf numFmtId="0" fontId="0" fillId="0" borderId="0" xfId="0" applyFill="1" applyProtection="1"/>
    <xf numFmtId="0" fontId="14" fillId="0" borderId="0" xfId="0" applyFont="1" applyAlignment="1" applyProtection="1">
      <alignment horizontal="center"/>
    </xf>
    <xf numFmtId="44" fontId="14" fillId="0" borderId="0" xfId="0" applyNumberFormat="1" applyFont="1" applyProtection="1"/>
    <xf numFmtId="0" fontId="3" fillId="0" borderId="0" xfId="0" applyFont="1" applyAlignment="1" applyProtection="1"/>
    <xf numFmtId="0" fontId="0" fillId="0" borderId="0" xfId="0" applyAlignment="1" applyProtection="1"/>
    <xf numFmtId="0" fontId="0" fillId="0" borderId="0" xfId="0" applyAlignment="1" applyProtection="1">
      <alignment vertical="center"/>
    </xf>
    <xf numFmtId="44" fontId="7" fillId="0" borderId="0" xfId="0" applyNumberFormat="1" applyFont="1" applyAlignment="1" applyProtection="1"/>
    <xf numFmtId="0" fontId="6" fillId="0" borderId="0" xfId="0" applyFont="1" applyAlignment="1" applyProtection="1">
      <alignment vertical="top" wrapText="1"/>
      <protection locked="0"/>
    </xf>
    <xf numFmtId="9" fontId="7" fillId="4" borderId="0" xfId="2" applyFont="1" applyFill="1" applyBorder="1"/>
    <xf numFmtId="0" fontId="0" fillId="4" borderId="7" xfId="0" applyFill="1" applyBorder="1"/>
    <xf numFmtId="0" fontId="7" fillId="4" borderId="8" xfId="0" applyFont="1" applyFill="1" applyBorder="1"/>
    <xf numFmtId="0" fontId="4" fillId="0" borderId="0" xfId="0" applyFont="1" applyAlignment="1" applyProtection="1">
      <alignment vertical="center"/>
    </xf>
    <xf numFmtId="0" fontId="6" fillId="0" borderId="0" xfId="0" applyFont="1" applyAlignment="1"/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workbookViewId="0"/>
  </sheetViews>
  <sheetFormatPr defaultRowHeight="15" x14ac:dyDescent="0.25"/>
  <cols>
    <col min="1" max="1" width="41.5703125" style="63" customWidth="1"/>
    <col min="2" max="2" width="7.5703125" style="63" bestFit="1" customWidth="1"/>
    <col min="3" max="3" width="21.28515625" style="63" customWidth="1"/>
    <col min="4" max="4" width="12.42578125" style="63" bestFit="1" customWidth="1"/>
    <col min="5" max="16384" width="9.140625" style="63"/>
  </cols>
  <sheetData>
    <row r="1" spans="1:4" x14ac:dyDescent="0.25">
      <c r="A1" s="64" t="s">
        <v>111</v>
      </c>
    </row>
    <row r="2" spans="1:4" x14ac:dyDescent="0.25">
      <c r="A2" s="64"/>
    </row>
    <row r="3" spans="1:4" x14ac:dyDescent="0.25">
      <c r="A3" s="52"/>
      <c r="B3" s="53" t="s">
        <v>96</v>
      </c>
      <c r="C3" s="54" t="s">
        <v>95</v>
      </c>
      <c r="D3" s="52"/>
    </row>
    <row r="4" spans="1:4" x14ac:dyDescent="0.25">
      <c r="A4" s="52"/>
      <c r="B4" s="53"/>
      <c r="C4" s="54"/>
      <c r="D4" s="52"/>
    </row>
    <row r="5" spans="1:4" x14ac:dyDescent="0.25">
      <c r="A5" s="55" t="s">
        <v>94</v>
      </c>
      <c r="B5" s="52"/>
      <c r="C5" s="52"/>
      <c r="D5" s="52"/>
    </row>
    <row r="6" spans="1:4" x14ac:dyDescent="0.25">
      <c r="A6" s="56" t="s">
        <v>110</v>
      </c>
      <c r="B6" s="52"/>
      <c r="C6" s="57">
        <f>'Reiniging riolen'!G78</f>
        <v>0</v>
      </c>
      <c r="D6" s="58"/>
    </row>
    <row r="7" spans="1:4" x14ac:dyDescent="0.25">
      <c r="A7" s="59"/>
      <c r="B7" s="52"/>
      <c r="C7" s="57"/>
      <c r="D7" s="58"/>
    </row>
    <row r="8" spans="1:4" x14ac:dyDescent="0.25">
      <c r="A8" s="55" t="s">
        <v>93</v>
      </c>
      <c r="B8" s="52"/>
      <c r="C8" s="57"/>
      <c r="D8" s="58"/>
    </row>
    <row r="9" spans="1:4" x14ac:dyDescent="0.25">
      <c r="A9" s="56" t="s">
        <v>109</v>
      </c>
      <c r="B9" s="52"/>
      <c r="C9" s="57">
        <f>'Reinigen rioolvoorzieningen'!G43</f>
        <v>0</v>
      </c>
      <c r="D9" s="58"/>
    </row>
    <row r="10" spans="1:4" x14ac:dyDescent="0.25">
      <c r="A10" s="55"/>
      <c r="B10" s="52"/>
      <c r="C10" s="57"/>
      <c r="D10" s="58"/>
    </row>
    <row r="11" spans="1:4" x14ac:dyDescent="0.25">
      <c r="A11" s="55" t="s">
        <v>101</v>
      </c>
      <c r="B11" s="52"/>
      <c r="C11" s="57"/>
      <c r="D11" s="58"/>
    </row>
    <row r="12" spans="1:4" x14ac:dyDescent="0.25">
      <c r="A12" s="60" t="s">
        <v>108</v>
      </c>
      <c r="B12" s="52"/>
      <c r="C12" s="57">
        <f>'Reiniging kolken en lijngoten'!G46</f>
        <v>0</v>
      </c>
      <c r="D12" s="58"/>
    </row>
    <row r="13" spans="1:4" x14ac:dyDescent="0.25">
      <c r="A13" s="55"/>
      <c r="B13" s="52"/>
      <c r="C13" s="52"/>
      <c r="D13" s="58"/>
    </row>
    <row r="14" spans="1:4" x14ac:dyDescent="0.25">
      <c r="A14" s="55" t="s">
        <v>107</v>
      </c>
      <c r="B14" s="52"/>
      <c r="C14" s="57">
        <f>SUM(C6:C13)</f>
        <v>0</v>
      </c>
      <c r="D14" s="61"/>
    </row>
    <row r="15" spans="1:4" x14ac:dyDescent="0.25">
      <c r="A15" s="55"/>
      <c r="B15" s="52"/>
      <c r="C15" s="52"/>
      <c r="D15" s="62"/>
    </row>
    <row r="16" spans="1:4" x14ac:dyDescent="0.25">
      <c r="A16" s="55"/>
      <c r="B16" s="52"/>
      <c r="C16" s="52"/>
      <c r="D16" s="52"/>
    </row>
    <row r="17" spans="1:4" x14ac:dyDescent="0.25">
      <c r="A17" s="55"/>
      <c r="B17" s="52"/>
      <c r="C17" s="52"/>
      <c r="D17" s="52"/>
    </row>
    <row r="18" spans="1:4" x14ac:dyDescent="0.25">
      <c r="A18" s="64"/>
    </row>
    <row r="19" spans="1:4" x14ac:dyDescent="0.25">
      <c r="A19" s="64"/>
    </row>
    <row r="20" spans="1:4" x14ac:dyDescent="0.25">
      <c r="A20" s="64"/>
    </row>
    <row r="21" spans="1:4" x14ac:dyDescent="0.25">
      <c r="A21" s="64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9"/>
  <sheetViews>
    <sheetView tabSelected="1" topLeftCell="A52" workbookViewId="0">
      <selection activeCell="F68" sqref="F68"/>
    </sheetView>
  </sheetViews>
  <sheetFormatPr defaultRowHeight="15" x14ac:dyDescent="0.25"/>
  <cols>
    <col min="1" max="1" width="2.140625" style="65" customWidth="1"/>
    <col min="2" max="2" width="51" style="63" customWidth="1"/>
    <col min="3" max="3" width="14.7109375" style="63" bestFit="1" customWidth="1"/>
    <col min="4" max="4" width="12.140625" style="63" bestFit="1" customWidth="1"/>
    <col min="5" max="5" width="9.140625" style="63"/>
    <col min="6" max="7" width="14.140625" style="63" bestFit="1" customWidth="1"/>
    <col min="8" max="8" width="48.7109375" style="63" customWidth="1"/>
    <col min="9" max="16384" width="9.140625" style="63"/>
  </cols>
  <sheetData>
    <row r="1" spans="1:11" ht="30" x14ac:dyDescent="0.25">
      <c r="A1" s="62"/>
      <c r="B1" s="122" t="s">
        <v>17</v>
      </c>
      <c r="C1" s="52"/>
      <c r="D1" s="76" t="s">
        <v>105</v>
      </c>
      <c r="E1" s="52"/>
      <c r="F1" s="52"/>
      <c r="G1" s="52"/>
      <c r="H1" s="66"/>
    </row>
    <row r="2" spans="1:11" x14ac:dyDescent="0.25">
      <c r="A2" s="62"/>
      <c r="B2" s="52"/>
      <c r="C2" s="52"/>
      <c r="D2" s="77"/>
      <c r="E2" s="52"/>
      <c r="F2" s="52"/>
      <c r="G2" s="52"/>
      <c r="H2" s="66"/>
      <c r="K2" s="67"/>
    </row>
    <row r="3" spans="1:11" x14ac:dyDescent="0.25">
      <c r="A3" s="62"/>
      <c r="B3" s="78" t="s">
        <v>31</v>
      </c>
      <c r="C3" s="52"/>
      <c r="D3" s="79">
        <v>75658</v>
      </c>
      <c r="E3" s="80" t="s">
        <v>36</v>
      </c>
      <c r="F3" s="52"/>
      <c r="G3" s="52"/>
      <c r="H3" s="68" t="s">
        <v>79</v>
      </c>
      <c r="K3" s="67"/>
    </row>
    <row r="4" spans="1:11" x14ac:dyDescent="0.25">
      <c r="A4" s="62"/>
      <c r="B4" s="78" t="s">
        <v>39</v>
      </c>
      <c r="C4" s="52"/>
      <c r="D4" s="79">
        <v>34669</v>
      </c>
      <c r="E4" s="80" t="s">
        <v>36</v>
      </c>
      <c r="F4" s="52"/>
      <c r="G4" s="52"/>
      <c r="H4" s="68"/>
      <c r="K4" s="67"/>
    </row>
    <row r="5" spans="1:11" x14ac:dyDescent="0.25">
      <c r="A5" s="62"/>
      <c r="B5" s="78" t="s">
        <v>40</v>
      </c>
      <c r="C5" s="52"/>
      <c r="D5" s="79">
        <v>18163</v>
      </c>
      <c r="E5" s="80" t="s">
        <v>36</v>
      </c>
      <c r="F5" s="52"/>
      <c r="G5" s="52"/>
      <c r="H5" s="68"/>
      <c r="K5" s="67"/>
    </row>
    <row r="6" spans="1:11" x14ac:dyDescent="0.25">
      <c r="A6" s="62"/>
      <c r="B6" s="78" t="s">
        <v>41</v>
      </c>
      <c r="C6" s="52"/>
      <c r="D6" s="79">
        <v>6163</v>
      </c>
      <c r="E6" s="80" t="s">
        <v>36</v>
      </c>
      <c r="F6" s="52"/>
      <c r="G6" s="52"/>
      <c r="H6" s="68"/>
      <c r="K6" s="67"/>
    </row>
    <row r="7" spans="1:11" x14ac:dyDescent="0.25">
      <c r="A7" s="62"/>
      <c r="B7" s="52"/>
      <c r="C7" s="81" t="s">
        <v>32</v>
      </c>
      <c r="D7" s="79">
        <f>SUM(D3:D6)</f>
        <v>134653</v>
      </c>
      <c r="E7" s="80" t="s">
        <v>36</v>
      </c>
      <c r="F7" s="52"/>
      <c r="G7" s="52"/>
      <c r="H7" s="68"/>
      <c r="K7" s="67"/>
    </row>
    <row r="8" spans="1:11" ht="15.75" thickBot="1" x14ac:dyDescent="0.3">
      <c r="A8" s="62"/>
      <c r="B8" s="52"/>
      <c r="C8" s="81"/>
      <c r="D8" s="79"/>
      <c r="E8" s="80"/>
      <c r="F8" s="52"/>
      <c r="G8" s="52"/>
      <c r="H8" s="66"/>
      <c r="K8" s="67"/>
    </row>
    <row r="9" spans="1:11" x14ac:dyDescent="0.25">
      <c r="A9" s="62"/>
      <c r="B9" s="82" t="s">
        <v>42</v>
      </c>
      <c r="C9" s="83"/>
      <c r="D9" s="84"/>
      <c r="E9" s="52"/>
      <c r="F9" s="52"/>
      <c r="G9" s="52"/>
      <c r="K9" s="67"/>
    </row>
    <row r="10" spans="1:11" x14ac:dyDescent="0.25">
      <c r="A10" s="62"/>
      <c r="B10" s="85" t="s">
        <v>33</v>
      </c>
      <c r="C10" s="86"/>
      <c r="D10" s="87">
        <v>0.15</v>
      </c>
      <c r="E10" s="80"/>
      <c r="F10" s="52"/>
      <c r="G10" s="52"/>
      <c r="K10" s="67"/>
    </row>
    <row r="11" spans="1:11" x14ac:dyDescent="0.25">
      <c r="A11" s="62"/>
      <c r="B11" s="85" t="s">
        <v>34</v>
      </c>
      <c r="C11" s="86"/>
      <c r="D11" s="87">
        <v>0.75</v>
      </c>
      <c r="E11" s="80"/>
      <c r="F11" s="52"/>
      <c r="G11" s="52"/>
      <c r="K11" s="67"/>
    </row>
    <row r="12" spans="1:11" x14ac:dyDescent="0.25">
      <c r="A12" s="62"/>
      <c r="B12" s="85" t="s">
        <v>35</v>
      </c>
      <c r="C12" s="86"/>
      <c r="D12" s="87">
        <v>0.1</v>
      </c>
      <c r="E12" s="80"/>
      <c r="F12" s="52"/>
      <c r="G12" s="52"/>
      <c r="K12" s="67"/>
    </row>
    <row r="13" spans="1:11" x14ac:dyDescent="0.25">
      <c r="A13" s="62"/>
      <c r="B13" s="88"/>
      <c r="C13" s="89"/>
      <c r="D13" s="90"/>
      <c r="E13" s="52"/>
      <c r="F13" s="52"/>
      <c r="G13" s="52"/>
      <c r="K13" s="67"/>
    </row>
    <row r="14" spans="1:11" x14ac:dyDescent="0.25">
      <c r="A14" s="62"/>
      <c r="B14" s="85" t="s">
        <v>37</v>
      </c>
      <c r="C14" s="89"/>
      <c r="D14" s="87">
        <v>0.95</v>
      </c>
      <c r="E14" s="80"/>
      <c r="F14" s="52"/>
      <c r="G14" s="52"/>
      <c r="K14" s="67"/>
    </row>
    <row r="15" spans="1:11" ht="15.75" thickBot="1" x14ac:dyDescent="0.3">
      <c r="A15" s="62"/>
      <c r="B15" s="91" t="s">
        <v>38</v>
      </c>
      <c r="C15" s="92"/>
      <c r="D15" s="93">
        <v>0.05</v>
      </c>
      <c r="E15" s="80"/>
      <c r="F15" s="52"/>
      <c r="G15" s="52"/>
      <c r="K15" s="67"/>
    </row>
    <row r="16" spans="1:11" x14ac:dyDescent="0.25">
      <c r="A16" s="62"/>
      <c r="B16" s="52"/>
      <c r="C16" s="52"/>
      <c r="D16" s="77"/>
      <c r="E16" s="52"/>
      <c r="F16" s="52"/>
      <c r="G16" s="52"/>
      <c r="K16" s="67"/>
    </row>
    <row r="17" spans="1:11" ht="15" customHeight="1" x14ac:dyDescent="0.25">
      <c r="A17" s="62"/>
      <c r="B17" s="94" t="s">
        <v>82</v>
      </c>
      <c r="C17" s="95" t="s">
        <v>0</v>
      </c>
      <c r="D17" s="95" t="s">
        <v>1</v>
      </c>
      <c r="E17" s="95" t="s">
        <v>2</v>
      </c>
      <c r="F17" s="95" t="s">
        <v>3</v>
      </c>
      <c r="G17" s="95" t="s">
        <v>5</v>
      </c>
    </row>
    <row r="18" spans="1:11" ht="15.75" thickBot="1" x14ac:dyDescent="0.3">
      <c r="A18" s="62"/>
      <c r="B18" s="95"/>
      <c r="C18" s="95"/>
      <c r="D18" s="95"/>
      <c r="E18" s="95"/>
      <c r="F18" s="95" t="s">
        <v>4</v>
      </c>
      <c r="G18" s="95" t="s">
        <v>6</v>
      </c>
    </row>
    <row r="19" spans="1:11" ht="15.75" thickBot="1" x14ac:dyDescent="0.3">
      <c r="A19" s="62"/>
      <c r="B19" s="78" t="s">
        <v>7</v>
      </c>
      <c r="C19" s="52" t="s">
        <v>8</v>
      </c>
      <c r="D19" s="96">
        <f>$D$3*$D$10*$D$14</f>
        <v>10781.264999999998</v>
      </c>
      <c r="E19" s="78" t="s">
        <v>36</v>
      </c>
      <c r="F19" s="97"/>
      <c r="G19" s="57">
        <f>D19*F19</f>
        <v>0</v>
      </c>
      <c r="I19" s="69"/>
      <c r="J19" s="70"/>
    </row>
    <row r="20" spans="1:11" ht="15.75" thickBot="1" x14ac:dyDescent="0.3">
      <c r="A20" s="62"/>
      <c r="B20" s="78" t="s">
        <v>7</v>
      </c>
      <c r="C20" s="52" t="s">
        <v>9</v>
      </c>
      <c r="D20" s="96">
        <f>$D$3*$D$10*$D$15</f>
        <v>567.43499999999995</v>
      </c>
      <c r="E20" s="78" t="s">
        <v>36</v>
      </c>
      <c r="F20" s="97"/>
      <c r="G20" s="57">
        <f t="shared" ref="G20:G26" si="0">D20*F20</f>
        <v>0</v>
      </c>
    </row>
    <row r="21" spans="1:11" ht="15.75" thickBot="1" x14ac:dyDescent="0.3">
      <c r="A21" s="62"/>
      <c r="B21" s="78" t="s">
        <v>43</v>
      </c>
      <c r="C21" s="52" t="s">
        <v>8</v>
      </c>
      <c r="D21" s="96">
        <f>$D$4*$D$10*$D$14</f>
        <v>4940.3324999999995</v>
      </c>
      <c r="E21" s="78" t="s">
        <v>36</v>
      </c>
      <c r="F21" s="97"/>
      <c r="G21" s="57">
        <f t="shared" si="0"/>
        <v>0</v>
      </c>
    </row>
    <row r="22" spans="1:11" ht="15.75" thickBot="1" x14ac:dyDescent="0.3">
      <c r="A22" s="62"/>
      <c r="B22" s="78" t="s">
        <v>43</v>
      </c>
      <c r="C22" s="52" t="s">
        <v>9</v>
      </c>
      <c r="D22" s="96">
        <f>$D$4*$D$10*$D$15</f>
        <v>260.01749999999998</v>
      </c>
      <c r="E22" s="78" t="s">
        <v>36</v>
      </c>
      <c r="F22" s="97"/>
      <c r="G22" s="57">
        <f t="shared" si="0"/>
        <v>0</v>
      </c>
      <c r="K22" s="67"/>
    </row>
    <row r="23" spans="1:11" ht="15.75" thickBot="1" x14ac:dyDescent="0.3">
      <c r="A23" s="62"/>
      <c r="B23" s="78" t="s">
        <v>44</v>
      </c>
      <c r="C23" s="52" t="s">
        <v>8</v>
      </c>
      <c r="D23" s="96">
        <f>$D$5*$D$10*$D$14</f>
        <v>2588.2274999999995</v>
      </c>
      <c r="E23" s="78" t="s">
        <v>36</v>
      </c>
      <c r="F23" s="97"/>
      <c r="G23" s="57">
        <f t="shared" si="0"/>
        <v>0</v>
      </c>
      <c r="K23" s="67"/>
    </row>
    <row r="24" spans="1:11" ht="15.75" thickBot="1" x14ac:dyDescent="0.3">
      <c r="A24" s="62"/>
      <c r="B24" s="78" t="s">
        <v>44</v>
      </c>
      <c r="C24" s="52" t="s">
        <v>9</v>
      </c>
      <c r="D24" s="96">
        <f>$D$5*$D$10*$D$15</f>
        <v>136.2225</v>
      </c>
      <c r="E24" s="78" t="s">
        <v>36</v>
      </c>
      <c r="F24" s="97"/>
      <c r="G24" s="57">
        <f t="shared" si="0"/>
        <v>0</v>
      </c>
      <c r="K24" s="67"/>
    </row>
    <row r="25" spans="1:11" ht="15.75" thickBot="1" x14ac:dyDescent="0.3">
      <c r="A25" s="62"/>
      <c r="B25" s="78" t="s">
        <v>45</v>
      </c>
      <c r="C25" s="52" t="s">
        <v>8</v>
      </c>
      <c r="D25" s="96">
        <f>$D$6*$D$10*$D$14</f>
        <v>878.22749999999985</v>
      </c>
      <c r="E25" s="78" t="s">
        <v>36</v>
      </c>
      <c r="F25" s="97"/>
      <c r="G25" s="57">
        <f t="shared" si="0"/>
        <v>0</v>
      </c>
    </row>
    <row r="26" spans="1:11" ht="15.75" thickBot="1" x14ac:dyDescent="0.3">
      <c r="A26" s="62"/>
      <c r="B26" s="78" t="s">
        <v>45</v>
      </c>
      <c r="C26" s="52" t="s">
        <v>9</v>
      </c>
      <c r="D26" s="96">
        <f>$D$6*$D$10*$D$15</f>
        <v>46.222499999999997</v>
      </c>
      <c r="E26" s="78" t="s">
        <v>36</v>
      </c>
      <c r="F26" s="97"/>
      <c r="G26" s="57">
        <f t="shared" si="0"/>
        <v>0</v>
      </c>
    </row>
    <row r="27" spans="1:11" s="64" customFormat="1" x14ac:dyDescent="0.25">
      <c r="A27" s="54"/>
      <c r="B27" s="55" t="s">
        <v>10</v>
      </c>
      <c r="C27" s="55"/>
      <c r="D27" s="98">
        <f>SUM(D19:D26)</f>
        <v>20197.95</v>
      </c>
      <c r="E27" s="99" t="s">
        <v>36</v>
      </c>
      <c r="F27" s="55"/>
      <c r="G27" s="61">
        <f>SUM(G19:G26)</f>
        <v>0</v>
      </c>
    </row>
    <row r="28" spans="1:11" x14ac:dyDescent="0.25">
      <c r="A28" s="62"/>
      <c r="B28" s="52"/>
      <c r="C28" s="52"/>
      <c r="D28" s="52"/>
      <c r="E28" s="52"/>
      <c r="F28" s="52"/>
      <c r="G28" s="52"/>
    </row>
    <row r="29" spans="1:11" x14ac:dyDescent="0.25">
      <c r="A29" s="62"/>
      <c r="B29" s="94" t="s">
        <v>83</v>
      </c>
      <c r="C29" s="95" t="s">
        <v>0</v>
      </c>
      <c r="D29" s="95" t="s">
        <v>1</v>
      </c>
      <c r="E29" s="95" t="s">
        <v>2</v>
      </c>
      <c r="F29" s="95" t="s">
        <v>3</v>
      </c>
      <c r="G29" s="95" t="s">
        <v>5</v>
      </c>
    </row>
    <row r="30" spans="1:11" ht="15.75" thickBot="1" x14ac:dyDescent="0.3">
      <c r="A30" s="62"/>
      <c r="B30" s="95"/>
      <c r="C30" s="95"/>
      <c r="D30" s="95"/>
      <c r="E30" s="95"/>
      <c r="F30" s="95" t="s">
        <v>4</v>
      </c>
      <c r="G30" s="95" t="s">
        <v>6</v>
      </c>
    </row>
    <row r="31" spans="1:11" ht="15.75" thickBot="1" x14ac:dyDescent="0.3">
      <c r="A31" s="62"/>
      <c r="B31" s="78" t="s">
        <v>7</v>
      </c>
      <c r="C31" s="52" t="s">
        <v>8</v>
      </c>
      <c r="D31" s="96">
        <f>$D$3*$D$11*$D$14</f>
        <v>53906.324999999997</v>
      </c>
      <c r="E31" s="78" t="s">
        <v>36</v>
      </c>
      <c r="F31" s="97"/>
      <c r="G31" s="57">
        <f t="shared" ref="G31:G38" si="1">D31*F31</f>
        <v>0</v>
      </c>
      <c r="J31" s="70"/>
    </row>
    <row r="32" spans="1:11" ht="15.75" thickBot="1" x14ac:dyDescent="0.3">
      <c r="A32" s="62"/>
      <c r="B32" s="78" t="s">
        <v>7</v>
      </c>
      <c r="C32" s="52" t="s">
        <v>9</v>
      </c>
      <c r="D32" s="96">
        <f>$D$3*$D$11*$D$15</f>
        <v>2837.1750000000002</v>
      </c>
      <c r="E32" s="78" t="s">
        <v>36</v>
      </c>
      <c r="F32" s="97"/>
      <c r="G32" s="57">
        <f t="shared" si="1"/>
        <v>0</v>
      </c>
    </row>
    <row r="33" spans="1:10" ht="15.75" thickBot="1" x14ac:dyDescent="0.3">
      <c r="A33" s="62"/>
      <c r="B33" s="78" t="s">
        <v>43</v>
      </c>
      <c r="C33" s="52" t="s">
        <v>8</v>
      </c>
      <c r="D33" s="96">
        <f>$D$4*$D$11*$D$14</f>
        <v>24701.662499999999</v>
      </c>
      <c r="E33" s="78" t="s">
        <v>36</v>
      </c>
      <c r="F33" s="97"/>
      <c r="G33" s="57">
        <f t="shared" si="1"/>
        <v>0</v>
      </c>
    </row>
    <row r="34" spans="1:10" ht="15.75" thickBot="1" x14ac:dyDescent="0.3">
      <c r="A34" s="62"/>
      <c r="B34" s="78" t="s">
        <v>43</v>
      </c>
      <c r="C34" s="52" t="s">
        <v>9</v>
      </c>
      <c r="D34" s="96">
        <f>$D$4*$D$11*$D$15</f>
        <v>1300.0875000000001</v>
      </c>
      <c r="E34" s="78" t="s">
        <v>36</v>
      </c>
      <c r="F34" s="97"/>
      <c r="G34" s="57">
        <f t="shared" si="1"/>
        <v>0</v>
      </c>
    </row>
    <row r="35" spans="1:10" ht="15.75" thickBot="1" x14ac:dyDescent="0.3">
      <c r="A35" s="62"/>
      <c r="B35" s="78" t="s">
        <v>44</v>
      </c>
      <c r="C35" s="52" t="s">
        <v>8</v>
      </c>
      <c r="D35" s="96">
        <f>$D$5*$D$11*$D$14</f>
        <v>12941.137499999999</v>
      </c>
      <c r="E35" s="78" t="s">
        <v>36</v>
      </c>
      <c r="F35" s="97"/>
      <c r="G35" s="57">
        <f t="shared" si="1"/>
        <v>0</v>
      </c>
    </row>
    <row r="36" spans="1:10" ht="15.75" thickBot="1" x14ac:dyDescent="0.3">
      <c r="A36" s="62"/>
      <c r="B36" s="78" t="s">
        <v>44</v>
      </c>
      <c r="C36" s="52" t="s">
        <v>9</v>
      </c>
      <c r="D36" s="96">
        <f>$D$5*$D$11*$D$15</f>
        <v>681.11250000000007</v>
      </c>
      <c r="E36" s="78" t="s">
        <v>36</v>
      </c>
      <c r="F36" s="97"/>
      <c r="G36" s="57">
        <f t="shared" si="1"/>
        <v>0</v>
      </c>
    </row>
    <row r="37" spans="1:10" ht="15.75" thickBot="1" x14ac:dyDescent="0.3">
      <c r="A37" s="62"/>
      <c r="B37" s="78" t="s">
        <v>45</v>
      </c>
      <c r="C37" s="52" t="s">
        <v>8</v>
      </c>
      <c r="D37" s="96">
        <f>$D$6*$D$11*$D$14</f>
        <v>4391.1374999999998</v>
      </c>
      <c r="E37" s="78" t="s">
        <v>36</v>
      </c>
      <c r="F37" s="97"/>
      <c r="G37" s="57">
        <f t="shared" si="1"/>
        <v>0</v>
      </c>
    </row>
    <row r="38" spans="1:10" ht="15.75" thickBot="1" x14ac:dyDescent="0.3">
      <c r="A38" s="62"/>
      <c r="B38" s="78" t="s">
        <v>45</v>
      </c>
      <c r="C38" s="52" t="s">
        <v>9</v>
      </c>
      <c r="D38" s="96">
        <f>$D$6*$D$11*$D$15</f>
        <v>231.11250000000001</v>
      </c>
      <c r="E38" s="78" t="s">
        <v>36</v>
      </c>
      <c r="F38" s="97"/>
      <c r="G38" s="57">
        <f t="shared" si="1"/>
        <v>0</v>
      </c>
    </row>
    <row r="39" spans="1:10" s="64" customFormat="1" x14ac:dyDescent="0.25">
      <c r="A39" s="54"/>
      <c r="B39" s="55" t="s">
        <v>11</v>
      </c>
      <c r="C39" s="55"/>
      <c r="D39" s="98">
        <f>SUM(D31:D38)</f>
        <v>100989.75</v>
      </c>
      <c r="E39" s="99" t="s">
        <v>36</v>
      </c>
      <c r="F39" s="55"/>
      <c r="G39" s="61">
        <f>SUM(G31:G38)</f>
        <v>0</v>
      </c>
    </row>
    <row r="40" spans="1:10" x14ac:dyDescent="0.25">
      <c r="A40" s="62"/>
      <c r="B40" s="52"/>
      <c r="C40" s="52"/>
      <c r="D40" s="52"/>
      <c r="E40" s="52"/>
      <c r="F40" s="52"/>
      <c r="G40" s="52"/>
    </row>
    <row r="41" spans="1:10" x14ac:dyDescent="0.25">
      <c r="A41" s="62"/>
      <c r="B41" s="94" t="s">
        <v>84</v>
      </c>
      <c r="C41" s="95" t="s">
        <v>0</v>
      </c>
      <c r="D41" s="95" t="s">
        <v>1</v>
      </c>
      <c r="E41" s="95" t="s">
        <v>2</v>
      </c>
      <c r="F41" s="95" t="s">
        <v>3</v>
      </c>
      <c r="G41" s="95" t="s">
        <v>5</v>
      </c>
    </row>
    <row r="42" spans="1:10" ht="15.75" thickBot="1" x14ac:dyDescent="0.3">
      <c r="A42" s="62"/>
      <c r="B42" s="95"/>
      <c r="C42" s="95"/>
      <c r="D42" s="95"/>
      <c r="E42" s="95"/>
      <c r="F42" s="95" t="s">
        <v>4</v>
      </c>
      <c r="G42" s="95" t="s">
        <v>6</v>
      </c>
    </row>
    <row r="43" spans="1:10" ht="15.75" thickBot="1" x14ac:dyDescent="0.3">
      <c r="A43" s="62"/>
      <c r="B43" s="78" t="s">
        <v>7</v>
      </c>
      <c r="C43" s="52" t="s">
        <v>8</v>
      </c>
      <c r="D43" s="96">
        <f>$D$3*$D$12*$D$14</f>
        <v>7187.51</v>
      </c>
      <c r="E43" s="78" t="s">
        <v>36</v>
      </c>
      <c r="F43" s="97"/>
      <c r="G43" s="57">
        <f t="shared" ref="G43:G50" si="2">D43*F43</f>
        <v>0</v>
      </c>
      <c r="J43" s="70"/>
    </row>
    <row r="44" spans="1:10" ht="15.75" thickBot="1" x14ac:dyDescent="0.3">
      <c r="A44" s="62"/>
      <c r="B44" s="78" t="s">
        <v>7</v>
      </c>
      <c r="C44" s="52" t="s">
        <v>9</v>
      </c>
      <c r="D44" s="96">
        <f>$D$3*$D$12*$D$15</f>
        <v>378.29</v>
      </c>
      <c r="E44" s="78" t="s">
        <v>36</v>
      </c>
      <c r="F44" s="97"/>
      <c r="G44" s="57">
        <f t="shared" si="2"/>
        <v>0</v>
      </c>
    </row>
    <row r="45" spans="1:10" ht="15.75" thickBot="1" x14ac:dyDescent="0.3">
      <c r="A45" s="62"/>
      <c r="B45" s="78" t="s">
        <v>43</v>
      </c>
      <c r="C45" s="52" t="s">
        <v>8</v>
      </c>
      <c r="D45" s="96">
        <f>$D$4*$D$12*$D$14</f>
        <v>3293.5549999999998</v>
      </c>
      <c r="E45" s="78" t="s">
        <v>36</v>
      </c>
      <c r="F45" s="97"/>
      <c r="G45" s="57">
        <f t="shared" si="2"/>
        <v>0</v>
      </c>
    </row>
    <row r="46" spans="1:10" ht="15.75" thickBot="1" x14ac:dyDescent="0.3">
      <c r="A46" s="62"/>
      <c r="B46" s="78" t="s">
        <v>43</v>
      </c>
      <c r="C46" s="52" t="s">
        <v>9</v>
      </c>
      <c r="D46" s="96">
        <f>$D$4*$D$12*$D$15</f>
        <v>173.34500000000003</v>
      </c>
      <c r="E46" s="78" t="s">
        <v>36</v>
      </c>
      <c r="F46" s="97"/>
      <c r="G46" s="57">
        <f t="shared" si="2"/>
        <v>0</v>
      </c>
    </row>
    <row r="47" spans="1:10" ht="15.75" thickBot="1" x14ac:dyDescent="0.3">
      <c r="A47" s="62"/>
      <c r="B47" s="78" t="s">
        <v>44</v>
      </c>
      <c r="C47" s="52" t="s">
        <v>8</v>
      </c>
      <c r="D47" s="96">
        <f>$D$5*$D$12*$D$14</f>
        <v>1725.4850000000001</v>
      </c>
      <c r="E47" s="78" t="s">
        <v>36</v>
      </c>
      <c r="F47" s="97"/>
      <c r="G47" s="57">
        <f t="shared" si="2"/>
        <v>0</v>
      </c>
    </row>
    <row r="48" spans="1:10" ht="15.75" thickBot="1" x14ac:dyDescent="0.3">
      <c r="A48" s="62"/>
      <c r="B48" s="78" t="s">
        <v>44</v>
      </c>
      <c r="C48" s="52" t="s">
        <v>9</v>
      </c>
      <c r="D48" s="96">
        <f>$D$5*$D$12*$D$15</f>
        <v>90.815000000000012</v>
      </c>
      <c r="E48" s="78" t="s">
        <v>36</v>
      </c>
      <c r="F48" s="97"/>
      <c r="G48" s="57">
        <f t="shared" si="2"/>
        <v>0</v>
      </c>
    </row>
    <row r="49" spans="1:11" ht="15.75" thickBot="1" x14ac:dyDescent="0.3">
      <c r="A49" s="62"/>
      <c r="B49" s="78" t="s">
        <v>45</v>
      </c>
      <c r="C49" s="52" t="s">
        <v>8</v>
      </c>
      <c r="D49" s="96">
        <f>$D$6*$D$12*$D$14</f>
        <v>585.48500000000001</v>
      </c>
      <c r="E49" s="78" t="s">
        <v>36</v>
      </c>
      <c r="F49" s="97"/>
      <c r="G49" s="57">
        <f t="shared" si="2"/>
        <v>0</v>
      </c>
    </row>
    <row r="50" spans="1:11" ht="15.75" thickBot="1" x14ac:dyDescent="0.3">
      <c r="A50" s="62"/>
      <c r="B50" s="78" t="s">
        <v>45</v>
      </c>
      <c r="C50" s="52" t="s">
        <v>9</v>
      </c>
      <c r="D50" s="96">
        <f>$D$6*$D$12*$D$15</f>
        <v>30.815000000000005</v>
      </c>
      <c r="E50" s="78" t="s">
        <v>36</v>
      </c>
      <c r="F50" s="97"/>
      <c r="G50" s="57">
        <f t="shared" si="2"/>
        <v>0</v>
      </c>
    </row>
    <row r="51" spans="1:11" s="64" customFormat="1" x14ac:dyDescent="0.25">
      <c r="A51" s="54"/>
      <c r="B51" s="99" t="s">
        <v>12</v>
      </c>
      <c r="C51" s="55"/>
      <c r="D51" s="98">
        <f>SUM(D43:D50)</f>
        <v>13465.300000000001</v>
      </c>
      <c r="E51" s="99" t="s">
        <v>36</v>
      </c>
      <c r="F51" s="55"/>
      <c r="G51" s="61">
        <f>SUM(G43:G50)</f>
        <v>0</v>
      </c>
    </row>
    <row r="52" spans="1:11" s="64" customFormat="1" x14ac:dyDescent="0.25">
      <c r="A52" s="54"/>
      <c r="B52" s="99"/>
      <c r="C52" s="55"/>
      <c r="D52" s="98"/>
      <c r="E52" s="78"/>
      <c r="F52" s="55"/>
      <c r="G52" s="55"/>
    </row>
    <row r="53" spans="1:11" s="64" customFormat="1" x14ac:dyDescent="0.25">
      <c r="A53" s="54"/>
      <c r="B53" s="99" t="s">
        <v>77</v>
      </c>
      <c r="C53" s="55"/>
      <c r="D53" s="98">
        <f>D27+D39+D51</f>
        <v>134653</v>
      </c>
      <c r="E53" s="99" t="s">
        <v>36</v>
      </c>
      <c r="F53" s="55"/>
      <c r="G53" s="61">
        <f>G27+G39+G51</f>
        <v>0</v>
      </c>
    </row>
    <row r="54" spans="1:11" x14ac:dyDescent="0.25">
      <c r="A54" s="62"/>
      <c r="B54" s="52"/>
      <c r="C54" s="52"/>
      <c r="D54" s="52"/>
      <c r="E54" s="78"/>
      <c r="F54" s="52"/>
      <c r="G54" s="52"/>
    </row>
    <row r="55" spans="1:11" x14ac:dyDescent="0.25">
      <c r="A55" s="62"/>
      <c r="B55" s="100"/>
      <c r="C55" s="101"/>
      <c r="D55" s="102"/>
      <c r="E55" s="80"/>
      <c r="F55" s="52"/>
      <c r="G55" s="52"/>
      <c r="K55" s="67"/>
    </row>
    <row r="56" spans="1:11" x14ac:dyDescent="0.25">
      <c r="A56" s="62"/>
      <c r="B56" s="95" t="s">
        <v>78</v>
      </c>
      <c r="C56" s="95" t="s">
        <v>0</v>
      </c>
      <c r="D56" s="95" t="s">
        <v>1</v>
      </c>
      <c r="E56" s="95" t="s">
        <v>2</v>
      </c>
      <c r="F56" s="95" t="s">
        <v>3</v>
      </c>
      <c r="G56" s="95" t="s">
        <v>5</v>
      </c>
    </row>
    <row r="57" spans="1:11" x14ac:dyDescent="0.25">
      <c r="A57" s="62"/>
      <c r="B57" s="95"/>
      <c r="C57" s="95"/>
      <c r="D57" s="95"/>
      <c r="E57" s="95"/>
      <c r="F57" s="95" t="s">
        <v>4</v>
      </c>
      <c r="G57" s="95" t="s">
        <v>6</v>
      </c>
    </row>
    <row r="58" spans="1:11" ht="15.75" thickBot="1" x14ac:dyDescent="0.3">
      <c r="A58" s="62"/>
      <c r="B58" s="52"/>
      <c r="C58" s="52"/>
      <c r="D58" s="52"/>
      <c r="E58" s="78"/>
      <c r="F58" s="52"/>
      <c r="G58" s="52"/>
    </row>
    <row r="59" spans="1:11" x14ac:dyDescent="0.25">
      <c r="A59" s="62"/>
      <c r="B59" s="82" t="s">
        <v>42</v>
      </c>
      <c r="C59" s="83"/>
      <c r="D59" s="103"/>
      <c r="E59" s="104"/>
      <c r="F59" s="52"/>
      <c r="G59" s="52"/>
      <c r="H59" s="66"/>
      <c r="K59" s="67"/>
    </row>
    <row r="60" spans="1:11" x14ac:dyDescent="0.25">
      <c r="A60" s="62"/>
      <c r="B60" s="105" t="s">
        <v>55</v>
      </c>
      <c r="C60" s="86"/>
      <c r="D60" s="106">
        <v>111</v>
      </c>
      <c r="E60" s="107" t="s">
        <v>54</v>
      </c>
      <c r="F60" s="52"/>
      <c r="G60" s="52"/>
      <c r="H60" s="72"/>
      <c r="K60" s="67"/>
    </row>
    <row r="61" spans="1:11" x14ac:dyDescent="0.25">
      <c r="A61" s="62"/>
      <c r="B61" s="105" t="s">
        <v>51</v>
      </c>
      <c r="C61" s="86"/>
      <c r="D61" s="106">
        <v>20</v>
      </c>
      <c r="E61" s="107" t="s">
        <v>52</v>
      </c>
      <c r="F61" s="52"/>
      <c r="G61" s="52"/>
      <c r="H61" s="66"/>
      <c r="K61" s="67"/>
    </row>
    <row r="62" spans="1:11" ht="15.75" thickBot="1" x14ac:dyDescent="0.3">
      <c r="A62" s="62"/>
      <c r="B62" s="91" t="s">
        <v>48</v>
      </c>
      <c r="C62" s="108"/>
      <c r="D62" s="109">
        <v>24</v>
      </c>
      <c r="E62" s="110" t="s">
        <v>52</v>
      </c>
      <c r="F62" s="52"/>
      <c r="G62" s="52"/>
      <c r="H62" s="66"/>
      <c r="K62" s="67"/>
    </row>
    <row r="63" spans="1:11" x14ac:dyDescent="0.25">
      <c r="A63" s="62"/>
      <c r="B63" s="100"/>
      <c r="C63" s="101"/>
      <c r="D63" s="102"/>
      <c r="E63" s="80"/>
      <c r="F63" s="52"/>
      <c r="G63" s="52"/>
      <c r="K63" s="67"/>
    </row>
    <row r="64" spans="1:11" x14ac:dyDescent="0.25">
      <c r="A64" s="62"/>
      <c r="B64" s="52"/>
      <c r="C64" s="52"/>
      <c r="D64" s="52"/>
      <c r="E64" s="52"/>
      <c r="F64" s="52"/>
      <c r="G64" s="52"/>
      <c r="H64" s="73"/>
    </row>
    <row r="65" spans="1:8" x14ac:dyDescent="0.25">
      <c r="A65" s="62"/>
      <c r="B65" s="95" t="s">
        <v>13</v>
      </c>
      <c r="C65" s="95"/>
      <c r="D65" s="95" t="s">
        <v>1</v>
      </c>
      <c r="E65" s="95" t="s">
        <v>2</v>
      </c>
      <c r="F65" s="95" t="s">
        <v>3</v>
      </c>
      <c r="G65" s="95" t="s">
        <v>5</v>
      </c>
      <c r="H65" s="73"/>
    </row>
    <row r="66" spans="1:8" ht="15.75" thickBot="1" x14ac:dyDescent="0.3">
      <c r="A66" s="62"/>
      <c r="B66" s="95"/>
      <c r="C66" s="95"/>
      <c r="D66" s="95"/>
      <c r="E66" s="95"/>
      <c r="F66" s="95" t="s">
        <v>4</v>
      </c>
      <c r="G66" s="95" t="s">
        <v>6</v>
      </c>
      <c r="H66" s="73"/>
    </row>
    <row r="67" spans="1:8" ht="15.75" thickBot="1" x14ac:dyDescent="0.3">
      <c r="A67" s="62"/>
      <c r="B67" s="52" t="s">
        <v>49</v>
      </c>
      <c r="C67" s="52"/>
      <c r="D67" s="111">
        <v>222</v>
      </c>
      <c r="E67" s="52" t="s">
        <v>54</v>
      </c>
      <c r="F67" s="97"/>
      <c r="G67" s="57">
        <f t="shared" ref="G67:G72" si="3">D67*F67</f>
        <v>0</v>
      </c>
      <c r="H67" s="73"/>
    </row>
    <row r="68" spans="1:8" ht="15.75" thickBot="1" x14ac:dyDescent="0.3">
      <c r="A68" s="62"/>
      <c r="B68" s="52" t="s">
        <v>50</v>
      </c>
      <c r="C68" s="52"/>
      <c r="D68" s="111">
        <f>D61*2</f>
        <v>40</v>
      </c>
      <c r="E68" s="52" t="s">
        <v>52</v>
      </c>
      <c r="F68" s="97"/>
      <c r="G68" s="57">
        <f t="shared" si="3"/>
        <v>0</v>
      </c>
      <c r="H68" s="73"/>
    </row>
    <row r="69" spans="1:8" ht="15.75" thickBot="1" x14ac:dyDescent="0.3">
      <c r="A69" s="62"/>
      <c r="B69" s="52" t="s">
        <v>102</v>
      </c>
      <c r="C69" s="52"/>
      <c r="D69" s="111">
        <v>40</v>
      </c>
      <c r="E69" s="52" t="s">
        <v>52</v>
      </c>
      <c r="F69" s="97"/>
      <c r="G69" s="57">
        <f t="shared" si="3"/>
        <v>0</v>
      </c>
      <c r="H69" s="73"/>
    </row>
    <row r="70" spans="1:8" ht="15.75" thickBot="1" x14ac:dyDescent="0.3">
      <c r="A70" s="62"/>
      <c r="B70" s="52" t="s">
        <v>80</v>
      </c>
      <c r="C70" s="52"/>
      <c r="D70" s="111">
        <f>D62*2</f>
        <v>48</v>
      </c>
      <c r="E70" s="52" t="s">
        <v>52</v>
      </c>
      <c r="F70" s="97"/>
      <c r="G70" s="57">
        <f t="shared" si="3"/>
        <v>0</v>
      </c>
      <c r="H70" s="74"/>
    </row>
    <row r="71" spans="1:8" ht="15.75" thickBot="1" x14ac:dyDescent="0.3">
      <c r="A71" s="62"/>
      <c r="B71" s="52" t="s">
        <v>46</v>
      </c>
      <c r="C71" s="52"/>
      <c r="D71" s="111">
        <f>D62*2</f>
        <v>48</v>
      </c>
      <c r="E71" s="52" t="s">
        <v>52</v>
      </c>
      <c r="F71" s="97"/>
      <c r="G71" s="57">
        <f t="shared" si="3"/>
        <v>0</v>
      </c>
      <c r="H71" s="74"/>
    </row>
    <row r="72" spans="1:8" ht="15.75" thickBot="1" x14ac:dyDescent="0.3">
      <c r="A72" s="62"/>
      <c r="B72" s="52" t="s">
        <v>47</v>
      </c>
      <c r="C72" s="52"/>
      <c r="D72" s="111">
        <f>D62*2</f>
        <v>48</v>
      </c>
      <c r="E72" s="52" t="s">
        <v>52</v>
      </c>
      <c r="F72" s="97"/>
      <c r="G72" s="57">
        <f t="shared" si="3"/>
        <v>0</v>
      </c>
      <c r="H72" s="74"/>
    </row>
    <row r="73" spans="1:8" s="71" customFormat="1" x14ac:dyDescent="0.25">
      <c r="A73" s="112"/>
      <c r="B73" s="99" t="s">
        <v>30</v>
      </c>
      <c r="C73" s="99"/>
      <c r="D73" s="99"/>
      <c r="E73" s="99"/>
      <c r="F73" s="99"/>
      <c r="G73" s="113">
        <f>SUM(G67:G72)</f>
        <v>0</v>
      </c>
      <c r="H73" s="75"/>
    </row>
    <row r="74" spans="1:8" x14ac:dyDescent="0.25">
      <c r="A74" s="62"/>
      <c r="B74" s="52"/>
      <c r="C74" s="52"/>
      <c r="D74" s="52"/>
      <c r="E74" s="52"/>
      <c r="F74" s="52"/>
      <c r="G74" s="52"/>
      <c r="H74" s="73"/>
    </row>
    <row r="75" spans="1:8" x14ac:dyDescent="0.25">
      <c r="A75" s="62"/>
      <c r="B75" s="95" t="s">
        <v>5</v>
      </c>
      <c r="C75" s="95"/>
      <c r="D75" s="95"/>
      <c r="E75" s="95"/>
      <c r="F75" s="95"/>
      <c r="G75" s="95"/>
      <c r="H75" s="73"/>
    </row>
    <row r="76" spans="1:8" x14ac:dyDescent="0.25">
      <c r="A76" s="62"/>
      <c r="B76" s="95"/>
      <c r="C76" s="95"/>
      <c r="D76" s="95"/>
      <c r="E76" s="95"/>
      <c r="F76" s="95"/>
      <c r="G76" s="95"/>
      <c r="H76" s="73"/>
    </row>
    <row r="77" spans="1:8" ht="15" customHeight="1" x14ac:dyDescent="0.5">
      <c r="A77" s="62"/>
      <c r="B77" s="59" t="s">
        <v>110</v>
      </c>
      <c r="C77" s="114"/>
      <c r="D77" s="115"/>
      <c r="E77" s="115"/>
      <c r="F77" s="115"/>
      <c r="G77" s="115"/>
      <c r="H77" s="118"/>
    </row>
    <row r="78" spans="1:8" x14ac:dyDescent="0.25">
      <c r="A78" s="62"/>
      <c r="B78" s="116" t="s">
        <v>16</v>
      </c>
      <c r="C78" s="115"/>
      <c r="D78" s="115"/>
      <c r="E78" s="115"/>
      <c r="F78" s="115"/>
      <c r="G78" s="117">
        <f>G27+G39+G51+G73</f>
        <v>0</v>
      </c>
      <c r="H78" s="118"/>
    </row>
    <row r="79" spans="1:8" x14ac:dyDescent="0.25">
      <c r="A79" s="62"/>
      <c r="B79" s="52"/>
      <c r="C79" s="52"/>
      <c r="D79" s="52"/>
      <c r="E79" s="52"/>
      <c r="F79" s="52"/>
      <c r="G79" s="52"/>
      <c r="H79" s="118"/>
    </row>
  </sheetData>
  <sheetProtection sheet="1" objects="1" scenarios="1" formatCells="0"/>
  <protectedRanges>
    <protectedRange sqref="F19:F26" name="Bereik1"/>
    <protectedRange sqref="F31:F38" name="Bereik2"/>
    <protectedRange sqref="F43:F50" name="Bereik3"/>
    <protectedRange sqref="F67:F72" name="Bereik4"/>
  </protectedRanges>
  <pageMargins left="0.7" right="0.7" top="0.75" bottom="0.75" header="0.3" footer="0.3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5"/>
  <sheetViews>
    <sheetView workbookViewId="0">
      <selection activeCell="B46" sqref="B46"/>
    </sheetView>
  </sheetViews>
  <sheetFormatPr defaultRowHeight="15" x14ac:dyDescent="0.25"/>
  <cols>
    <col min="1" max="1" width="4.28515625" customWidth="1"/>
    <col min="2" max="2" width="62.140625" bestFit="1" customWidth="1"/>
    <col min="3" max="3" width="10.5703125" bestFit="1" customWidth="1"/>
    <col min="5" max="5" width="17.5703125" bestFit="1" customWidth="1"/>
    <col min="6" max="6" width="17.7109375" customWidth="1"/>
    <col min="7" max="7" width="12.85546875" bestFit="1" customWidth="1"/>
    <col min="8" max="8" width="78.140625" bestFit="1" customWidth="1"/>
  </cols>
  <sheetData>
    <row r="1" spans="2:8" ht="45" x14ac:dyDescent="0.45">
      <c r="B1" s="3" t="s">
        <v>17</v>
      </c>
      <c r="C1" s="13" t="s">
        <v>106</v>
      </c>
      <c r="E1" s="6"/>
    </row>
    <row r="2" spans="2:8" s="7" customFormat="1" ht="15.75" thickBot="1" x14ac:dyDescent="0.3">
      <c r="E2" s="10"/>
      <c r="H2" s="24"/>
    </row>
    <row r="3" spans="2:8" s="7" customFormat="1" x14ac:dyDescent="0.25">
      <c r="B3" s="32" t="s">
        <v>42</v>
      </c>
      <c r="C3" s="33"/>
      <c r="D3" s="39"/>
      <c r="E3" s="40"/>
      <c r="H3" s="23"/>
    </row>
    <row r="4" spans="2:8" s="7" customFormat="1" x14ac:dyDescent="0.25">
      <c r="B4" s="41" t="s">
        <v>62</v>
      </c>
      <c r="C4" s="36"/>
      <c r="D4" s="42">
        <v>38</v>
      </c>
      <c r="E4" s="43" t="s">
        <v>63</v>
      </c>
      <c r="H4" s="23"/>
    </row>
    <row r="5" spans="2:8" s="7" customFormat="1" x14ac:dyDescent="0.25">
      <c r="B5" s="41" t="s">
        <v>64</v>
      </c>
      <c r="C5" s="36"/>
      <c r="D5" s="42">
        <v>5</v>
      </c>
      <c r="E5" s="43" t="s">
        <v>63</v>
      </c>
      <c r="H5" s="23"/>
    </row>
    <row r="6" spans="2:8" s="7" customFormat="1" x14ac:dyDescent="0.25">
      <c r="B6" s="41" t="s">
        <v>65</v>
      </c>
      <c r="C6" s="36"/>
      <c r="D6" s="42">
        <v>88</v>
      </c>
      <c r="E6" s="43" t="s">
        <v>63</v>
      </c>
      <c r="H6" s="23"/>
    </row>
    <row r="7" spans="2:8" s="7" customFormat="1" x14ac:dyDescent="0.25">
      <c r="B7" s="41" t="s">
        <v>66</v>
      </c>
      <c r="C7" s="36"/>
      <c r="D7" s="46">
        <v>30</v>
      </c>
      <c r="E7" s="43" t="s">
        <v>63</v>
      </c>
      <c r="H7" s="23"/>
    </row>
    <row r="8" spans="2:8" s="7" customFormat="1" x14ac:dyDescent="0.25">
      <c r="B8" s="41" t="s">
        <v>69</v>
      </c>
      <c r="C8" s="36"/>
      <c r="D8" s="46">
        <v>11</v>
      </c>
      <c r="E8" s="43" t="s">
        <v>63</v>
      </c>
      <c r="H8" s="24"/>
    </row>
    <row r="9" spans="2:8" s="7" customFormat="1" x14ac:dyDescent="0.25">
      <c r="B9" s="41" t="s">
        <v>68</v>
      </c>
      <c r="C9" s="36"/>
      <c r="D9" s="46">
        <v>9</v>
      </c>
      <c r="E9" s="43" t="s">
        <v>63</v>
      </c>
    </row>
    <row r="10" spans="2:8" s="7" customFormat="1" ht="15.75" thickBot="1" x14ac:dyDescent="0.3">
      <c r="B10" s="38" t="s">
        <v>67</v>
      </c>
      <c r="C10" s="44"/>
      <c r="D10" s="45">
        <v>10</v>
      </c>
      <c r="E10" s="47" t="s">
        <v>63</v>
      </c>
    </row>
    <row r="11" spans="2:8" s="7" customFormat="1" x14ac:dyDescent="0.25">
      <c r="E11" s="10"/>
    </row>
    <row r="12" spans="2:8" x14ac:dyDescent="0.25">
      <c r="B12" s="2" t="s">
        <v>18</v>
      </c>
      <c r="C12" s="2" t="s">
        <v>1</v>
      </c>
      <c r="D12" s="2" t="s">
        <v>2</v>
      </c>
      <c r="E12" s="2" t="s">
        <v>21</v>
      </c>
      <c r="F12" s="2" t="s">
        <v>3</v>
      </c>
      <c r="G12" s="2" t="s">
        <v>5</v>
      </c>
    </row>
    <row r="13" spans="2:8" ht="15.75" thickBot="1" x14ac:dyDescent="0.3">
      <c r="B13" s="2"/>
      <c r="C13" s="2"/>
      <c r="D13" s="2"/>
      <c r="E13" s="2" t="s">
        <v>29</v>
      </c>
      <c r="F13" s="2" t="s">
        <v>4</v>
      </c>
      <c r="G13" s="2" t="s">
        <v>6</v>
      </c>
    </row>
    <row r="14" spans="2:8" ht="15.75" thickBot="1" x14ac:dyDescent="0.3">
      <c r="B14" t="s">
        <v>103</v>
      </c>
      <c r="C14" s="12">
        <v>288</v>
      </c>
      <c r="D14" s="11" t="s">
        <v>53</v>
      </c>
      <c r="E14" s="7">
        <v>4</v>
      </c>
      <c r="F14" s="31"/>
      <c r="G14" s="17">
        <f>C14*F14</f>
        <v>0</v>
      </c>
      <c r="H14" s="4"/>
    </row>
    <row r="15" spans="2:8" ht="15.75" thickBot="1" x14ac:dyDescent="0.3">
      <c r="B15" t="s">
        <v>81</v>
      </c>
      <c r="C15" s="12">
        <f>D5*E15*2</f>
        <v>40</v>
      </c>
      <c r="D15" s="11" t="s">
        <v>53</v>
      </c>
      <c r="E15" s="7">
        <v>4</v>
      </c>
      <c r="F15" s="30"/>
      <c r="G15" s="17">
        <f>C15*F15</f>
        <v>0</v>
      </c>
      <c r="H15" s="4"/>
    </row>
    <row r="16" spans="2:8" x14ac:dyDescent="0.25">
      <c r="B16" s="5" t="s">
        <v>15</v>
      </c>
      <c r="G16" s="18">
        <f>G14+G15</f>
        <v>0</v>
      </c>
    </row>
    <row r="18" spans="2:8" x14ac:dyDescent="0.25">
      <c r="B18" s="2" t="s">
        <v>18</v>
      </c>
      <c r="C18" s="2" t="s">
        <v>1</v>
      </c>
      <c r="D18" s="2" t="s">
        <v>2</v>
      </c>
      <c r="E18" s="2" t="s">
        <v>21</v>
      </c>
      <c r="F18" s="2" t="s">
        <v>3</v>
      </c>
      <c r="G18" s="2" t="s">
        <v>5</v>
      </c>
    </row>
    <row r="19" spans="2:8" ht="15.75" thickBot="1" x14ac:dyDescent="0.3">
      <c r="B19" s="2"/>
      <c r="C19" s="2"/>
      <c r="D19" s="2"/>
      <c r="E19" s="2" t="s">
        <v>29</v>
      </c>
      <c r="F19" s="2" t="s">
        <v>4</v>
      </c>
      <c r="G19" s="2" t="s">
        <v>6</v>
      </c>
    </row>
    <row r="20" spans="2:8" ht="15.75" thickBot="1" x14ac:dyDescent="0.3">
      <c r="B20" t="s">
        <v>73</v>
      </c>
      <c r="C20" s="12">
        <f>D6*E20*2</f>
        <v>176</v>
      </c>
      <c r="D20" s="11" t="s">
        <v>53</v>
      </c>
      <c r="E20" s="7">
        <v>1</v>
      </c>
      <c r="F20" s="31"/>
      <c r="G20" s="17">
        <f>C20*F20</f>
        <v>0</v>
      </c>
      <c r="H20" s="4"/>
    </row>
    <row r="21" spans="2:8" x14ac:dyDescent="0.25">
      <c r="B21" s="5" t="s">
        <v>20</v>
      </c>
      <c r="E21" s="15"/>
      <c r="G21" s="18">
        <f>G20</f>
        <v>0</v>
      </c>
    </row>
    <row r="22" spans="2:8" x14ac:dyDescent="0.25">
      <c r="E22" s="12"/>
    </row>
    <row r="23" spans="2:8" x14ac:dyDescent="0.25">
      <c r="B23" s="2" t="s">
        <v>18</v>
      </c>
      <c r="C23" s="2" t="s">
        <v>1</v>
      </c>
      <c r="D23" s="2" t="s">
        <v>2</v>
      </c>
      <c r="E23" s="2" t="s">
        <v>21</v>
      </c>
      <c r="F23" s="2" t="s">
        <v>3</v>
      </c>
      <c r="G23" s="2" t="s">
        <v>5</v>
      </c>
    </row>
    <row r="24" spans="2:8" ht="15.75" thickBot="1" x14ac:dyDescent="0.3">
      <c r="B24" s="2"/>
      <c r="C24" s="2"/>
      <c r="D24" s="2"/>
      <c r="E24" s="2" t="s">
        <v>29</v>
      </c>
      <c r="F24" s="2" t="s">
        <v>4</v>
      </c>
      <c r="G24" s="2" t="s">
        <v>6</v>
      </c>
    </row>
    <row r="25" spans="2:8" ht="15.75" thickBot="1" x14ac:dyDescent="0.3">
      <c r="B25" t="s">
        <v>74</v>
      </c>
      <c r="C25" s="12">
        <f>D7*E25*2</f>
        <v>180</v>
      </c>
      <c r="D25" s="11" t="s">
        <v>53</v>
      </c>
      <c r="E25" s="7">
        <v>3</v>
      </c>
      <c r="F25" s="31"/>
      <c r="G25" s="17">
        <f t="shared" ref="G25:G26" si="0">C25*F25</f>
        <v>0</v>
      </c>
      <c r="H25" s="4"/>
    </row>
    <row r="26" spans="2:8" ht="15.75" thickBot="1" x14ac:dyDescent="0.3">
      <c r="B26" t="s">
        <v>75</v>
      </c>
      <c r="C26" s="12">
        <f>D10*E26*2</f>
        <v>60</v>
      </c>
      <c r="D26" s="11" t="s">
        <v>53</v>
      </c>
      <c r="E26" s="7">
        <v>3</v>
      </c>
      <c r="F26" s="31"/>
      <c r="G26" s="17">
        <f t="shared" si="0"/>
        <v>0</v>
      </c>
      <c r="H26" s="4"/>
    </row>
    <row r="27" spans="2:8" x14ac:dyDescent="0.25">
      <c r="B27" s="5" t="s">
        <v>85</v>
      </c>
      <c r="G27" s="18">
        <f>G25+G26</f>
        <v>0</v>
      </c>
    </row>
    <row r="29" spans="2:8" x14ac:dyDescent="0.25">
      <c r="B29" s="2" t="s">
        <v>18</v>
      </c>
      <c r="C29" s="2" t="s">
        <v>1</v>
      </c>
      <c r="D29" s="2" t="s">
        <v>2</v>
      </c>
      <c r="E29" s="2" t="s">
        <v>21</v>
      </c>
      <c r="F29" s="2" t="s">
        <v>3</v>
      </c>
      <c r="G29" s="2" t="s">
        <v>5</v>
      </c>
    </row>
    <row r="30" spans="2:8" ht="15.75" thickBot="1" x14ac:dyDescent="0.3">
      <c r="B30" s="2"/>
      <c r="C30" s="2"/>
      <c r="D30" s="2"/>
      <c r="E30" s="2" t="s">
        <v>29</v>
      </c>
      <c r="F30" s="2" t="s">
        <v>4</v>
      </c>
      <c r="G30" s="2" t="s">
        <v>6</v>
      </c>
    </row>
    <row r="31" spans="2:8" ht="15.75" thickBot="1" x14ac:dyDescent="0.3">
      <c r="B31" t="s">
        <v>76</v>
      </c>
      <c r="C31" s="12">
        <f>D8*E31*2</f>
        <v>22</v>
      </c>
      <c r="D31" s="11" t="s">
        <v>53</v>
      </c>
      <c r="E31" s="7">
        <v>1</v>
      </c>
      <c r="F31" s="31"/>
      <c r="G31" s="17">
        <f t="shared" ref="G31:G32" si="1">C31*F31</f>
        <v>0</v>
      </c>
      <c r="H31" s="4"/>
    </row>
    <row r="32" spans="2:8" ht="15.75" thickBot="1" x14ac:dyDescent="0.3">
      <c r="B32" t="s">
        <v>104</v>
      </c>
      <c r="C32" s="12">
        <f>D9*E32*2</f>
        <v>18</v>
      </c>
      <c r="D32" s="11" t="s">
        <v>53</v>
      </c>
      <c r="E32" s="7">
        <v>1</v>
      </c>
      <c r="F32" s="31"/>
      <c r="G32" s="17">
        <f t="shared" si="1"/>
        <v>0</v>
      </c>
      <c r="H32" s="4"/>
    </row>
    <row r="33" spans="2:8" x14ac:dyDescent="0.25">
      <c r="B33" s="5" t="s">
        <v>86</v>
      </c>
      <c r="D33" s="4"/>
      <c r="G33" s="18">
        <f>G31+G32</f>
        <v>0</v>
      </c>
    </row>
    <row r="35" spans="2:8" x14ac:dyDescent="0.25">
      <c r="B35" s="2" t="s">
        <v>13</v>
      </c>
      <c r="C35" s="2" t="s">
        <v>1</v>
      </c>
      <c r="D35" s="2" t="s">
        <v>2</v>
      </c>
      <c r="E35" s="2" t="s">
        <v>21</v>
      </c>
      <c r="F35" s="2" t="s">
        <v>3</v>
      </c>
      <c r="G35" s="2" t="s">
        <v>5</v>
      </c>
    </row>
    <row r="36" spans="2:8" ht="15.75" thickBot="1" x14ac:dyDescent="0.3">
      <c r="B36" s="2"/>
      <c r="C36" s="2"/>
      <c r="D36" s="2"/>
      <c r="E36" s="2" t="s">
        <v>29</v>
      </c>
      <c r="F36" s="2" t="s">
        <v>4</v>
      </c>
      <c r="G36" s="2" t="s">
        <v>6</v>
      </c>
      <c r="H36" s="12"/>
    </row>
    <row r="37" spans="2:8" ht="15.75" thickBot="1" x14ac:dyDescent="0.3">
      <c r="B37" t="s">
        <v>49</v>
      </c>
      <c r="C37" s="12">
        <v>28</v>
      </c>
      <c r="D37" t="s">
        <v>54</v>
      </c>
      <c r="E37" s="7" t="s">
        <v>61</v>
      </c>
      <c r="F37" s="31"/>
      <c r="G37" s="17">
        <f t="shared" ref="G37" si="2">C37*F37</f>
        <v>0</v>
      </c>
      <c r="H37" s="27"/>
    </row>
    <row r="38" spans="2:8" x14ac:dyDescent="0.25">
      <c r="B38" s="5" t="s">
        <v>87</v>
      </c>
      <c r="G38" s="18">
        <f>G37</f>
        <v>0</v>
      </c>
      <c r="H38" s="12"/>
    </row>
    <row r="40" spans="2:8" x14ac:dyDescent="0.25">
      <c r="B40" s="2" t="s">
        <v>5</v>
      </c>
      <c r="C40" s="2"/>
      <c r="D40" s="2"/>
      <c r="E40" s="2"/>
      <c r="F40" s="2"/>
      <c r="G40" s="2"/>
    </row>
    <row r="41" spans="2:8" x14ac:dyDescent="0.25">
      <c r="B41" s="2"/>
      <c r="C41" s="2"/>
      <c r="D41" s="2"/>
      <c r="E41" s="2"/>
      <c r="F41" s="2"/>
      <c r="G41" s="2"/>
    </row>
    <row r="42" spans="2:8" ht="15" customHeight="1" x14ac:dyDescent="0.5">
      <c r="B42" s="28" t="s">
        <v>109</v>
      </c>
      <c r="C42" s="19"/>
      <c r="D42" s="19"/>
      <c r="E42" s="19"/>
      <c r="F42" s="19"/>
      <c r="G42" s="19"/>
      <c r="H42" s="25"/>
    </row>
    <row r="43" spans="2:8" ht="15" customHeight="1" x14ac:dyDescent="0.5">
      <c r="B43" s="21" t="s">
        <v>16</v>
      </c>
      <c r="C43" s="19"/>
      <c r="D43" s="19"/>
      <c r="E43" s="19"/>
      <c r="F43" s="19"/>
      <c r="G43" s="26">
        <f>G16+G21+G27+G33+G38</f>
        <v>0</v>
      </c>
      <c r="H43" s="25"/>
    </row>
    <row r="44" spans="2:8" x14ac:dyDescent="0.25">
      <c r="H44" s="25"/>
    </row>
    <row r="45" spans="2:8" x14ac:dyDescent="0.25">
      <c r="B45" s="123"/>
      <c r="C45" s="123"/>
      <c r="D45" s="123"/>
      <c r="E45" s="123"/>
      <c r="F45" s="123"/>
      <c r="G45" s="123"/>
    </row>
  </sheetData>
  <sheetProtection sheet="1" objects="1" scenarios="1"/>
  <protectedRanges>
    <protectedRange sqref="F14 F15 F20 F25 F26 F31 F32 F37" name="Bereik1"/>
  </protectedRanges>
  <pageMargins left="0.7" right="0.7" top="0.75" bottom="0.75" header="0.3" footer="0.3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7"/>
  <sheetViews>
    <sheetView workbookViewId="0">
      <selection activeCell="H12" sqref="H12"/>
    </sheetView>
  </sheetViews>
  <sheetFormatPr defaultRowHeight="15" x14ac:dyDescent="0.25"/>
  <cols>
    <col min="1" max="1" width="2.7109375" customWidth="1"/>
    <col min="2" max="2" width="44.28515625" customWidth="1"/>
    <col min="3" max="3" width="10.42578125" customWidth="1"/>
    <col min="5" max="5" width="15.7109375" customWidth="1"/>
    <col min="6" max="6" width="17.5703125" bestFit="1" customWidth="1"/>
    <col min="7" max="7" width="18.7109375" customWidth="1"/>
    <col min="8" max="8" width="47.7109375" bestFit="1" customWidth="1"/>
  </cols>
  <sheetData>
    <row r="1" spans="2:12" ht="53.25" customHeight="1" x14ac:dyDescent="0.45">
      <c r="B1" s="3" t="s">
        <v>17</v>
      </c>
      <c r="C1" s="13" t="s">
        <v>106</v>
      </c>
      <c r="F1" s="6"/>
    </row>
    <row r="2" spans="2:12" ht="15.75" thickBot="1" x14ac:dyDescent="0.3">
      <c r="B2" s="7"/>
      <c r="D2" s="9"/>
      <c r="E2" s="8"/>
      <c r="F2" s="10"/>
      <c r="L2" s="1"/>
    </row>
    <row r="3" spans="2:12" x14ac:dyDescent="0.25">
      <c r="B3" s="32" t="s">
        <v>42</v>
      </c>
      <c r="C3" s="33"/>
      <c r="D3" s="33"/>
      <c r="E3" s="34"/>
      <c r="L3" s="1"/>
    </row>
    <row r="4" spans="2:12" x14ac:dyDescent="0.25">
      <c r="B4" s="35" t="s">
        <v>70</v>
      </c>
      <c r="C4" s="48"/>
      <c r="D4" s="49">
        <v>9779</v>
      </c>
      <c r="E4" s="37" t="s">
        <v>53</v>
      </c>
      <c r="F4" s="10"/>
      <c r="L4" s="1"/>
    </row>
    <row r="5" spans="2:12" x14ac:dyDescent="0.25">
      <c r="B5" s="35" t="s">
        <v>71</v>
      </c>
      <c r="C5" s="48"/>
      <c r="D5" s="49">
        <v>8534</v>
      </c>
      <c r="E5" s="37" t="s">
        <v>53</v>
      </c>
      <c r="F5" s="10"/>
      <c r="L5" s="1"/>
    </row>
    <row r="6" spans="2:12" x14ac:dyDescent="0.25">
      <c r="B6" s="35" t="s">
        <v>72</v>
      </c>
      <c r="C6" s="48"/>
      <c r="D6" s="49">
        <v>333</v>
      </c>
      <c r="E6" s="37" t="s">
        <v>53</v>
      </c>
      <c r="F6" s="10"/>
      <c r="L6" s="1"/>
    </row>
    <row r="7" spans="2:12" x14ac:dyDescent="0.25">
      <c r="B7" s="35"/>
      <c r="C7" s="48" t="s">
        <v>57</v>
      </c>
      <c r="D7" s="49">
        <f>SUM(D4:D6)</f>
        <v>18646</v>
      </c>
      <c r="E7" s="37" t="s">
        <v>53</v>
      </c>
      <c r="F7" s="10"/>
      <c r="L7" s="1"/>
    </row>
    <row r="8" spans="2:12" x14ac:dyDescent="0.25">
      <c r="B8" s="35" t="s">
        <v>58</v>
      </c>
      <c r="C8" s="48"/>
      <c r="D8" s="50">
        <v>1.5</v>
      </c>
      <c r="E8" s="37" t="s">
        <v>59</v>
      </c>
      <c r="F8" s="10"/>
      <c r="L8" s="1"/>
    </row>
    <row r="9" spans="2:12" x14ac:dyDescent="0.25">
      <c r="B9" s="35" t="s">
        <v>60</v>
      </c>
      <c r="C9" s="48"/>
      <c r="D9" s="51">
        <v>0.95</v>
      </c>
      <c r="E9" s="37"/>
      <c r="F9" s="10"/>
      <c r="L9" s="1"/>
    </row>
    <row r="10" spans="2:12" x14ac:dyDescent="0.25">
      <c r="B10" s="35" t="s">
        <v>56</v>
      </c>
      <c r="C10" s="48"/>
      <c r="D10" s="119">
        <f>1-D9</f>
        <v>5.0000000000000044E-2</v>
      </c>
      <c r="E10" s="37"/>
      <c r="F10" s="10"/>
      <c r="L10" s="1"/>
    </row>
    <row r="11" spans="2:12" x14ac:dyDescent="0.25">
      <c r="B11" s="35"/>
      <c r="C11" s="48"/>
      <c r="D11" s="119"/>
      <c r="E11" s="37"/>
      <c r="F11" s="10"/>
      <c r="L11" s="1"/>
    </row>
    <row r="12" spans="2:12" x14ac:dyDescent="0.25">
      <c r="B12" s="35" t="s">
        <v>98</v>
      </c>
      <c r="C12" s="48"/>
      <c r="D12" s="49">
        <v>1343</v>
      </c>
      <c r="E12" s="37" t="s">
        <v>99</v>
      </c>
      <c r="F12" s="10"/>
      <c r="L12" s="1"/>
    </row>
    <row r="13" spans="2:12" ht="15.75" thickBot="1" x14ac:dyDescent="0.3">
      <c r="B13" s="38" t="s">
        <v>58</v>
      </c>
      <c r="C13" s="120"/>
      <c r="D13" s="120">
        <v>2</v>
      </c>
      <c r="E13" s="121" t="s">
        <v>59</v>
      </c>
      <c r="F13" s="10"/>
      <c r="L13" s="1"/>
    </row>
    <row r="14" spans="2:12" s="7" customFormat="1" x14ac:dyDescent="0.25">
      <c r="H14" s="24"/>
      <c r="I14" s="24"/>
      <c r="J14" s="24"/>
    </row>
    <row r="15" spans="2:12" x14ac:dyDescent="0.25">
      <c r="B15" s="2" t="s">
        <v>18</v>
      </c>
      <c r="C15" s="2" t="s">
        <v>1</v>
      </c>
      <c r="D15" s="2" t="s">
        <v>2</v>
      </c>
      <c r="E15" s="2" t="s">
        <v>21</v>
      </c>
      <c r="F15" s="2" t="s">
        <v>3</v>
      </c>
      <c r="G15" s="2" t="s">
        <v>5</v>
      </c>
      <c r="H15" s="12"/>
      <c r="I15" s="15"/>
      <c r="J15" s="12"/>
    </row>
    <row r="16" spans="2:12" ht="15.75" thickBot="1" x14ac:dyDescent="0.3">
      <c r="B16" s="2"/>
      <c r="C16" s="2"/>
      <c r="D16" s="2"/>
      <c r="E16" s="2" t="s">
        <v>29</v>
      </c>
      <c r="F16" s="2" t="s">
        <v>4</v>
      </c>
      <c r="G16" s="2" t="s">
        <v>6</v>
      </c>
      <c r="H16" s="23"/>
      <c r="I16" s="15"/>
      <c r="J16" s="12"/>
    </row>
    <row r="17" spans="2:10" ht="15.75" thickBot="1" x14ac:dyDescent="0.3">
      <c r="B17" t="s">
        <v>22</v>
      </c>
      <c r="C17" s="14">
        <f>D7*D8*D9*2</f>
        <v>53141.1</v>
      </c>
      <c r="D17" t="s">
        <v>53</v>
      </c>
      <c r="E17" s="7">
        <v>1.5</v>
      </c>
      <c r="F17" s="29"/>
      <c r="G17" s="16">
        <f>C17*F17</f>
        <v>0</v>
      </c>
      <c r="H17" s="23"/>
      <c r="I17" s="12"/>
      <c r="J17" s="12"/>
    </row>
    <row r="18" spans="2:10" ht="15.75" thickBot="1" x14ac:dyDescent="0.3">
      <c r="B18" t="s">
        <v>23</v>
      </c>
      <c r="C18" s="14">
        <f>D7*D8*D10*2</f>
        <v>2796.9000000000024</v>
      </c>
      <c r="D18" t="s">
        <v>53</v>
      </c>
      <c r="E18" s="7">
        <v>1.5</v>
      </c>
      <c r="F18" s="29"/>
      <c r="G18" s="16">
        <f>C18*F18</f>
        <v>0</v>
      </c>
      <c r="H18" s="23"/>
      <c r="I18" s="12"/>
      <c r="J18" s="12"/>
    </row>
    <row r="19" spans="2:10" x14ac:dyDescent="0.25">
      <c r="B19" s="5" t="s">
        <v>88</v>
      </c>
      <c r="G19" s="18">
        <f>G17+G18</f>
        <v>0</v>
      </c>
      <c r="H19" s="23"/>
    </row>
    <row r="21" spans="2:10" ht="15.75" thickBot="1" x14ac:dyDescent="0.3">
      <c r="B21" s="2"/>
      <c r="C21" s="2"/>
      <c r="D21" s="2"/>
      <c r="E21" s="2"/>
      <c r="F21" s="2"/>
      <c r="G21" s="2"/>
    </row>
    <row r="22" spans="2:10" ht="15.75" thickBot="1" x14ac:dyDescent="0.3">
      <c r="B22" t="s">
        <v>24</v>
      </c>
      <c r="C22" s="14">
        <f>D7*D8</f>
        <v>27969</v>
      </c>
      <c r="D22" t="s">
        <v>19</v>
      </c>
      <c r="E22" s="7">
        <v>1</v>
      </c>
      <c r="F22" s="29"/>
      <c r="G22" s="16">
        <f>C22*F22</f>
        <v>0</v>
      </c>
    </row>
    <row r="23" spans="2:10" x14ac:dyDescent="0.25">
      <c r="B23" s="5" t="s">
        <v>89</v>
      </c>
      <c r="E23" s="7"/>
      <c r="F23" s="7"/>
      <c r="G23" s="18">
        <f>G22</f>
        <v>0</v>
      </c>
    </row>
    <row r="25" spans="2:10" ht="15.75" thickBot="1" x14ac:dyDescent="0.3">
      <c r="B25" s="2"/>
      <c r="C25" s="2"/>
      <c r="D25" s="2"/>
      <c r="E25" s="2"/>
      <c r="F25" s="2"/>
      <c r="G25" s="2"/>
      <c r="H25" s="12"/>
    </row>
    <row r="26" spans="2:10" ht="15.75" thickBot="1" x14ac:dyDescent="0.3">
      <c r="B26" t="s">
        <v>49</v>
      </c>
      <c r="C26" s="12">
        <v>374</v>
      </c>
      <c r="D26" t="s">
        <v>54</v>
      </c>
      <c r="E26" s="7">
        <v>1.5</v>
      </c>
      <c r="F26" s="29"/>
      <c r="G26" s="16">
        <f>C26*F26</f>
        <v>0</v>
      </c>
      <c r="H26" s="27"/>
    </row>
    <row r="27" spans="2:10" x14ac:dyDescent="0.25">
      <c r="B27" s="5" t="s">
        <v>90</v>
      </c>
      <c r="G27" s="18">
        <f>G26</f>
        <v>0</v>
      </c>
      <c r="H27" s="12"/>
    </row>
    <row r="29" spans="2:10" ht="15.75" thickBot="1" x14ac:dyDescent="0.3">
      <c r="B29" s="2"/>
      <c r="C29" s="2"/>
      <c r="D29" s="2"/>
      <c r="E29" s="2"/>
      <c r="F29" s="2"/>
      <c r="G29" s="2"/>
    </row>
    <row r="30" spans="2:10" ht="15.75" thickBot="1" x14ac:dyDescent="0.3">
      <c r="B30" t="s">
        <v>27</v>
      </c>
      <c r="C30" s="12">
        <f>25*4</f>
        <v>100</v>
      </c>
      <c r="D30" t="s">
        <v>19</v>
      </c>
      <c r="E30" s="7">
        <v>1.5</v>
      </c>
      <c r="F30" s="29"/>
      <c r="G30" s="16">
        <f>C30*F30</f>
        <v>0</v>
      </c>
    </row>
    <row r="31" spans="2:10" x14ac:dyDescent="0.25">
      <c r="B31" t="s">
        <v>28</v>
      </c>
      <c r="E31" s="7"/>
      <c r="F31" s="7"/>
    </row>
    <row r="32" spans="2:10" x14ac:dyDescent="0.25">
      <c r="B32" s="5" t="s">
        <v>91</v>
      </c>
      <c r="G32" s="18">
        <f>G30</f>
        <v>0</v>
      </c>
    </row>
    <row r="34" spans="2:8" ht="15.75" thickBot="1" x14ac:dyDescent="0.3">
      <c r="B34" s="2"/>
      <c r="C34" s="2"/>
      <c r="D34" s="2"/>
      <c r="E34" s="2"/>
      <c r="F34" s="2"/>
      <c r="G34" s="2"/>
    </row>
    <row r="35" spans="2:8" ht="15.75" thickBot="1" x14ac:dyDescent="0.3">
      <c r="B35" t="s">
        <v>25</v>
      </c>
      <c r="C35" s="12">
        <v>16</v>
      </c>
      <c r="D35" t="s">
        <v>14</v>
      </c>
      <c r="E35" s="7">
        <v>1</v>
      </c>
      <c r="F35" s="29"/>
      <c r="G35" s="16">
        <f>C35*F35</f>
        <v>0</v>
      </c>
    </row>
    <row r="36" spans="2:8" x14ac:dyDescent="0.25">
      <c r="B36" t="s">
        <v>26</v>
      </c>
      <c r="E36" s="7"/>
      <c r="F36" s="7"/>
    </row>
    <row r="37" spans="2:8" x14ac:dyDescent="0.25">
      <c r="B37" s="5" t="s">
        <v>92</v>
      </c>
      <c r="G37" s="18">
        <f>G35</f>
        <v>0</v>
      </c>
    </row>
    <row r="39" spans="2:8" ht="15.75" thickBot="1" x14ac:dyDescent="0.3">
      <c r="B39" s="2"/>
      <c r="C39" s="2"/>
      <c r="D39" s="2"/>
      <c r="E39" s="2"/>
      <c r="F39" s="2"/>
      <c r="G39" s="2"/>
    </row>
    <row r="40" spans="2:8" ht="15.75" thickBot="1" x14ac:dyDescent="0.3">
      <c r="B40" t="s">
        <v>100</v>
      </c>
      <c r="C40" s="14">
        <f>D12*D13*2</f>
        <v>5372</v>
      </c>
      <c r="D40" t="s">
        <v>99</v>
      </c>
      <c r="E40" s="7">
        <v>2</v>
      </c>
      <c r="F40" s="29"/>
      <c r="G40" s="16">
        <f>C40*F40</f>
        <v>0</v>
      </c>
    </row>
    <row r="41" spans="2:8" x14ac:dyDescent="0.25">
      <c r="B41" s="5" t="s">
        <v>97</v>
      </c>
      <c r="G41" s="18">
        <f>G40</f>
        <v>0</v>
      </c>
    </row>
    <row r="43" spans="2:8" x14ac:dyDescent="0.25">
      <c r="B43" s="2" t="s">
        <v>5</v>
      </c>
      <c r="C43" s="2"/>
      <c r="D43" s="2"/>
      <c r="E43" s="2"/>
      <c r="F43" s="2"/>
      <c r="G43" s="2"/>
    </row>
    <row r="44" spans="2:8" x14ac:dyDescent="0.25">
      <c r="B44" s="2"/>
      <c r="C44" s="2"/>
      <c r="D44" s="2"/>
      <c r="E44" s="2"/>
      <c r="F44" s="2"/>
      <c r="G44" s="2"/>
    </row>
    <row r="45" spans="2:8" ht="18.75" customHeight="1" x14ac:dyDescent="0.5">
      <c r="B45" s="5" t="s">
        <v>108</v>
      </c>
      <c r="C45" s="20"/>
      <c r="D45" s="20"/>
      <c r="E45" s="20"/>
      <c r="F45" s="20"/>
      <c r="G45" s="20"/>
      <c r="H45" s="25"/>
    </row>
    <row r="46" spans="2:8" ht="15.75" customHeight="1" x14ac:dyDescent="0.5">
      <c r="B46" s="21" t="s">
        <v>16</v>
      </c>
      <c r="C46" s="20"/>
      <c r="D46" s="20"/>
      <c r="E46" s="20"/>
      <c r="F46" s="20"/>
      <c r="G46" s="22">
        <f>G19+G23+G27+G32+G37+G41</f>
        <v>0</v>
      </c>
      <c r="H46" s="25"/>
    </row>
    <row r="47" spans="2:8" x14ac:dyDescent="0.25">
      <c r="H47" s="25"/>
    </row>
  </sheetData>
  <sheetProtection sheet="1" objects="1" scenarios="1"/>
  <protectedRanges>
    <protectedRange sqref="F17:F18 F22 F26 F30 F35 F40" name="Bereik1"/>
  </protectedRange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Totaal</vt:lpstr>
      <vt:lpstr>Reiniging riolen</vt:lpstr>
      <vt:lpstr>Reinigen rioolvoorzieningen</vt:lpstr>
      <vt:lpstr>Reiniging kolken en lijngoten</vt:lpstr>
    </vt:vector>
  </TitlesOfParts>
  <Company>I&amp;A Samenwerking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Evelien Marteijn</dc:creator>
  <cp:lastModifiedBy>Dion Reijnders</cp:lastModifiedBy>
  <cp:lastPrinted>2021-08-31T06:40:14Z</cp:lastPrinted>
  <dcterms:created xsi:type="dcterms:W3CDTF">2016-10-26T11:48:32Z</dcterms:created>
  <dcterms:modified xsi:type="dcterms:W3CDTF">2022-08-15T11:27:10Z</dcterms:modified>
</cp:coreProperties>
</file>