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h_dahhane_servicepunt71_nl/Documents/Hogeschool Rotterdam/Telefonie/"/>
    </mc:Choice>
  </mc:AlternateContent>
  <xr:revisionPtr revIDLastSave="0" documentId="8_{949F8DCD-2BF8-4BEE-9A1F-F504837B3198}" xr6:coauthVersionLast="47" xr6:coauthVersionMax="47" xr10:uidLastSave="{00000000-0000-0000-0000-000000000000}"/>
  <bookViews>
    <workbookView xWindow="-98" yWindow="-98" windowWidth="20715" windowHeight="13276" activeTab="1" xr2:uid="{4468E73D-2C71-4C74-A0EC-CB0C7E22E619}"/>
  </bookViews>
  <sheets>
    <sheet name="Abonnementen" sheetId="1" r:id="rId1"/>
    <sheet name="Jaarlijks belprofi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8" i="2" l="1"/>
  <c r="D33" i="1"/>
  <c r="E18" i="1" l="1"/>
  <c r="D8" i="1"/>
  <c r="E8" i="1" s="1"/>
  <c r="G25" i="2" l="1"/>
  <c r="G26" i="2"/>
  <c r="G19" i="2"/>
  <c r="G18" i="2"/>
  <c r="G17" i="2"/>
  <c r="H53" i="2"/>
  <c r="J47" i="2"/>
  <c r="I47" i="2"/>
  <c r="K46" i="2"/>
  <c r="K45" i="2"/>
  <c r="D39" i="2"/>
  <c r="D38" i="2"/>
  <c r="D37" i="2"/>
  <c r="D36" i="2"/>
  <c r="D35" i="2"/>
  <c r="D34" i="2"/>
  <c r="D33" i="2"/>
  <c r="D32" i="2"/>
  <c r="D31" i="2"/>
  <c r="J25" i="2"/>
  <c r="I25" i="2"/>
  <c r="H25" i="2"/>
  <c r="F25" i="2"/>
  <c r="D25" i="2"/>
  <c r="C25" i="2"/>
  <c r="E24" i="2"/>
  <c r="K24" i="2" s="1"/>
  <c r="E23" i="2"/>
  <c r="K23" i="2" s="1"/>
  <c r="E22" i="2"/>
  <c r="K22" i="2" s="1"/>
  <c r="E21" i="2"/>
  <c r="K21" i="2" s="1"/>
  <c r="E20" i="2"/>
  <c r="K20" i="2" s="1"/>
  <c r="J19" i="2"/>
  <c r="J26" i="2" s="1"/>
  <c r="I19" i="2"/>
  <c r="H19" i="2"/>
  <c r="F19" i="2"/>
  <c r="D19" i="2"/>
  <c r="C19" i="2"/>
  <c r="K18" i="2"/>
  <c r="K17" i="2"/>
  <c r="K16" i="2"/>
  <c r="K15" i="2"/>
  <c r="K14" i="2"/>
  <c r="K13" i="2"/>
  <c r="K12" i="2"/>
  <c r="E11" i="2"/>
  <c r="K11" i="2" s="1"/>
  <c r="E10" i="2"/>
  <c r="E9" i="2"/>
  <c r="K9" i="2" s="1"/>
  <c r="K8" i="2"/>
  <c r="E8" i="2"/>
  <c r="E7" i="2"/>
  <c r="K7" i="2" s="1"/>
  <c r="E6" i="2"/>
  <c r="K6" i="2" s="1"/>
  <c r="E5" i="2"/>
  <c r="K5" i="2" s="1"/>
  <c r="K4" i="2"/>
  <c r="E4" i="2"/>
  <c r="E3" i="2"/>
  <c r="K3" i="2" s="1"/>
  <c r="E2" i="2"/>
  <c r="E19" i="2" s="1"/>
  <c r="E28" i="1"/>
  <c r="E24" i="1"/>
  <c r="E20" i="1"/>
  <c r="E19" i="1"/>
  <c r="E14" i="1"/>
  <c r="D10" i="1"/>
  <c r="E10" i="1" s="1"/>
  <c r="B9" i="1"/>
  <c r="D9" i="1" l="1"/>
  <c r="E9" i="1" s="1"/>
  <c r="E49" i="2"/>
  <c r="C50" i="2"/>
  <c r="C49" i="2"/>
  <c r="K49" i="2" s="1"/>
  <c r="D50" i="2"/>
  <c r="E51" i="2"/>
  <c r="D48" i="2"/>
  <c r="G46" i="2"/>
  <c r="H42" i="2"/>
  <c r="K42" i="2" s="1"/>
  <c r="E31" i="2"/>
  <c r="E35" i="2"/>
  <c r="E39" i="2"/>
  <c r="K39" i="2" s="1"/>
  <c r="C32" i="2"/>
  <c r="C36" i="2"/>
  <c r="C30" i="2"/>
  <c r="E50" i="2"/>
  <c r="K50" i="2" s="1"/>
  <c r="C52" i="2"/>
  <c r="E48" i="2"/>
  <c r="G45" i="2"/>
  <c r="H43" i="2"/>
  <c r="K43" i="2" s="1"/>
  <c r="E32" i="2"/>
  <c r="E36" i="2"/>
  <c r="D30" i="2"/>
  <c r="D47" i="2" s="1"/>
  <c r="C33" i="2"/>
  <c r="K33" i="2" s="1"/>
  <c r="C37" i="2"/>
  <c r="C51" i="2"/>
  <c r="D52" i="2"/>
  <c r="C48" i="2"/>
  <c r="C53" i="2" s="1"/>
  <c r="F45" i="2"/>
  <c r="H44" i="2"/>
  <c r="K44" i="2" s="1"/>
  <c r="E33" i="2"/>
  <c r="E37" i="2"/>
  <c r="K37" i="2" s="1"/>
  <c r="E30" i="2"/>
  <c r="C34" i="2"/>
  <c r="K34" i="2" s="1"/>
  <c r="C38" i="2"/>
  <c r="D51" i="2"/>
  <c r="E52" i="2"/>
  <c r="F46" i="2"/>
  <c r="H41" i="2"/>
  <c r="K41" i="2" s="1"/>
  <c r="H40" i="2"/>
  <c r="K40" i="2" s="1"/>
  <c r="E34" i="2"/>
  <c r="E38" i="2"/>
  <c r="C31" i="2"/>
  <c r="K31" i="2" s="1"/>
  <c r="C35" i="2"/>
  <c r="K35" i="2" s="1"/>
  <c r="C39" i="2"/>
  <c r="D49" i="2"/>
  <c r="D53" i="2" s="1"/>
  <c r="D54" i="2" s="1"/>
  <c r="K32" i="2"/>
  <c r="K38" i="2"/>
  <c r="K36" i="2"/>
  <c r="K2" i="2"/>
  <c r="K10" i="2"/>
  <c r="F26" i="2"/>
  <c r="H26" i="2"/>
  <c r="F47" i="2"/>
  <c r="F54" i="2" s="1"/>
  <c r="I53" i="2"/>
  <c r="I54" i="2" s="1"/>
  <c r="C26" i="2"/>
  <c r="I26" i="2"/>
  <c r="J53" i="2"/>
  <c r="J54" i="2" s="1"/>
  <c r="K52" i="2"/>
  <c r="D26" i="2"/>
  <c r="F53" i="2"/>
  <c r="K51" i="2"/>
  <c r="H47" i="2"/>
  <c r="H54" i="2" s="1"/>
  <c r="K30" i="2"/>
  <c r="K25" i="2"/>
  <c r="E33" i="1" s="1"/>
  <c r="E25" i="2"/>
  <c r="E26" i="2" s="1"/>
  <c r="G47" i="2" l="1"/>
  <c r="C47" i="2"/>
  <c r="C54" i="2" s="1"/>
  <c r="K19" i="2"/>
  <c r="K26" i="2" s="1"/>
  <c r="E47" i="2"/>
  <c r="E53" i="2"/>
  <c r="K47" i="2"/>
  <c r="K53" i="2"/>
  <c r="D32" i="1" s="1"/>
  <c r="E32" i="1" l="1"/>
  <c r="E38" i="1" s="1"/>
  <c r="K54" i="2"/>
  <c r="E54" i="2"/>
</calcChain>
</file>

<file path=xl/sharedStrings.xml><?xml version="1.0" encoding="utf-8"?>
<sst xmlns="http://schemas.openxmlformats.org/spreadsheetml/2006/main" count="128" uniqueCount="77">
  <si>
    <t>Prijzenblad Vaste- en Mobiele Telefonie</t>
  </si>
  <si>
    <r>
      <t>Invulinstructie</t>
    </r>
    <r>
      <rPr>
        <sz val="11"/>
        <color rgb="FF000000"/>
        <rFont val="Calibri"/>
        <family val="2"/>
        <scheme val="minor"/>
      </rPr>
      <t xml:space="preserve"> </t>
    </r>
  </si>
  <si>
    <t>Het is niet toegestaan om negatieve dan wel nulbedragen in te vullen op straffe van uitsluiting van deze aanbesteding, tenzij de nulbedragen aannemelijk gemaakt kunnen worden door Inschrijver.</t>
  </si>
  <si>
    <t>Mobiele abonnementen</t>
  </si>
  <si>
    <t xml:space="preserve">Type </t>
  </si>
  <si>
    <t>Aantal</t>
  </si>
  <si>
    <t>Netto kosten per maand</t>
  </si>
  <si>
    <t>Netto maandbedrag</t>
  </si>
  <si>
    <t>TCO Totaal (48x netto maandbedrag)</t>
  </si>
  <si>
    <t>Spraak only abonnement</t>
  </si>
  <si>
    <t>Spraak-data abonnement</t>
  </si>
  <si>
    <t>Data only abonnement</t>
  </si>
  <si>
    <t>koppeling vast-mobiel</t>
  </si>
  <si>
    <t>kosten eenmalig</t>
  </si>
  <si>
    <t>kosten per maand</t>
  </si>
  <si>
    <t>TCO Totaal (eenmalige kosten + 48x maandbedrag)</t>
  </si>
  <si>
    <t>vast- mobiel koppeling</t>
  </si>
  <si>
    <t>Vaste infrastructuur</t>
  </si>
  <si>
    <t>Hoofdlocatie</t>
  </si>
  <si>
    <t>Secundaire locatie</t>
  </si>
  <si>
    <t>Nummerblokken</t>
  </si>
  <si>
    <t>Migratie</t>
  </si>
  <si>
    <t>Totaal</t>
  </si>
  <si>
    <t>Service management en beheer</t>
  </si>
  <si>
    <t>beheer en beheerportal</t>
  </si>
  <si>
    <t>Verbruikskosten*</t>
  </si>
  <si>
    <t>kosten per jaar</t>
  </si>
  <si>
    <t>TCO Totaal (4 x jaarbedrag)</t>
  </si>
  <si>
    <t>verbruikskosten vast</t>
  </si>
  <si>
    <t>verbruikskosten mobiel</t>
  </si>
  <si>
    <t>* Verbruikskosten worden berekend op basis van de gegevens in tab 2 en 3</t>
  </si>
  <si>
    <t xml:space="preserve">Totaal TCO </t>
  </si>
  <si>
    <t>Voor akkoord:</t>
  </si>
  <si>
    <t>Organisatie:</t>
  </si>
  <si>
    <t>Naam:</t>
  </si>
  <si>
    <t>Functie:</t>
  </si>
  <si>
    <t>Datum:</t>
  </si>
  <si>
    <t>Handtekening:</t>
  </si>
  <si>
    <t>Jaarlijks belprofiel HR (obv 1.292 abonnementen)</t>
  </si>
  <si>
    <t>Aantal gesprekken</t>
  </si>
  <si>
    <t>Aantal seconden</t>
  </si>
  <si>
    <t>Aantal minuten</t>
  </si>
  <si>
    <t>Nr Kbytes</t>
  </si>
  <si>
    <t>Nr MB</t>
  </si>
  <si>
    <t>Nr Units</t>
  </si>
  <si>
    <t>Starttarief</t>
  </si>
  <si>
    <t>Tarief p/min.</t>
  </si>
  <si>
    <t>Bedrag excl BTW</t>
  </si>
  <si>
    <t>Vanf mobiel</t>
  </si>
  <si>
    <t>Vaste nummers</t>
  </si>
  <si>
    <t>Groepsgesprek mobiel-mobiel</t>
  </si>
  <si>
    <t>Groepsgesprek mobiel-vast</t>
  </si>
  <si>
    <t>Overige mobiele nummers</t>
  </si>
  <si>
    <t>Servicenummers</t>
  </si>
  <si>
    <t>Bellen naar het buitenland (EU)</t>
  </si>
  <si>
    <t>Bellen in het buitenland (EU)</t>
  </si>
  <si>
    <t>Gebeld worden in het buitenland (EU)</t>
  </si>
  <si>
    <t>SMS-berichten</t>
  </si>
  <si>
    <t>SMS-diensten</t>
  </si>
  <si>
    <t>Berichten verstuurd in het buitenland (EU)</t>
  </si>
  <si>
    <t>Berichten verstuurd naar het buitenland (EU)</t>
  </si>
  <si>
    <t>Diensten mobiel internet</t>
  </si>
  <si>
    <t>Internet</t>
  </si>
  <si>
    <t>Internet in het buitenland (EU)</t>
  </si>
  <si>
    <t>Subtotaal</t>
  </si>
  <si>
    <t>Vanaf vast</t>
  </si>
  <si>
    <t>Vast naar vaste nummers</t>
  </si>
  <si>
    <t>Vast naar Gebruikersgroep</t>
  </si>
  <si>
    <t>Vast naar overige mobiele nummers</t>
  </si>
  <si>
    <t>Vast naar servicenummers</t>
  </si>
  <si>
    <t>Vast naar internationale nummers (EU)</t>
  </si>
  <si>
    <t>Eindtotaal</t>
  </si>
  <si>
    <t>Jaarlijks belprofiel HR obv 4.592 abonnementen</t>
  </si>
  <si>
    <t>Klantenservice</t>
  </si>
  <si>
    <t>Zelfde provider nummers</t>
  </si>
  <si>
    <t xml:space="preserve">Klantenservice </t>
  </si>
  <si>
    <t xml:space="preserve">Hieronder dient u de prijselementen op te geven conform de voorschriften uit het Beschrijvend document met Bijlagen. Gelieve de gele cellen in te vullen van beiden tabbladen. De totaalprijs wordt automatisch berekend.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</si>
</sst>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  <numFmt numFmtId="166" formatCode="[$€-413]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/>
  </cellStyleXfs>
  <cellXfs count="122">
    <xf numFmtId="0" fontId="0" fillId="0" borderId="0" xfId="0"/>
    <xf numFmtId="44" fontId="0" fillId="4" borderId="12" xfId="1" applyFont="1" applyFill="1" applyBorder="1" applyAlignment="1" applyProtection="1">
      <alignment horizontal="center"/>
      <protection locked="0"/>
    </xf>
    <xf numFmtId="44" fontId="0" fillId="4" borderId="15" xfId="1" applyFont="1" applyFill="1" applyBorder="1" applyAlignment="1" applyProtection="1">
      <alignment horizontal="center"/>
      <protection locked="0"/>
    </xf>
    <xf numFmtId="44" fontId="0" fillId="4" borderId="20" xfId="1" applyFont="1" applyFill="1" applyBorder="1" applyAlignment="1" applyProtection="1">
      <alignment horizontal="center"/>
      <protection locked="0"/>
    </xf>
    <xf numFmtId="44" fontId="0" fillId="4" borderId="19" xfId="1" applyFont="1" applyFill="1" applyBorder="1" applyAlignment="1" applyProtection="1">
      <alignment horizontal="center"/>
      <protection locked="0"/>
    </xf>
    <xf numFmtId="44" fontId="0" fillId="4" borderId="17" xfId="1" applyFont="1" applyFill="1" applyBorder="1" applyAlignment="1" applyProtection="1">
      <alignment horizontal="center"/>
      <protection locked="0"/>
    </xf>
    <xf numFmtId="44" fontId="0" fillId="4" borderId="28" xfId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12" fillId="0" borderId="0" xfId="0" applyFont="1"/>
    <xf numFmtId="3" fontId="11" fillId="7" borderId="38" xfId="2" applyNumberFormat="1" applyFont="1" applyFill="1" applyBorder="1" applyAlignment="1">
      <alignment horizontal="center"/>
    </xf>
    <xf numFmtId="165" fontId="11" fillId="7" borderId="38" xfId="2" applyNumberFormat="1" applyFont="1" applyFill="1" applyBorder="1"/>
    <xf numFmtId="0" fontId="11" fillId="0" borderId="38" xfId="0" applyFont="1" applyBorder="1"/>
    <xf numFmtId="3" fontId="11" fillId="0" borderId="38" xfId="0" applyNumberFormat="1" applyFont="1" applyBorder="1" applyAlignment="1">
      <alignment horizontal="center"/>
    </xf>
    <xf numFmtId="0" fontId="11" fillId="0" borderId="26" xfId="0" applyFont="1" applyBorder="1"/>
    <xf numFmtId="3" fontId="11" fillId="0" borderId="26" xfId="0" applyNumberFormat="1" applyFont="1" applyBorder="1" applyAlignment="1">
      <alignment horizontal="center"/>
    </xf>
    <xf numFmtId="0" fontId="11" fillId="0" borderId="39" xfId="0" applyFont="1" applyBorder="1"/>
    <xf numFmtId="3" fontId="11" fillId="0" borderId="39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 vertical="center" textRotation="90"/>
    </xf>
    <xf numFmtId="0" fontId="12" fillId="0" borderId="15" xfId="0" applyFont="1" applyBorder="1"/>
    <xf numFmtId="3" fontId="12" fillId="0" borderId="15" xfId="0" applyNumberFormat="1" applyFont="1" applyBorder="1" applyAlignment="1">
      <alignment horizontal="center"/>
    </xf>
    <xf numFmtId="0" fontId="12" fillId="0" borderId="40" xfId="0" applyFont="1" applyBorder="1"/>
    <xf numFmtId="3" fontId="11" fillId="7" borderId="15" xfId="2" applyNumberFormat="1" applyFont="1" applyFill="1" applyBorder="1" applyAlignment="1">
      <alignment horizontal="center"/>
    </xf>
    <xf numFmtId="3" fontId="12" fillId="0" borderId="26" xfId="0" applyNumberFormat="1" applyFont="1" applyBorder="1" applyAlignment="1">
      <alignment horizontal="center"/>
    </xf>
    <xf numFmtId="0" fontId="11" fillId="0" borderId="25" xfId="0" applyFont="1" applyBorder="1"/>
    <xf numFmtId="3" fontId="12" fillId="0" borderId="39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41" xfId="0" applyFont="1" applyBorder="1"/>
    <xf numFmtId="166" fontId="11" fillId="0" borderId="38" xfId="0" applyNumberFormat="1" applyFont="1" applyBorder="1"/>
    <xf numFmtId="166" fontId="11" fillId="0" borderId="26" xfId="0" applyNumberFormat="1" applyFont="1" applyBorder="1"/>
    <xf numFmtId="166" fontId="12" fillId="0" borderId="15" xfId="0" applyNumberFormat="1" applyFont="1" applyBorder="1" applyAlignment="1">
      <alignment horizontal="center"/>
    </xf>
    <xf numFmtId="166" fontId="12" fillId="0" borderId="15" xfId="0" applyNumberFormat="1" applyFont="1" applyBorder="1"/>
    <xf numFmtId="166" fontId="11" fillId="0" borderId="39" xfId="0" applyNumberFormat="1" applyFont="1" applyBorder="1"/>
    <xf numFmtId="166" fontId="11" fillId="0" borderId="0" xfId="0" applyNumberFormat="1" applyFont="1"/>
    <xf numFmtId="166" fontId="11" fillId="7" borderId="15" xfId="2" applyNumberFormat="1" applyFont="1" applyFill="1" applyBorder="1"/>
    <xf numFmtId="166" fontId="12" fillId="0" borderId="26" xfId="0" applyNumberFormat="1" applyFont="1" applyBorder="1" applyAlignment="1">
      <alignment horizontal="right"/>
    </xf>
    <xf numFmtId="166" fontId="12" fillId="0" borderId="26" xfId="0" applyNumberFormat="1" applyFont="1" applyBorder="1"/>
    <xf numFmtId="166" fontId="12" fillId="0" borderId="39" xfId="0" applyNumberFormat="1" applyFont="1" applyBorder="1" applyAlignment="1">
      <alignment horizontal="right"/>
    </xf>
    <xf numFmtId="166" fontId="12" fillId="0" borderId="39" xfId="0" applyNumberFormat="1" applyFont="1" applyBorder="1"/>
    <xf numFmtId="166" fontId="12" fillId="0" borderId="15" xfId="0" applyNumberFormat="1" applyFont="1" applyBorder="1" applyAlignment="1">
      <alignment horizontal="right"/>
    </xf>
    <xf numFmtId="166" fontId="11" fillId="7" borderId="15" xfId="2" applyNumberFormat="1" applyFont="1" applyFill="1" applyBorder="1" applyAlignment="1">
      <alignment horizontal="right"/>
    </xf>
    <xf numFmtId="0" fontId="11" fillId="7" borderId="26" xfId="0" applyFont="1" applyFill="1" applyBorder="1"/>
    <xf numFmtId="0" fontId="11" fillId="7" borderId="25" xfId="0" applyFont="1" applyFill="1" applyBorder="1"/>
    <xf numFmtId="44" fontId="11" fillId="4" borderId="15" xfId="0" applyNumberFormat="1" applyFont="1" applyFill="1" applyBorder="1" applyAlignment="1" applyProtection="1">
      <alignment horizontal="center"/>
      <protection locked="0"/>
    </xf>
    <xf numFmtId="44" fontId="11" fillId="4" borderId="1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left" vertical="center"/>
    </xf>
    <xf numFmtId="49" fontId="7" fillId="0" borderId="4" xfId="0" quotePrefix="1" applyNumberFormat="1" applyFont="1" applyBorder="1" applyAlignment="1">
      <alignment vertical="center"/>
    </xf>
    <xf numFmtId="49" fontId="7" fillId="0" borderId="5" xfId="0" quotePrefix="1" applyNumberFormat="1" applyFont="1" applyBorder="1" applyAlignment="1">
      <alignment vertical="center"/>
    </xf>
    <xf numFmtId="0" fontId="0" fillId="0" borderId="6" xfId="0" applyBorder="1"/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0" xfId="0" applyFont="1"/>
    <xf numFmtId="0" fontId="2" fillId="3" borderId="7" xfId="0" applyFont="1" applyFill="1" applyBorder="1" applyAlignment="1">
      <alignment vertical="top"/>
    </xf>
    <xf numFmtId="0" fontId="2" fillId="3" borderId="8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164" fontId="0" fillId="0" borderId="12" xfId="1" applyNumberFormat="1" applyFont="1" applyBorder="1" applyProtection="1"/>
    <xf numFmtId="164" fontId="0" fillId="5" borderId="13" xfId="0" applyNumberFormat="1" applyFill="1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164" fontId="0" fillId="0" borderId="15" xfId="1" applyNumberFormat="1" applyFont="1" applyBorder="1" applyProtection="1"/>
    <xf numFmtId="164" fontId="0" fillId="5" borderId="16" xfId="0" applyNumberFormat="1" applyFill="1" applyBorder="1"/>
    <xf numFmtId="164" fontId="0" fillId="0" borderId="17" xfId="1" applyNumberFormat="1" applyFont="1" applyBorder="1" applyProtection="1"/>
    <xf numFmtId="0" fontId="2" fillId="3" borderId="10" xfId="0" applyFont="1" applyFill="1" applyBorder="1" applyAlignment="1">
      <alignment horizontal="center" vertical="top" wrapText="1"/>
    </xf>
    <xf numFmtId="0" fontId="0" fillId="0" borderId="18" xfId="0" applyBorder="1"/>
    <xf numFmtId="0" fontId="2" fillId="0" borderId="19" xfId="0" applyFont="1" applyBorder="1" applyAlignment="1">
      <alignment horizontal="center"/>
    </xf>
    <xf numFmtId="164" fontId="0" fillId="5" borderId="21" xfId="0" applyNumberForma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44" fontId="0" fillId="5" borderId="12" xfId="0" applyNumberFormat="1" applyFill="1" applyBorder="1" applyAlignment="1">
      <alignment horizontal="center"/>
    </xf>
    <xf numFmtId="44" fontId="0" fillId="5" borderId="15" xfId="0" applyNumberFormat="1" applyFill="1" applyBorder="1" applyAlignment="1">
      <alignment horizontal="center"/>
    </xf>
    <xf numFmtId="0" fontId="0" fillId="0" borderId="22" xfId="0" applyBorder="1"/>
    <xf numFmtId="0" fontId="2" fillId="0" borderId="17" xfId="0" applyFont="1" applyBorder="1" applyAlignment="1">
      <alignment horizontal="center"/>
    </xf>
    <xf numFmtId="44" fontId="0" fillId="5" borderId="17" xfId="0" applyNumberForma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0" xfId="0" applyFont="1" applyFill="1" applyBorder="1" applyAlignment="1">
      <alignment horizontal="center" vertical="top"/>
    </xf>
    <xf numFmtId="0" fontId="2" fillId="3" borderId="24" xfId="0" applyFont="1" applyFill="1" applyBorder="1" applyAlignment="1">
      <alignment horizontal="center" vertical="top"/>
    </xf>
    <xf numFmtId="0" fontId="2" fillId="3" borderId="21" xfId="0" applyFont="1" applyFill="1" applyBorder="1" applyAlignment="1">
      <alignment horizontal="center" vertical="top" wrapText="1"/>
    </xf>
    <xf numFmtId="0" fontId="0" fillId="0" borderId="23" xfId="0" applyBorder="1" applyAlignment="1">
      <alignment horizontal="left"/>
    </xf>
    <xf numFmtId="44" fontId="0" fillId="3" borderId="24" xfId="1" applyFont="1" applyFill="1" applyBorder="1" applyAlignment="1" applyProtection="1">
      <alignment horizontal="center"/>
    </xf>
    <xf numFmtId="44" fontId="0" fillId="5" borderId="21" xfId="0" applyNumberFormat="1" applyFill="1" applyBorder="1"/>
    <xf numFmtId="0" fontId="2" fillId="3" borderId="25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center" vertical="top"/>
    </xf>
    <xf numFmtId="0" fontId="2" fillId="3" borderId="26" xfId="0" applyFont="1" applyFill="1" applyBorder="1" applyAlignment="1">
      <alignment horizontal="center" vertical="top"/>
    </xf>
    <xf numFmtId="0" fontId="2" fillId="3" borderId="26" xfId="0" applyFont="1" applyFill="1" applyBorder="1" applyAlignment="1">
      <alignment vertical="top" wrapText="1"/>
    </xf>
    <xf numFmtId="0" fontId="0" fillId="0" borderId="27" xfId="0" applyBorder="1" applyAlignment="1">
      <alignment horizontal="left"/>
    </xf>
    <xf numFmtId="44" fontId="0" fillId="5" borderId="13" xfId="0" applyNumberFormat="1" applyFill="1" applyBorder="1"/>
    <xf numFmtId="0" fontId="2" fillId="3" borderId="1" xfId="0" applyFont="1" applyFill="1" applyBorder="1" applyAlignment="1">
      <alignment horizontal="left" vertical="top"/>
    </xf>
    <xf numFmtId="0" fontId="2" fillId="3" borderId="29" xfId="0" applyFont="1" applyFill="1" applyBorder="1" applyAlignment="1">
      <alignment horizontal="left" vertical="top"/>
    </xf>
    <xf numFmtId="0" fontId="2" fillId="3" borderId="20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left"/>
    </xf>
    <xf numFmtId="44" fontId="0" fillId="5" borderId="28" xfId="1" applyFont="1" applyFill="1" applyBorder="1" applyAlignment="1" applyProtection="1">
      <alignment horizontal="center"/>
    </xf>
    <xf numFmtId="44" fontId="0" fillId="5" borderId="28" xfId="0" applyNumberFormat="1" applyFill="1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44" fontId="0" fillId="5" borderId="33" xfId="1" applyFont="1" applyFill="1" applyBorder="1" applyAlignment="1" applyProtection="1">
      <alignment horizontal="center"/>
    </xf>
    <xf numFmtId="44" fontId="0" fillId="5" borderId="33" xfId="0" applyNumberFormat="1" applyFill="1" applyBorder="1" applyAlignment="1">
      <alignment horizontal="center"/>
    </xf>
    <xf numFmtId="0" fontId="10" fillId="0" borderId="0" xfId="0" applyFont="1"/>
    <xf numFmtId="0" fontId="2" fillId="2" borderId="18" xfId="0" applyFont="1" applyFill="1" applyBorder="1" applyAlignment="1">
      <alignment horizontal="center" vertical="center"/>
    </xf>
    <xf numFmtId="44" fontId="0" fillId="5" borderId="19" xfId="1" applyFont="1" applyFill="1" applyBorder="1" applyAlignment="1" applyProtection="1">
      <alignment horizontal="center" vertical="center"/>
    </xf>
    <xf numFmtId="0" fontId="2" fillId="0" borderId="0" xfId="0" applyFont="1"/>
    <xf numFmtId="0" fontId="2" fillId="6" borderId="34" xfId="0" applyFont="1" applyFill="1" applyBorder="1"/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2" fillId="6" borderId="35" xfId="0" applyFont="1" applyFill="1" applyBorder="1"/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2" fillId="6" borderId="36" xfId="0" applyFont="1" applyFill="1" applyBorder="1"/>
    <xf numFmtId="0" fontId="0" fillId="3" borderId="0" xfId="0" applyFill="1" applyAlignment="1">
      <alignment horizontal="center" vertical="top"/>
    </xf>
    <xf numFmtId="0" fontId="0" fillId="3" borderId="37" xfId="0" applyFill="1" applyBorder="1" applyAlignment="1">
      <alignment horizontal="center" vertical="top"/>
    </xf>
    <xf numFmtId="0" fontId="0" fillId="6" borderId="35" xfId="0" applyFill="1" applyBorder="1"/>
    <xf numFmtId="164" fontId="0" fillId="5" borderId="42" xfId="0" applyNumberFormat="1" applyFill="1" applyBorder="1"/>
    <xf numFmtId="0" fontId="2" fillId="3" borderId="9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textRotation="90"/>
    </xf>
  </cellXfs>
  <cellStyles count="3">
    <cellStyle name="Standaard" xfId="0" builtinId="0"/>
    <cellStyle name="Standaard 2" xfId="2" xr:uid="{99C131D1-0580-49EB-8202-61CAF40E44A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1F9B-5C20-402E-9E0C-04E2BADAC976}">
  <dimension ref="A1:F53"/>
  <sheetViews>
    <sheetView workbookViewId="0">
      <selection activeCell="B19" sqref="B19"/>
    </sheetView>
  </sheetViews>
  <sheetFormatPr defaultColWidth="9" defaultRowHeight="14.25" x14ac:dyDescent="0.45"/>
  <cols>
    <col min="1" max="1" width="29.86328125" customWidth="1"/>
    <col min="2" max="2" width="26" customWidth="1"/>
    <col min="3" max="3" width="25.73046875" customWidth="1"/>
    <col min="4" max="4" width="25.86328125" customWidth="1"/>
    <col min="5" max="5" width="29.73046875" customWidth="1"/>
  </cols>
  <sheetData>
    <row r="1" spans="1:6" ht="21" x14ac:dyDescent="0.65">
      <c r="A1" s="117" t="s">
        <v>0</v>
      </c>
      <c r="B1" s="117"/>
      <c r="C1" s="117"/>
      <c r="D1" s="117"/>
      <c r="E1" s="117"/>
    </row>
    <row r="2" spans="1:6" ht="14.65" thickBot="1" x14ac:dyDescent="0.5">
      <c r="A2" s="44" t="s">
        <v>1</v>
      </c>
      <c r="B2" s="44"/>
      <c r="C2" s="44"/>
      <c r="D2" s="44"/>
      <c r="E2" s="44"/>
    </row>
    <row r="3" spans="1:6" ht="30.75" customHeight="1" x14ac:dyDescent="0.45">
      <c r="A3" s="118" t="s">
        <v>76</v>
      </c>
      <c r="B3" s="119"/>
      <c r="C3" s="119"/>
      <c r="D3" s="119"/>
      <c r="E3" s="120"/>
    </row>
    <row r="4" spans="1:6" ht="14.65" thickBot="1" x14ac:dyDescent="0.5">
      <c r="A4" s="45" t="s">
        <v>2</v>
      </c>
      <c r="B4" s="46"/>
      <c r="C4" s="46"/>
      <c r="D4" s="46"/>
      <c r="E4" s="47"/>
    </row>
    <row r="5" spans="1:6" ht="14.65" thickBot="1" x14ac:dyDescent="0.5"/>
    <row r="6" spans="1:6" ht="18.399999999999999" thickBot="1" x14ac:dyDescent="0.6">
      <c r="A6" s="48" t="s">
        <v>3</v>
      </c>
      <c r="B6" s="49"/>
      <c r="C6" s="49"/>
      <c r="D6" s="49"/>
      <c r="E6" s="50"/>
      <c r="F6" s="51"/>
    </row>
    <row r="7" spans="1:6" ht="28.9" thickBot="1" x14ac:dyDescent="0.5">
      <c r="A7" s="52" t="s">
        <v>4</v>
      </c>
      <c r="B7" s="53" t="s">
        <v>5</v>
      </c>
      <c r="C7" s="54" t="s">
        <v>6</v>
      </c>
      <c r="D7" s="55" t="s">
        <v>7</v>
      </c>
      <c r="E7" s="56" t="s">
        <v>8</v>
      </c>
    </row>
    <row r="8" spans="1:6" x14ac:dyDescent="0.45">
      <c r="A8" s="57" t="s">
        <v>9</v>
      </c>
      <c r="B8" s="58">
        <v>11</v>
      </c>
      <c r="C8" s="1"/>
      <c r="D8" s="59">
        <f>C8*B8</f>
        <v>0</v>
      </c>
      <c r="E8" s="60">
        <f>(D8*48)</f>
        <v>0</v>
      </c>
    </row>
    <row r="9" spans="1:6" x14ac:dyDescent="0.45">
      <c r="A9" s="61" t="s">
        <v>10</v>
      </c>
      <c r="B9" s="62">
        <f>1252+3300</f>
        <v>4552</v>
      </c>
      <c r="C9" s="2"/>
      <c r="D9" s="63">
        <f t="shared" ref="D9:D10" si="0">C9*B9</f>
        <v>0</v>
      </c>
      <c r="E9" s="64">
        <f t="shared" ref="E9:E10" si="1">(D9*48)</f>
        <v>0</v>
      </c>
    </row>
    <row r="10" spans="1:6" ht="14.65" thickBot="1" x14ac:dyDescent="0.5">
      <c r="A10" s="75" t="s">
        <v>11</v>
      </c>
      <c r="B10" s="76">
        <v>40</v>
      </c>
      <c r="C10" s="5"/>
      <c r="D10" s="65">
        <f t="shared" si="0"/>
        <v>0</v>
      </c>
      <c r="E10" s="115">
        <f t="shared" si="1"/>
        <v>0</v>
      </c>
    </row>
    <row r="11" spans="1:6" ht="14.65" thickBot="1" x14ac:dyDescent="0.5"/>
    <row r="12" spans="1:6" ht="16.149999999999999" thickBot="1" x14ac:dyDescent="0.55000000000000004">
      <c r="A12" s="48" t="s">
        <v>12</v>
      </c>
      <c r="B12" s="49"/>
      <c r="C12" s="49"/>
      <c r="D12" s="49"/>
      <c r="E12" s="50"/>
    </row>
    <row r="13" spans="1:6" ht="28.9" thickBot="1" x14ac:dyDescent="0.5">
      <c r="A13" s="52" t="s">
        <v>4</v>
      </c>
      <c r="B13" s="53" t="s">
        <v>5</v>
      </c>
      <c r="C13" s="54" t="s">
        <v>13</v>
      </c>
      <c r="D13" s="54" t="s">
        <v>14</v>
      </c>
      <c r="E13" s="116" t="s">
        <v>15</v>
      </c>
    </row>
    <row r="14" spans="1:6" ht="14.65" thickBot="1" x14ac:dyDescent="0.5">
      <c r="A14" s="67" t="s">
        <v>16</v>
      </c>
      <c r="B14" s="68">
        <v>2</v>
      </c>
      <c r="C14" s="3">
        <v>0</v>
      </c>
      <c r="D14" s="4">
        <v>0</v>
      </c>
      <c r="E14" s="69">
        <f>C14+(D14*48)</f>
        <v>0</v>
      </c>
    </row>
    <row r="15" spans="1:6" ht="14.65" thickBot="1" x14ac:dyDescent="0.5"/>
    <row r="16" spans="1:6" ht="16.149999999999999" thickBot="1" x14ac:dyDescent="0.55000000000000004">
      <c r="A16" s="70" t="s">
        <v>17</v>
      </c>
      <c r="B16" s="71"/>
      <c r="C16" s="71"/>
      <c r="D16" s="71"/>
      <c r="E16" s="72"/>
    </row>
    <row r="17" spans="1:5" ht="34.5" customHeight="1" thickBot="1" x14ac:dyDescent="0.5">
      <c r="A17" s="52" t="s">
        <v>4</v>
      </c>
      <c r="B17" s="53" t="s">
        <v>5</v>
      </c>
      <c r="C17" s="54" t="s">
        <v>13</v>
      </c>
      <c r="D17" s="54" t="s">
        <v>14</v>
      </c>
      <c r="E17" s="66" t="s">
        <v>15</v>
      </c>
    </row>
    <row r="18" spans="1:5" x14ac:dyDescent="0.45">
      <c r="A18" s="57" t="s">
        <v>18</v>
      </c>
      <c r="B18" s="58">
        <v>1</v>
      </c>
      <c r="C18" s="1">
        <v>0</v>
      </c>
      <c r="D18" s="1">
        <v>0</v>
      </c>
      <c r="E18" s="73">
        <f>C18+(D18*48)</f>
        <v>0</v>
      </c>
    </row>
    <row r="19" spans="1:5" x14ac:dyDescent="0.45">
      <c r="A19" s="61" t="s">
        <v>19</v>
      </c>
      <c r="B19" s="62">
        <v>1</v>
      </c>
      <c r="C19" s="2">
        <v>0</v>
      </c>
      <c r="D19" s="2">
        <v>0</v>
      </c>
      <c r="E19" s="74">
        <f>C19+(D19*48)</f>
        <v>0</v>
      </c>
    </row>
    <row r="20" spans="1:5" ht="14.65" thickBot="1" x14ac:dyDescent="0.5">
      <c r="A20" s="75" t="s">
        <v>20</v>
      </c>
      <c r="B20" s="76">
        <v>1</v>
      </c>
      <c r="C20" s="5">
        <v>0</v>
      </c>
      <c r="D20" s="5">
        <v>0</v>
      </c>
      <c r="E20" s="77">
        <f>C20+(D20*48)</f>
        <v>0</v>
      </c>
    </row>
    <row r="21" spans="1:5" ht="14.65" thickBot="1" x14ac:dyDescent="0.5"/>
    <row r="22" spans="1:5" ht="16.149999999999999" thickBot="1" x14ac:dyDescent="0.55000000000000004">
      <c r="A22" s="70" t="s">
        <v>21</v>
      </c>
      <c r="B22" s="71"/>
      <c r="C22" s="71"/>
      <c r="D22" s="71"/>
      <c r="E22" s="72"/>
    </row>
    <row r="23" spans="1:5" ht="14.65" thickBot="1" x14ac:dyDescent="0.5">
      <c r="A23" s="78" t="s">
        <v>4</v>
      </c>
      <c r="B23" s="79" t="s">
        <v>13</v>
      </c>
      <c r="C23" s="80"/>
      <c r="D23" s="80"/>
      <c r="E23" s="81" t="s">
        <v>22</v>
      </c>
    </row>
    <row r="24" spans="1:5" ht="14.65" thickBot="1" x14ac:dyDescent="0.5">
      <c r="A24" s="82" t="s">
        <v>21</v>
      </c>
      <c r="B24" s="3">
        <v>0</v>
      </c>
      <c r="C24" s="83"/>
      <c r="D24" s="83"/>
      <c r="E24" s="84">
        <f>B24</f>
        <v>0</v>
      </c>
    </row>
    <row r="25" spans="1:5" ht="14.65" thickBot="1" x14ac:dyDescent="0.5"/>
    <row r="26" spans="1:5" ht="16.149999999999999" thickBot="1" x14ac:dyDescent="0.55000000000000004">
      <c r="A26" s="70" t="s">
        <v>23</v>
      </c>
      <c r="B26" s="71"/>
      <c r="C26" s="71"/>
      <c r="D26" s="71"/>
      <c r="E26" s="72"/>
    </row>
    <row r="27" spans="1:5" ht="28.9" thickBot="1" x14ac:dyDescent="0.5">
      <c r="A27" s="85" t="s">
        <v>4</v>
      </c>
      <c r="B27" s="86" t="s">
        <v>13</v>
      </c>
      <c r="C27" s="87" t="s">
        <v>14</v>
      </c>
      <c r="D27" s="80"/>
      <c r="E27" s="88" t="s">
        <v>15</v>
      </c>
    </row>
    <row r="28" spans="1:5" ht="14.65" thickBot="1" x14ac:dyDescent="0.5">
      <c r="A28" s="89" t="s">
        <v>24</v>
      </c>
      <c r="B28" s="6">
        <v>0</v>
      </c>
      <c r="C28" s="6">
        <v>0</v>
      </c>
      <c r="D28" s="83"/>
      <c r="E28" s="90">
        <f>B28+(C28*48)</f>
        <v>0</v>
      </c>
    </row>
    <row r="29" spans="1:5" ht="14.65" thickBot="1" x14ac:dyDescent="0.5"/>
    <row r="30" spans="1:5" ht="16.149999999999999" thickBot="1" x14ac:dyDescent="0.55000000000000004">
      <c r="A30" s="70" t="s">
        <v>25</v>
      </c>
      <c r="B30" s="71"/>
      <c r="C30" s="71"/>
      <c r="D30" s="71"/>
      <c r="E30" s="72"/>
    </row>
    <row r="31" spans="1:5" ht="14.65" thickBot="1" x14ac:dyDescent="0.5">
      <c r="A31" s="91" t="s">
        <v>4</v>
      </c>
      <c r="B31" s="92"/>
      <c r="C31" s="92"/>
      <c r="D31" s="79" t="s">
        <v>26</v>
      </c>
      <c r="E31" s="93" t="s">
        <v>27</v>
      </c>
    </row>
    <row r="32" spans="1:5" x14ac:dyDescent="0.45">
      <c r="A32" s="89" t="s">
        <v>28</v>
      </c>
      <c r="B32" s="94"/>
      <c r="C32" s="94"/>
      <c r="D32" s="95">
        <f>'Jaarlijks belprofiel'!K53</f>
        <v>0</v>
      </c>
      <c r="E32" s="96">
        <f>(D32*4)</f>
        <v>0</v>
      </c>
    </row>
    <row r="33" spans="1:5" ht="14.65" thickBot="1" x14ac:dyDescent="0.5">
      <c r="A33" s="97" t="s">
        <v>29</v>
      </c>
      <c r="B33" s="98"/>
      <c r="C33" s="98"/>
      <c r="D33" s="99">
        <f>'Jaarlijks belprofiel'!K47</f>
        <v>0</v>
      </c>
      <c r="E33" s="100">
        <f>(D33*4)</f>
        <v>0</v>
      </c>
    </row>
    <row r="34" spans="1:5" x14ac:dyDescent="0.45">
      <c r="A34" s="101" t="s">
        <v>30</v>
      </c>
      <c r="B34" s="101"/>
      <c r="C34" s="101"/>
    </row>
    <row r="37" spans="1:5" ht="14.65" thickBot="1" x14ac:dyDescent="0.5"/>
    <row r="38" spans="1:5" ht="14.65" thickBot="1" x14ac:dyDescent="0.5">
      <c r="C38" s="102" t="s">
        <v>31</v>
      </c>
      <c r="E38" s="103">
        <f>E8+E9+E10+E14+E18+E19+E20+E24+E28+E32+E33</f>
        <v>0</v>
      </c>
    </row>
    <row r="41" spans="1:5" ht="14.65" thickBot="1" x14ac:dyDescent="0.5">
      <c r="A41" s="104" t="s">
        <v>32</v>
      </c>
    </row>
    <row r="42" spans="1:5" x14ac:dyDescent="0.45">
      <c r="A42" s="105" t="s">
        <v>33</v>
      </c>
      <c r="B42" s="106"/>
      <c r="C42" s="106"/>
      <c r="D42" s="106"/>
      <c r="E42" s="107"/>
    </row>
    <row r="43" spans="1:5" ht="14.65" thickBot="1" x14ac:dyDescent="0.5">
      <c r="A43" s="108"/>
      <c r="B43" s="109"/>
      <c r="C43" s="109"/>
      <c r="D43" s="109"/>
      <c r="E43" s="110"/>
    </row>
    <row r="44" spans="1:5" x14ac:dyDescent="0.45">
      <c r="A44" s="105" t="s">
        <v>34</v>
      </c>
      <c r="B44" s="106"/>
      <c r="C44" s="106"/>
      <c r="D44" s="106"/>
      <c r="E44" s="107"/>
    </row>
    <row r="45" spans="1:5" ht="14.65" thickBot="1" x14ac:dyDescent="0.5">
      <c r="A45" s="108"/>
      <c r="B45" s="109"/>
      <c r="C45" s="109"/>
      <c r="D45" s="109"/>
      <c r="E45" s="110"/>
    </row>
    <row r="46" spans="1:5" x14ac:dyDescent="0.45">
      <c r="A46" s="105" t="s">
        <v>35</v>
      </c>
      <c r="B46" s="106"/>
      <c r="C46" s="106"/>
      <c r="D46" s="106"/>
      <c r="E46" s="107"/>
    </row>
    <row r="47" spans="1:5" ht="14.65" thickBot="1" x14ac:dyDescent="0.5">
      <c r="A47" s="108"/>
      <c r="B47" s="109"/>
      <c r="C47" s="109"/>
      <c r="D47" s="109"/>
      <c r="E47" s="110"/>
    </row>
    <row r="48" spans="1:5" x14ac:dyDescent="0.45">
      <c r="A48" s="105" t="s">
        <v>36</v>
      </c>
      <c r="B48" s="106"/>
      <c r="C48" s="106"/>
      <c r="D48" s="106"/>
      <c r="E48" s="107"/>
    </row>
    <row r="49" spans="1:5" ht="14.65" thickBot="1" x14ac:dyDescent="0.5">
      <c r="A49" s="108"/>
      <c r="B49" s="109"/>
      <c r="C49" s="109"/>
      <c r="D49" s="109"/>
      <c r="E49" s="110"/>
    </row>
    <row r="50" spans="1:5" x14ac:dyDescent="0.45">
      <c r="A50" s="105" t="s">
        <v>37</v>
      </c>
      <c r="B50" s="106"/>
      <c r="C50" s="106"/>
      <c r="D50" s="106"/>
      <c r="E50" s="107"/>
    </row>
    <row r="51" spans="1:5" x14ac:dyDescent="0.45">
      <c r="A51" s="111"/>
      <c r="B51" s="112"/>
      <c r="C51" s="112"/>
      <c r="D51" s="112"/>
      <c r="E51" s="113"/>
    </row>
    <row r="52" spans="1:5" x14ac:dyDescent="0.45">
      <c r="A52" s="111"/>
      <c r="B52" s="112"/>
      <c r="C52" s="112"/>
      <c r="D52" s="112"/>
      <c r="E52" s="113"/>
    </row>
    <row r="53" spans="1:5" ht="14.65" thickBot="1" x14ac:dyDescent="0.5">
      <c r="A53" s="114"/>
      <c r="B53" s="109"/>
      <c r="C53" s="109"/>
      <c r="D53" s="109"/>
      <c r="E53" s="110"/>
    </row>
  </sheetData>
  <sheetProtection algorithmName="SHA-512" hashValue="82fbIVWRrEkI4mG+DiLFhl+T8dd1pmN8B1GnKk8bcNbwUiClQq6BcCFuvopKN0+pgcWNI8LNrJqSoyW0NIza4g==" saltValue="V5F6mqEmv8XNjuaAslJlBA==" spinCount="100000" sheet="1" objects="1" scenarios="1"/>
  <protectedRanges>
    <protectedRange sqref="B42:E53" name="NAW gegevens_1"/>
  </protectedRanges>
  <mergeCells count="2">
    <mergeCell ref="A1:E1"/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BC8F8-4E32-4E15-8FBD-8C161B7511E9}">
  <dimension ref="A1:K54"/>
  <sheetViews>
    <sheetView tabSelected="1" workbookViewId="0">
      <selection activeCell="I23" sqref="I23"/>
    </sheetView>
  </sheetViews>
  <sheetFormatPr defaultColWidth="9.1328125" defaultRowHeight="13.15" x14ac:dyDescent="0.4"/>
  <cols>
    <col min="1" max="1" width="3.265625" style="7" bestFit="1" customWidth="1"/>
    <col min="2" max="2" width="40.265625" style="7" bestFit="1" customWidth="1"/>
    <col min="3" max="3" width="19.86328125" style="7" customWidth="1"/>
    <col min="4" max="4" width="15.86328125" style="7" hidden="1" customWidth="1"/>
    <col min="5" max="5" width="15.86328125" style="7" customWidth="1"/>
    <col min="6" max="6" width="14.3984375" style="7" hidden="1" customWidth="1"/>
    <col min="7" max="7" width="13.73046875" style="7" customWidth="1"/>
    <col min="8" max="8" width="16.265625" style="7" bestFit="1" customWidth="1"/>
    <col min="9" max="10" width="16.265625" style="7" customWidth="1"/>
    <col min="11" max="11" width="14.1328125" style="7" bestFit="1" customWidth="1"/>
    <col min="12" max="12" width="9.1328125" style="7"/>
    <col min="13" max="13" width="22.73046875" style="7" bestFit="1" customWidth="1"/>
    <col min="14" max="14" width="16.86328125" style="7" bestFit="1" customWidth="1"/>
    <col min="15" max="15" width="15.59765625" style="7" bestFit="1" customWidth="1"/>
    <col min="16" max="16" width="14.59765625" style="7" bestFit="1" customWidth="1"/>
    <col min="17" max="17" width="21.3984375" style="7" bestFit="1" customWidth="1"/>
    <col min="18" max="16384" width="9.1328125" style="7"/>
  </cols>
  <sheetData>
    <row r="1" spans="1:11" x14ac:dyDescent="0.4">
      <c r="B1" s="8" t="s">
        <v>38</v>
      </c>
      <c r="C1" s="9" t="s">
        <v>39</v>
      </c>
      <c r="D1" s="9" t="s">
        <v>40</v>
      </c>
      <c r="E1" s="9" t="s">
        <v>41</v>
      </c>
      <c r="F1" s="9" t="s">
        <v>42</v>
      </c>
      <c r="G1" s="9" t="s">
        <v>43</v>
      </c>
      <c r="H1" s="9" t="s">
        <v>44</v>
      </c>
      <c r="I1" s="9" t="s">
        <v>45</v>
      </c>
      <c r="J1" s="9" t="s">
        <v>46</v>
      </c>
      <c r="K1" s="10" t="s">
        <v>47</v>
      </c>
    </row>
    <row r="2" spans="1:11" x14ac:dyDescent="0.4">
      <c r="A2" s="121" t="s">
        <v>48</v>
      </c>
      <c r="B2" s="11" t="s">
        <v>49</v>
      </c>
      <c r="C2" s="12">
        <v>60012</v>
      </c>
      <c r="D2" s="12">
        <v>13994588</v>
      </c>
      <c r="E2" s="12">
        <f t="shared" ref="E2:E11" si="0">D2/60</f>
        <v>233243.13333333333</v>
      </c>
      <c r="F2" s="12"/>
      <c r="G2" s="12"/>
      <c r="H2" s="12"/>
      <c r="I2" s="42"/>
      <c r="J2" s="42"/>
      <c r="K2" s="27">
        <f>C2*I2+E2*J2</f>
        <v>0</v>
      </c>
    </row>
    <row r="3" spans="1:11" x14ac:dyDescent="0.4">
      <c r="A3" s="121"/>
      <c r="B3" s="13" t="s">
        <v>50</v>
      </c>
      <c r="C3" s="14">
        <v>57784</v>
      </c>
      <c r="D3" s="14">
        <v>14775148</v>
      </c>
      <c r="E3" s="14">
        <f t="shared" si="0"/>
        <v>246252.46666666667</v>
      </c>
      <c r="F3" s="14"/>
      <c r="G3" s="14"/>
      <c r="H3" s="14"/>
      <c r="I3" s="42"/>
      <c r="J3" s="42"/>
      <c r="K3" s="28">
        <f t="shared" ref="K3:K24" si="1">C3*I3+E3*J3</f>
        <v>0</v>
      </c>
    </row>
    <row r="4" spans="1:11" x14ac:dyDescent="0.4">
      <c r="A4" s="121"/>
      <c r="B4" s="13" t="s">
        <v>51</v>
      </c>
      <c r="C4" s="14">
        <v>44340</v>
      </c>
      <c r="D4" s="14">
        <v>2692392</v>
      </c>
      <c r="E4" s="14">
        <f t="shared" si="0"/>
        <v>44873.2</v>
      </c>
      <c r="F4" s="14"/>
      <c r="G4" s="14"/>
      <c r="H4" s="14"/>
      <c r="I4" s="42"/>
      <c r="J4" s="42"/>
      <c r="K4" s="28">
        <f t="shared" si="1"/>
        <v>0</v>
      </c>
    </row>
    <row r="5" spans="1:11" x14ac:dyDescent="0.4">
      <c r="A5" s="121"/>
      <c r="B5" s="13" t="s">
        <v>74</v>
      </c>
      <c r="C5" s="14"/>
      <c r="D5" s="14">
        <v>436</v>
      </c>
      <c r="E5" s="14">
        <f t="shared" si="0"/>
        <v>7.2666666666666666</v>
      </c>
      <c r="F5" s="14"/>
      <c r="G5" s="14"/>
      <c r="H5" s="14"/>
      <c r="I5" s="42"/>
      <c r="J5" s="42"/>
      <c r="K5" s="28">
        <f t="shared" si="1"/>
        <v>0</v>
      </c>
    </row>
    <row r="6" spans="1:11" x14ac:dyDescent="0.4">
      <c r="A6" s="121"/>
      <c r="B6" s="13" t="s">
        <v>52</v>
      </c>
      <c r="C6" s="14">
        <v>206788</v>
      </c>
      <c r="D6" s="14">
        <v>49533972</v>
      </c>
      <c r="E6" s="14">
        <f t="shared" si="0"/>
        <v>825566.2</v>
      </c>
      <c r="F6" s="14"/>
      <c r="G6" s="14"/>
      <c r="H6" s="14"/>
      <c r="I6" s="42"/>
      <c r="J6" s="42"/>
      <c r="K6" s="28">
        <f t="shared" si="1"/>
        <v>0</v>
      </c>
    </row>
    <row r="7" spans="1:11" x14ac:dyDescent="0.4">
      <c r="A7" s="121"/>
      <c r="B7" s="13" t="s">
        <v>53</v>
      </c>
      <c r="C7" s="14">
        <v>1884</v>
      </c>
      <c r="D7" s="14">
        <v>926244</v>
      </c>
      <c r="E7" s="14">
        <f t="shared" si="0"/>
        <v>15437.4</v>
      </c>
      <c r="F7" s="14"/>
      <c r="G7" s="14"/>
      <c r="H7" s="14"/>
      <c r="I7" s="42"/>
      <c r="J7" s="42"/>
      <c r="K7" s="28">
        <f t="shared" si="1"/>
        <v>0</v>
      </c>
    </row>
    <row r="8" spans="1:11" x14ac:dyDescent="0.4">
      <c r="A8" s="121"/>
      <c r="B8" s="15" t="s">
        <v>73</v>
      </c>
      <c r="C8" s="16">
        <v>36</v>
      </c>
      <c r="D8" s="16">
        <v>21568</v>
      </c>
      <c r="E8" s="16">
        <f t="shared" si="0"/>
        <v>359.46666666666664</v>
      </c>
      <c r="F8" s="16"/>
      <c r="G8" s="16"/>
      <c r="H8" s="16"/>
      <c r="I8" s="42"/>
      <c r="J8" s="42"/>
      <c r="K8" s="28">
        <f t="shared" si="1"/>
        <v>0</v>
      </c>
    </row>
    <row r="9" spans="1:11" x14ac:dyDescent="0.4">
      <c r="A9" s="121"/>
      <c r="B9" s="40" t="s">
        <v>54</v>
      </c>
      <c r="C9" s="14">
        <v>2116</v>
      </c>
      <c r="D9" s="14">
        <v>582608</v>
      </c>
      <c r="E9" s="14">
        <f t="shared" si="0"/>
        <v>9710.1333333333332</v>
      </c>
      <c r="F9" s="14"/>
      <c r="G9" s="14"/>
      <c r="H9" s="14"/>
      <c r="I9" s="42"/>
      <c r="J9" s="42"/>
      <c r="K9" s="27">
        <f t="shared" si="1"/>
        <v>0</v>
      </c>
    </row>
    <row r="10" spans="1:11" x14ac:dyDescent="0.4">
      <c r="A10" s="121"/>
      <c r="B10" s="40" t="s">
        <v>55</v>
      </c>
      <c r="C10" s="14">
        <v>7568</v>
      </c>
      <c r="D10" s="14">
        <v>1397988</v>
      </c>
      <c r="E10" s="14">
        <f t="shared" si="0"/>
        <v>23299.8</v>
      </c>
      <c r="F10" s="14"/>
      <c r="G10" s="14"/>
      <c r="H10" s="14"/>
      <c r="I10" s="42"/>
      <c r="J10" s="42"/>
      <c r="K10" s="28">
        <f t="shared" si="1"/>
        <v>0</v>
      </c>
    </row>
    <row r="11" spans="1:11" x14ac:dyDescent="0.4">
      <c r="A11" s="121"/>
      <c r="B11" s="40" t="s">
        <v>56</v>
      </c>
      <c r="C11" s="14">
        <v>3252</v>
      </c>
      <c r="D11" s="14">
        <v>680016</v>
      </c>
      <c r="E11" s="14">
        <f t="shared" si="0"/>
        <v>11333.6</v>
      </c>
      <c r="F11" s="14"/>
      <c r="G11" s="14"/>
      <c r="H11" s="14"/>
      <c r="I11" s="42"/>
      <c r="J11" s="42"/>
      <c r="K11" s="28">
        <f t="shared" si="1"/>
        <v>0</v>
      </c>
    </row>
    <row r="12" spans="1:11" x14ac:dyDescent="0.4">
      <c r="A12" s="121"/>
      <c r="B12" s="13" t="s">
        <v>57</v>
      </c>
      <c r="C12" s="14"/>
      <c r="D12" s="14"/>
      <c r="E12" s="14"/>
      <c r="F12" s="14"/>
      <c r="G12" s="14"/>
      <c r="H12" s="14">
        <v>14860</v>
      </c>
      <c r="I12" s="42"/>
      <c r="J12" s="42"/>
      <c r="K12" s="28">
        <f>H12*I12</f>
        <v>0</v>
      </c>
    </row>
    <row r="13" spans="1:11" x14ac:dyDescent="0.4">
      <c r="A13" s="121"/>
      <c r="B13" s="13" t="s">
        <v>58</v>
      </c>
      <c r="C13" s="14"/>
      <c r="D13" s="14"/>
      <c r="E13" s="14"/>
      <c r="F13" s="14"/>
      <c r="G13" s="14"/>
      <c r="H13" s="14">
        <v>20</v>
      </c>
      <c r="I13" s="42"/>
      <c r="J13" s="42"/>
      <c r="K13" s="28">
        <f t="shared" ref="K13:K16" si="2">H13*I13</f>
        <v>0</v>
      </c>
    </row>
    <row r="14" spans="1:11" x14ac:dyDescent="0.4">
      <c r="A14" s="121"/>
      <c r="B14" s="40" t="s">
        <v>59</v>
      </c>
      <c r="C14" s="14"/>
      <c r="D14" s="14"/>
      <c r="E14" s="14"/>
      <c r="F14" s="14"/>
      <c r="G14" s="14"/>
      <c r="H14" s="14">
        <v>424</v>
      </c>
      <c r="I14" s="42"/>
      <c r="J14" s="42"/>
      <c r="K14" s="28">
        <f t="shared" si="2"/>
        <v>0</v>
      </c>
    </row>
    <row r="15" spans="1:11" x14ac:dyDescent="0.4">
      <c r="A15" s="121"/>
      <c r="B15" s="40" t="s">
        <v>60</v>
      </c>
      <c r="C15" s="14"/>
      <c r="D15" s="14"/>
      <c r="E15" s="14"/>
      <c r="F15" s="14"/>
      <c r="G15" s="14"/>
      <c r="H15" s="14">
        <v>688</v>
      </c>
      <c r="I15" s="42"/>
      <c r="J15" s="42"/>
      <c r="K15" s="28">
        <f t="shared" si="2"/>
        <v>0</v>
      </c>
    </row>
    <row r="16" spans="1:11" x14ac:dyDescent="0.4">
      <c r="A16" s="121"/>
      <c r="B16" s="13" t="s">
        <v>61</v>
      </c>
      <c r="C16" s="14"/>
      <c r="D16" s="14"/>
      <c r="E16" s="14"/>
      <c r="F16" s="14"/>
      <c r="G16" s="14"/>
      <c r="H16" s="14">
        <v>224</v>
      </c>
      <c r="I16" s="42"/>
      <c r="J16" s="42"/>
      <c r="K16" s="28">
        <f t="shared" si="2"/>
        <v>0</v>
      </c>
    </row>
    <row r="17" spans="1:11" x14ac:dyDescent="0.4">
      <c r="A17" s="121"/>
      <c r="B17" s="13" t="s">
        <v>62</v>
      </c>
      <c r="C17" s="14"/>
      <c r="D17" s="14"/>
      <c r="E17" s="14"/>
      <c r="F17" s="14">
        <v>35201426160</v>
      </c>
      <c r="G17" s="14">
        <f>F17/1000</f>
        <v>35201426.159999996</v>
      </c>
      <c r="H17" s="14"/>
      <c r="I17" s="42"/>
      <c r="J17" s="42"/>
      <c r="K17" s="28">
        <f t="shared" si="1"/>
        <v>0</v>
      </c>
    </row>
    <row r="18" spans="1:11" x14ac:dyDescent="0.4">
      <c r="A18" s="121"/>
      <c r="B18" s="13" t="s">
        <v>63</v>
      </c>
      <c r="C18" s="14"/>
      <c r="D18" s="14"/>
      <c r="E18" s="14"/>
      <c r="F18" s="14">
        <v>2988386148</v>
      </c>
      <c r="G18" s="14">
        <f>F18/1000</f>
        <v>2988386.148</v>
      </c>
      <c r="H18" s="14"/>
      <c r="I18" s="42"/>
      <c r="J18" s="42"/>
      <c r="K18" s="28">
        <f t="shared" si="1"/>
        <v>0</v>
      </c>
    </row>
    <row r="19" spans="1:11" s="8" customFormat="1" x14ac:dyDescent="0.4">
      <c r="A19" s="17"/>
      <c r="B19" s="18" t="s">
        <v>64</v>
      </c>
      <c r="C19" s="19">
        <f>SUM(C2:C18)</f>
        <v>383780</v>
      </c>
      <c r="D19" s="19">
        <f t="shared" ref="D19:J19" si="3">SUM(D2:D18)</f>
        <v>84604960</v>
      </c>
      <c r="E19" s="19">
        <f t="shared" si="3"/>
        <v>1410082.6666666665</v>
      </c>
      <c r="F19" s="19">
        <f t="shared" si="3"/>
        <v>38189812308</v>
      </c>
      <c r="G19" s="19">
        <f t="shared" si="3"/>
        <v>38189812.307999998</v>
      </c>
      <c r="H19" s="19">
        <f t="shared" si="3"/>
        <v>16216</v>
      </c>
      <c r="I19" s="29">
        <f t="shared" si="3"/>
        <v>0</v>
      </c>
      <c r="J19" s="29">
        <f t="shared" si="3"/>
        <v>0</v>
      </c>
      <c r="K19" s="30">
        <f>SUM(K2:K18)</f>
        <v>0</v>
      </c>
    </row>
    <row r="20" spans="1:11" x14ac:dyDescent="0.4">
      <c r="A20" s="121" t="s">
        <v>65</v>
      </c>
      <c r="B20" s="13" t="s">
        <v>66</v>
      </c>
      <c r="C20" s="14">
        <v>21324</v>
      </c>
      <c r="D20" s="14">
        <v>7314692</v>
      </c>
      <c r="E20" s="14">
        <f>D20/60</f>
        <v>121911.53333333334</v>
      </c>
      <c r="F20" s="14"/>
      <c r="G20" s="14"/>
      <c r="H20" s="14"/>
      <c r="I20" s="42"/>
      <c r="J20" s="42"/>
      <c r="K20" s="28">
        <f>C20*I20+E20*J20</f>
        <v>0</v>
      </c>
    </row>
    <row r="21" spans="1:11" x14ac:dyDescent="0.4">
      <c r="A21" s="121"/>
      <c r="B21" s="13" t="s">
        <v>67</v>
      </c>
      <c r="C21" s="14">
        <v>28336</v>
      </c>
      <c r="D21" s="14">
        <v>5245056</v>
      </c>
      <c r="E21" s="14">
        <f>D21/60</f>
        <v>87417.600000000006</v>
      </c>
      <c r="F21" s="14"/>
      <c r="G21" s="14"/>
      <c r="H21" s="14"/>
      <c r="I21" s="42"/>
      <c r="J21" s="42"/>
      <c r="K21" s="28">
        <f>C21*I21+E21*J21</f>
        <v>0</v>
      </c>
    </row>
    <row r="22" spans="1:11" x14ac:dyDescent="0.4">
      <c r="A22" s="121"/>
      <c r="B22" s="13" t="s">
        <v>68</v>
      </c>
      <c r="C22" s="14">
        <v>15452</v>
      </c>
      <c r="D22" s="14">
        <v>1802776</v>
      </c>
      <c r="E22" s="14">
        <f>D22/60</f>
        <v>30046.266666666666</v>
      </c>
      <c r="F22" s="14"/>
      <c r="G22" s="14"/>
      <c r="H22" s="14"/>
      <c r="I22" s="42"/>
      <c r="J22" s="42"/>
      <c r="K22" s="28">
        <f t="shared" si="1"/>
        <v>0</v>
      </c>
    </row>
    <row r="23" spans="1:11" x14ac:dyDescent="0.4">
      <c r="A23" s="121"/>
      <c r="B23" s="13" t="s">
        <v>69</v>
      </c>
      <c r="C23" s="14">
        <v>36</v>
      </c>
      <c r="D23" s="14">
        <v>20348</v>
      </c>
      <c r="E23" s="14">
        <f>D23/60</f>
        <v>339.13333333333333</v>
      </c>
      <c r="F23" s="14"/>
      <c r="G23" s="14"/>
      <c r="H23" s="14"/>
      <c r="I23" s="42"/>
      <c r="J23" s="42"/>
      <c r="K23" s="28">
        <f t="shared" si="1"/>
        <v>0</v>
      </c>
    </row>
    <row r="24" spans="1:11" x14ac:dyDescent="0.4">
      <c r="A24" s="121"/>
      <c r="B24" s="40" t="s">
        <v>70</v>
      </c>
      <c r="C24" s="14">
        <v>56</v>
      </c>
      <c r="D24" s="14">
        <v>21520</v>
      </c>
      <c r="E24" s="14">
        <f>D24/60</f>
        <v>358.66666666666669</v>
      </c>
      <c r="F24" s="14"/>
      <c r="G24" s="14"/>
      <c r="H24" s="14"/>
      <c r="I24" s="42"/>
      <c r="J24" s="42"/>
      <c r="K24" s="31">
        <f t="shared" si="1"/>
        <v>0</v>
      </c>
    </row>
    <row r="25" spans="1:11" s="8" customFormat="1" x14ac:dyDescent="0.4">
      <c r="A25" s="7"/>
      <c r="B25" s="18" t="s">
        <v>64</v>
      </c>
      <c r="C25" s="19">
        <f>SUM(C20:C24)</f>
        <v>65204</v>
      </c>
      <c r="D25" s="19">
        <f t="shared" ref="D25:J25" si="4">SUM(D20:D24)</f>
        <v>14404392</v>
      </c>
      <c r="E25" s="19">
        <f t="shared" si="4"/>
        <v>240073.2</v>
      </c>
      <c r="F25" s="19">
        <f t="shared" si="4"/>
        <v>0</v>
      </c>
      <c r="G25" s="19">
        <f t="shared" ref="G25" si="5">SUM(G20:G24)</f>
        <v>0</v>
      </c>
      <c r="H25" s="19">
        <f t="shared" si="4"/>
        <v>0</v>
      </c>
      <c r="I25" s="29">
        <f t="shared" si="4"/>
        <v>0</v>
      </c>
      <c r="J25" s="29">
        <f t="shared" si="4"/>
        <v>0</v>
      </c>
      <c r="K25" s="30">
        <f>SUM(K20:K24)</f>
        <v>0</v>
      </c>
    </row>
    <row r="26" spans="1:11" x14ac:dyDescent="0.4">
      <c r="B26" s="18" t="s">
        <v>71</v>
      </c>
      <c r="C26" s="19">
        <f>C19+C25</f>
        <v>448984</v>
      </c>
      <c r="D26" s="19">
        <f t="shared" ref="D26:J26" si="6">D19+D25</f>
        <v>99009352</v>
      </c>
      <c r="E26" s="19">
        <f t="shared" si="6"/>
        <v>1650155.8666666665</v>
      </c>
      <c r="F26" s="19">
        <f t="shared" si="6"/>
        <v>38189812308</v>
      </c>
      <c r="G26" s="19">
        <f t="shared" ref="G26" si="7">G19+G25</f>
        <v>38189812.307999998</v>
      </c>
      <c r="H26" s="19">
        <f t="shared" si="6"/>
        <v>16216</v>
      </c>
      <c r="I26" s="29">
        <f t="shared" si="6"/>
        <v>0</v>
      </c>
      <c r="J26" s="29">
        <f t="shared" si="6"/>
        <v>0</v>
      </c>
      <c r="K26" s="30">
        <f>K19+K25</f>
        <v>0</v>
      </c>
    </row>
    <row r="27" spans="1:11" x14ac:dyDescent="0.4">
      <c r="I27" s="32"/>
      <c r="J27" s="32"/>
      <c r="K27" s="32"/>
    </row>
    <row r="28" spans="1:11" x14ac:dyDescent="0.4">
      <c r="I28" s="32"/>
      <c r="J28" s="32"/>
      <c r="K28" s="32"/>
    </row>
    <row r="29" spans="1:11" x14ac:dyDescent="0.4">
      <c r="B29" s="20" t="s">
        <v>72</v>
      </c>
      <c r="C29" s="21" t="s">
        <v>39</v>
      </c>
      <c r="D29" s="21" t="s">
        <v>40</v>
      </c>
      <c r="E29" s="21" t="s">
        <v>41</v>
      </c>
      <c r="F29" s="21" t="s">
        <v>42</v>
      </c>
      <c r="G29" s="9" t="s">
        <v>43</v>
      </c>
      <c r="H29" s="21" t="s">
        <v>44</v>
      </c>
      <c r="I29" s="39" t="s">
        <v>45</v>
      </c>
      <c r="J29" s="39" t="s">
        <v>46</v>
      </c>
      <c r="K29" s="33" t="s">
        <v>47</v>
      </c>
    </row>
    <row r="30" spans="1:11" x14ac:dyDescent="0.4">
      <c r="A30" s="121" t="s">
        <v>48</v>
      </c>
      <c r="B30" s="23" t="s">
        <v>49</v>
      </c>
      <c r="C30" s="14">
        <f>C2/1292*(Abonnementen!$B$9+Abonnementen!$B$10)</f>
        <v>213293.42414860681</v>
      </c>
      <c r="D30" s="14">
        <f>D2/1292*(Abonnementen!$B$9+Abonnementen!$B$10)</f>
        <v>49739278.71207431</v>
      </c>
      <c r="E30" s="14">
        <f>E2/1292*(Abonnementen!$B$9+Abonnementen!$B$10)</f>
        <v>828987.97853457183</v>
      </c>
      <c r="F30" s="12"/>
      <c r="G30" s="12"/>
      <c r="H30" s="12"/>
      <c r="I30" s="43"/>
      <c r="J30" s="43"/>
      <c r="K30" s="27">
        <f>C30*I30+E30*J30</f>
        <v>0</v>
      </c>
    </row>
    <row r="31" spans="1:11" x14ac:dyDescent="0.4">
      <c r="A31" s="121"/>
      <c r="B31" s="23" t="s">
        <v>50</v>
      </c>
      <c r="C31" s="14">
        <f>C3/1292*(Abonnementen!$B$9+Abonnementen!$B$10)</f>
        <v>205374.71207430342</v>
      </c>
      <c r="D31" s="14">
        <f t="shared" ref="D31:D39" si="8">D3/1252*4552</f>
        <v>53719228.191693291</v>
      </c>
      <c r="E31" s="14">
        <f>E3/1292*(Abonnementen!$B$9+Abonnementen!$B$10)</f>
        <v>875225.48524251813</v>
      </c>
      <c r="F31" s="14"/>
      <c r="G31" s="14"/>
      <c r="H31" s="14"/>
      <c r="I31" s="43"/>
      <c r="J31" s="43"/>
      <c r="K31" s="28">
        <f t="shared" ref="K31:K46" si="9">C31*I31+E31*J31</f>
        <v>0</v>
      </c>
    </row>
    <row r="32" spans="1:11" x14ac:dyDescent="0.4">
      <c r="A32" s="121"/>
      <c r="B32" s="23" t="s">
        <v>51</v>
      </c>
      <c r="C32" s="14">
        <f>C4/1292*(Abonnementen!$B$9+Abonnementen!$B$10)</f>
        <v>157592.32198142417</v>
      </c>
      <c r="D32" s="14">
        <f t="shared" si="8"/>
        <v>9788952.3833865803</v>
      </c>
      <c r="E32" s="14">
        <f>E4/1292*(Abonnementen!$B$9+Abonnementen!$B$10)</f>
        <v>159487.41052631577</v>
      </c>
      <c r="F32" s="14"/>
      <c r="G32" s="14"/>
      <c r="H32" s="14"/>
      <c r="I32" s="43"/>
      <c r="J32" s="43"/>
      <c r="K32" s="28">
        <f t="shared" si="9"/>
        <v>0</v>
      </c>
    </row>
    <row r="33" spans="1:11" x14ac:dyDescent="0.4">
      <c r="A33" s="121"/>
      <c r="B33" s="23" t="s">
        <v>74</v>
      </c>
      <c r="C33" s="14">
        <f>C5/1292*(Abonnementen!$B$9+Abonnementen!$B$10)</f>
        <v>0</v>
      </c>
      <c r="D33" s="14">
        <f t="shared" si="8"/>
        <v>1585.2012779552717</v>
      </c>
      <c r="E33" s="14">
        <f>E5/1292*(Abonnementen!$B$9+Abonnementen!$B$10)</f>
        <v>25.82703818369453</v>
      </c>
      <c r="F33" s="14"/>
      <c r="G33" s="14"/>
      <c r="H33" s="14"/>
      <c r="I33" s="43"/>
      <c r="J33" s="43"/>
      <c r="K33" s="28">
        <f t="shared" si="9"/>
        <v>0</v>
      </c>
    </row>
    <row r="34" spans="1:11" x14ac:dyDescent="0.4">
      <c r="A34" s="121"/>
      <c r="B34" s="23" t="s">
        <v>52</v>
      </c>
      <c r="C34" s="14">
        <f>C6/1292*(Abonnementen!$B$9+Abonnementen!$B$10)</f>
        <v>734961.68421052629</v>
      </c>
      <c r="D34" s="14">
        <f t="shared" si="8"/>
        <v>180094760.81789139</v>
      </c>
      <c r="E34" s="14">
        <f>E6/1292*(Abonnementen!$B$9+Abonnementen!$B$10)</f>
        <v>2934210.518885449</v>
      </c>
      <c r="F34" s="14"/>
      <c r="G34" s="14"/>
      <c r="H34" s="14"/>
      <c r="I34" s="43"/>
      <c r="J34" s="43"/>
      <c r="K34" s="28">
        <f t="shared" si="9"/>
        <v>0</v>
      </c>
    </row>
    <row r="35" spans="1:11" x14ac:dyDescent="0.4">
      <c r="A35" s="121"/>
      <c r="B35" s="23" t="s">
        <v>53</v>
      </c>
      <c r="C35" s="14">
        <f>C7/1292*(Abonnementen!$B$9+Abonnementen!$B$10)</f>
        <v>6696.0743034055722</v>
      </c>
      <c r="D35" s="14">
        <f t="shared" si="8"/>
        <v>3367621.9552715658</v>
      </c>
      <c r="E35" s="14">
        <f>E7/1292*(Abonnementen!$B$9+Abonnementen!$B$10)</f>
        <v>54867.291640866875</v>
      </c>
      <c r="F35" s="14"/>
      <c r="G35" s="14"/>
      <c r="H35" s="14"/>
      <c r="I35" s="43"/>
      <c r="J35" s="43"/>
      <c r="K35" s="28">
        <f t="shared" si="9"/>
        <v>0</v>
      </c>
    </row>
    <row r="36" spans="1:11" x14ac:dyDescent="0.4">
      <c r="A36" s="121"/>
      <c r="B36" s="26" t="s">
        <v>75</v>
      </c>
      <c r="C36" s="14">
        <f>C8/1292*(Abonnementen!$B$9+Abonnementen!$B$10)</f>
        <v>127.95046439628483</v>
      </c>
      <c r="D36" s="14">
        <f t="shared" si="8"/>
        <v>78416.562300319492</v>
      </c>
      <c r="E36" s="14">
        <f>E8/1292*(Abonnementen!$B$9+Abonnementen!$B$10)</f>
        <v>1277.6090815273476</v>
      </c>
      <c r="F36" s="14"/>
      <c r="G36" s="14"/>
      <c r="H36" s="14"/>
      <c r="I36" s="43"/>
      <c r="J36" s="43"/>
      <c r="K36" s="28">
        <f t="shared" si="9"/>
        <v>0</v>
      </c>
    </row>
    <row r="37" spans="1:11" x14ac:dyDescent="0.4">
      <c r="A37" s="121"/>
      <c r="B37" s="41" t="s">
        <v>54</v>
      </c>
      <c r="C37" s="14">
        <f>C9/1292*(Abonnementen!$B$9+Abonnementen!$B$10)</f>
        <v>7520.6439628482976</v>
      </c>
      <c r="D37" s="14">
        <f t="shared" si="8"/>
        <v>2118236.1150159743</v>
      </c>
      <c r="E37" s="14">
        <f>E9/1292*(Abonnementen!$B$9+Abonnementen!$B$10)</f>
        <v>34511.557481940144</v>
      </c>
      <c r="F37" s="14"/>
      <c r="G37" s="14"/>
      <c r="H37" s="14"/>
      <c r="I37" s="43"/>
      <c r="J37" s="43"/>
      <c r="K37" s="28">
        <f t="shared" si="9"/>
        <v>0</v>
      </c>
    </row>
    <row r="38" spans="1:11" x14ac:dyDescent="0.4">
      <c r="A38" s="121"/>
      <c r="B38" s="41" t="s">
        <v>55</v>
      </c>
      <c r="C38" s="14">
        <f>C10/1292*(Abonnementen!$B$9+Abonnementen!$B$10)</f>
        <v>26898.030959752323</v>
      </c>
      <c r="D38" s="14">
        <f t="shared" si="8"/>
        <v>5082780.6517571891</v>
      </c>
      <c r="E38" s="14">
        <f>E10/1292*(Abonnementen!$B$9+Abonnementen!$B$10)</f>
        <v>82811.673065015479</v>
      </c>
      <c r="F38" s="14"/>
      <c r="G38" s="14"/>
      <c r="H38" s="14"/>
      <c r="I38" s="43"/>
      <c r="J38" s="43"/>
      <c r="K38" s="28">
        <f t="shared" si="9"/>
        <v>0</v>
      </c>
    </row>
    <row r="39" spans="1:11" x14ac:dyDescent="0.4">
      <c r="A39" s="121"/>
      <c r="B39" s="41" t="s">
        <v>56</v>
      </c>
      <c r="C39" s="14">
        <f>C11/1292*(Abonnementen!$B$9+Abonnementen!$B$10)</f>
        <v>11558.191950464397</v>
      </c>
      <c r="D39" s="14">
        <f t="shared" si="8"/>
        <v>2472390.4408945688</v>
      </c>
      <c r="E39" s="14">
        <f>E11/1292*(Abonnementen!$B$9+Abonnementen!$B$10)</f>
        <v>40281.649535603712</v>
      </c>
      <c r="F39" s="14"/>
      <c r="G39" s="14"/>
      <c r="H39" s="14"/>
      <c r="I39" s="43"/>
      <c r="J39" s="43"/>
      <c r="K39" s="28">
        <f t="shared" si="9"/>
        <v>0</v>
      </c>
    </row>
    <row r="40" spans="1:11" x14ac:dyDescent="0.4">
      <c r="A40" s="121"/>
      <c r="B40" s="23" t="s">
        <v>57</v>
      </c>
      <c r="C40" s="14"/>
      <c r="D40" s="14"/>
      <c r="E40" s="14"/>
      <c r="F40" s="14"/>
      <c r="G40" s="14"/>
      <c r="H40" s="25">
        <f>H12/1292*(Abonnementen!$B$9+Abonnementen!$B$10)</f>
        <v>52815.108359133126</v>
      </c>
      <c r="I40" s="43"/>
      <c r="J40" s="43"/>
      <c r="K40" s="28">
        <f>H40*I40</f>
        <v>0</v>
      </c>
    </row>
    <row r="41" spans="1:11" x14ac:dyDescent="0.4">
      <c r="A41" s="121"/>
      <c r="B41" s="23" t="s">
        <v>58</v>
      </c>
      <c r="C41" s="14"/>
      <c r="D41" s="14"/>
      <c r="E41" s="14"/>
      <c r="F41" s="14"/>
      <c r="G41" s="14"/>
      <c r="H41" s="25">
        <f>H13/1292*(Abonnementen!$B$9+Abonnementen!$B$10)</f>
        <v>71.083591331269346</v>
      </c>
      <c r="I41" s="43"/>
      <c r="J41" s="43"/>
      <c r="K41" s="28">
        <f t="shared" ref="K41:K44" si="10">H41*I41</f>
        <v>0</v>
      </c>
    </row>
    <row r="42" spans="1:11" x14ac:dyDescent="0.4">
      <c r="A42" s="121"/>
      <c r="B42" s="41" t="s">
        <v>59</v>
      </c>
      <c r="C42" s="14"/>
      <c r="D42" s="14"/>
      <c r="E42" s="14"/>
      <c r="F42" s="14"/>
      <c r="G42" s="14"/>
      <c r="H42" s="25">
        <f>H14/1292*(Abonnementen!$B$9+Abonnementen!$B$10)</f>
        <v>1506.9721362229102</v>
      </c>
      <c r="I42" s="43"/>
      <c r="J42" s="43"/>
      <c r="K42" s="28">
        <f t="shared" si="10"/>
        <v>0</v>
      </c>
    </row>
    <row r="43" spans="1:11" x14ac:dyDescent="0.4">
      <c r="A43" s="121"/>
      <c r="B43" s="41" t="s">
        <v>60</v>
      </c>
      <c r="C43" s="14"/>
      <c r="D43" s="14"/>
      <c r="E43" s="14"/>
      <c r="F43" s="14"/>
      <c r="G43" s="14"/>
      <c r="H43" s="25">
        <f>H15/1292*(Abonnementen!$B$9+Abonnementen!$B$10)</f>
        <v>2445.275541795666</v>
      </c>
      <c r="I43" s="43"/>
      <c r="J43" s="43"/>
      <c r="K43" s="28">
        <f t="shared" si="10"/>
        <v>0</v>
      </c>
    </row>
    <row r="44" spans="1:11" x14ac:dyDescent="0.4">
      <c r="A44" s="121"/>
      <c r="B44" s="23" t="s">
        <v>61</v>
      </c>
      <c r="C44" s="14"/>
      <c r="D44" s="14"/>
      <c r="E44" s="14"/>
      <c r="F44" s="14"/>
      <c r="G44" s="14"/>
      <c r="H44" s="25">
        <f>H16/1292*(Abonnementen!$B$9+Abonnementen!$B$10)</f>
        <v>796.1362229102167</v>
      </c>
      <c r="I44" s="43"/>
      <c r="J44" s="43"/>
      <c r="K44" s="28">
        <f t="shared" si="10"/>
        <v>0</v>
      </c>
    </row>
    <row r="45" spans="1:11" x14ac:dyDescent="0.4">
      <c r="A45" s="121"/>
      <c r="B45" s="23" t="s">
        <v>62</v>
      </c>
      <c r="C45" s="14"/>
      <c r="D45" s="14"/>
      <c r="E45" s="14"/>
      <c r="F45" s="25">
        <f>F17/1292*(Abonnementen!$B$9+Abonnementen!$B$10)</f>
        <v>125112189571.76471</v>
      </c>
      <c r="G45" s="25">
        <f>G17/1292*(Abonnementen!$B$9+Abonnementen!$B$10)</f>
        <v>125112189.57176471</v>
      </c>
      <c r="H45" s="14"/>
      <c r="I45" s="43"/>
      <c r="J45" s="43"/>
      <c r="K45" s="28">
        <f t="shared" si="9"/>
        <v>0</v>
      </c>
    </row>
    <row r="46" spans="1:11" x14ac:dyDescent="0.4">
      <c r="A46" s="121"/>
      <c r="B46" s="23" t="s">
        <v>63</v>
      </c>
      <c r="C46" s="14"/>
      <c r="D46" s="16"/>
      <c r="E46" s="16"/>
      <c r="F46" s="25">
        <f>F18/1292*(Abonnementen!$B$9+Abonnementen!$B$10)</f>
        <v>10621260984.22291</v>
      </c>
      <c r="G46" s="25">
        <f>G18/1292*(Abonnementen!$B$9+Abonnementen!$B$10)</f>
        <v>10621260.984222909</v>
      </c>
      <c r="H46" s="16"/>
      <c r="I46" s="43"/>
      <c r="J46" s="43"/>
      <c r="K46" s="31">
        <f t="shared" si="9"/>
        <v>0</v>
      </c>
    </row>
    <row r="47" spans="1:11" x14ac:dyDescent="0.4">
      <c r="A47" s="17"/>
      <c r="B47" s="20" t="s">
        <v>64</v>
      </c>
      <c r="C47" s="19">
        <f>SUM(C30:C46)</f>
        <v>1364023.0340557275</v>
      </c>
      <c r="D47" s="19">
        <f t="shared" ref="D47:J47" si="11">SUM(D30:D46)</f>
        <v>306463251.0315631</v>
      </c>
      <c r="E47" s="19">
        <f t="shared" si="11"/>
        <v>5011687.0010319911</v>
      </c>
      <c r="F47" s="22">
        <f t="shared" si="11"/>
        <v>135733450555.98763</v>
      </c>
      <c r="G47" s="19">
        <f t="shared" si="11"/>
        <v>135733450.55598763</v>
      </c>
      <c r="H47" s="22">
        <f t="shared" si="11"/>
        <v>57634.575851393187</v>
      </c>
      <c r="I47" s="34">
        <f t="shared" si="11"/>
        <v>0</v>
      </c>
      <c r="J47" s="34">
        <f t="shared" si="11"/>
        <v>0</v>
      </c>
      <c r="K47" s="35">
        <f>SUM(K30:K46)</f>
        <v>0</v>
      </c>
    </row>
    <row r="48" spans="1:11" x14ac:dyDescent="0.4">
      <c r="A48" s="121" t="s">
        <v>65</v>
      </c>
      <c r="B48" s="23" t="s">
        <v>66</v>
      </c>
      <c r="C48" s="14">
        <f>C20/1292*(Abonnementen!$B$9+Abonnementen!$B$10)</f>
        <v>75789.325077399393</v>
      </c>
      <c r="D48" s="14">
        <f>D20/1292*(Abonnementen!$B$9+Abonnementen!$B$10)</f>
        <v>25997728.842105262</v>
      </c>
      <c r="E48" s="14">
        <f>E20/1292*(Abonnementen!$B$9+Abonnementen!$B$10)</f>
        <v>433295.48070175445</v>
      </c>
      <c r="F48" s="12"/>
      <c r="G48" s="12"/>
      <c r="H48" s="12"/>
      <c r="I48" s="42"/>
      <c r="J48" s="42"/>
      <c r="K48" s="27">
        <f>C48*I48+E48*J48</f>
        <v>0</v>
      </c>
    </row>
    <row r="49" spans="1:11" x14ac:dyDescent="0.4">
      <c r="A49" s="121"/>
      <c r="B49" s="23" t="s">
        <v>67</v>
      </c>
      <c r="C49" s="14">
        <f>C21/1292*(Abonnementen!$B$9+Abonnementen!$B$10)</f>
        <v>100711.23219814242</v>
      </c>
      <c r="D49" s="14">
        <f>D21/1292*(Abonnementen!$B$9+Abonnementen!$B$10)</f>
        <v>18641870.860681117</v>
      </c>
      <c r="E49" s="14">
        <f>E21/1292*(Abonnementen!$B$9+Abonnementen!$B$10)</f>
        <v>310697.84767801856</v>
      </c>
      <c r="F49" s="14"/>
      <c r="G49" s="14"/>
      <c r="H49" s="14"/>
      <c r="I49" s="42"/>
      <c r="J49" s="42"/>
      <c r="K49" s="28">
        <f>C49*I49+E49*J49</f>
        <v>0</v>
      </c>
    </row>
    <row r="50" spans="1:11" x14ac:dyDescent="0.4">
      <c r="A50" s="121"/>
      <c r="B50" s="23" t="s">
        <v>68</v>
      </c>
      <c r="C50" s="14">
        <f>C22/1292*(Abonnementen!$B$9+Abonnementen!$B$10)</f>
        <v>54919.182662538704</v>
      </c>
      <c r="D50" s="14">
        <f>D22/1292*(Abonnementen!$B$9+Abonnementen!$B$10)</f>
        <v>6407389.622291021</v>
      </c>
      <c r="E50" s="14">
        <f>E22/1292*(Abonnementen!$B$9+Abonnementen!$B$10)</f>
        <v>106789.82703818369</v>
      </c>
      <c r="F50" s="14"/>
      <c r="G50" s="14"/>
      <c r="H50" s="14"/>
      <c r="I50" s="42"/>
      <c r="J50" s="42"/>
      <c r="K50" s="28">
        <f t="shared" ref="K50:K52" si="12">C50*I50+E50*J50</f>
        <v>0</v>
      </c>
    </row>
    <row r="51" spans="1:11" x14ac:dyDescent="0.4">
      <c r="A51" s="121"/>
      <c r="B51" s="23" t="s">
        <v>69</v>
      </c>
      <c r="C51" s="14">
        <f>C23/1292*(Abonnementen!$B$9+Abonnementen!$B$10)</f>
        <v>127.95046439628483</v>
      </c>
      <c r="D51" s="14">
        <f>D23/1292*(Abonnementen!$B$9+Abonnementen!$B$10)</f>
        <v>72320.445820433437</v>
      </c>
      <c r="E51" s="14">
        <f>E23/1292*(Abonnementen!$B$9+Abonnementen!$B$10)</f>
        <v>1205.3407636738905</v>
      </c>
      <c r="F51" s="14"/>
      <c r="G51" s="14"/>
      <c r="H51" s="14"/>
      <c r="I51" s="42"/>
      <c r="J51" s="42"/>
      <c r="K51" s="28">
        <f t="shared" si="12"/>
        <v>0</v>
      </c>
    </row>
    <row r="52" spans="1:11" x14ac:dyDescent="0.4">
      <c r="A52" s="121"/>
      <c r="B52" s="41" t="s">
        <v>70</v>
      </c>
      <c r="C52" s="14">
        <f>C24/1292*(Abonnementen!$B$9+Abonnementen!$B$10)</f>
        <v>199.03405572755418</v>
      </c>
      <c r="D52" s="14">
        <f>D24/1292*(Abonnementen!$B$9+Abonnementen!$B$10)</f>
        <v>76485.94427244582</v>
      </c>
      <c r="E52" s="14">
        <f>E24/1292*(Abonnementen!$B$9+Abonnementen!$B$10)</f>
        <v>1274.7657378740971</v>
      </c>
      <c r="F52" s="16"/>
      <c r="G52" s="16"/>
      <c r="H52" s="16"/>
      <c r="I52" s="42"/>
      <c r="J52" s="42"/>
      <c r="K52" s="31">
        <f t="shared" si="12"/>
        <v>0</v>
      </c>
    </row>
    <row r="53" spans="1:11" x14ac:dyDescent="0.4">
      <c r="B53" s="20" t="s">
        <v>64</v>
      </c>
      <c r="C53" s="19">
        <f>SUM(C48:C52)</f>
        <v>231746.72445820438</v>
      </c>
      <c r="D53" s="19">
        <f t="shared" ref="D53:J53" si="13">SUM(D48:D52)</f>
        <v>51195795.715170279</v>
      </c>
      <c r="E53" s="19">
        <f t="shared" si="13"/>
        <v>853263.26191950473</v>
      </c>
      <c r="F53" s="24">
        <f t="shared" si="13"/>
        <v>0</v>
      </c>
      <c r="G53" s="24"/>
      <c r="H53" s="24">
        <f t="shared" si="13"/>
        <v>0</v>
      </c>
      <c r="I53" s="36">
        <f t="shared" si="13"/>
        <v>0</v>
      </c>
      <c r="J53" s="36">
        <f t="shared" si="13"/>
        <v>0</v>
      </c>
      <c r="K53" s="37">
        <f>SUM(K48:K52)</f>
        <v>0</v>
      </c>
    </row>
    <row r="54" spans="1:11" x14ac:dyDescent="0.4">
      <c r="B54" s="20" t="s">
        <v>71</v>
      </c>
      <c r="C54" s="19">
        <f>C47+C53</f>
        <v>1595769.7585139319</v>
      </c>
      <c r="D54" s="19">
        <f t="shared" ref="D54:J54" si="14">D47+D53</f>
        <v>357659046.74673337</v>
      </c>
      <c r="E54" s="19">
        <f t="shared" si="14"/>
        <v>5864950.2629514961</v>
      </c>
      <c r="F54" s="19">
        <f t="shared" si="14"/>
        <v>135733450555.98763</v>
      </c>
      <c r="G54" s="19"/>
      <c r="H54" s="19">
        <f t="shared" si="14"/>
        <v>57634.575851393187</v>
      </c>
      <c r="I54" s="38">
        <f t="shared" si="14"/>
        <v>0</v>
      </c>
      <c r="J54" s="38">
        <f t="shared" si="14"/>
        <v>0</v>
      </c>
      <c r="K54" s="30">
        <f>K47+K53</f>
        <v>0</v>
      </c>
    </row>
  </sheetData>
  <sheetProtection algorithmName="SHA-512" hashValue="NHSXRsn7ts+n2sBMhbEftESYNjf9Sw/V73+TV9+uhymUs9P7Or1LJIxKA0FXp6QMe4mFqCoUxpHbK/H1tTBf6Q==" saltValue="QuSspMCey1nIWBitJ5WS1Q==" spinCount="100000" sheet="1" objects="1" scenarios="1"/>
  <mergeCells count="4">
    <mergeCell ref="A2:A18"/>
    <mergeCell ref="A20:A24"/>
    <mergeCell ref="A30:A46"/>
    <mergeCell ref="A48:A5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EFC882D45A047AFEF7FC867C0A6F4" ma:contentTypeVersion="4" ma:contentTypeDescription="Create a new document." ma:contentTypeScope="" ma:versionID="680b187fc4ee000671ed33ddc7192743">
  <xsd:schema xmlns:xsd="http://www.w3.org/2001/XMLSchema" xmlns:xs="http://www.w3.org/2001/XMLSchema" xmlns:p="http://schemas.microsoft.com/office/2006/metadata/properties" xmlns:ns2="088a3615-3bae-4490-9fc5-eeb96d9c9ec6" targetNamespace="http://schemas.microsoft.com/office/2006/metadata/properties" ma:root="true" ma:fieldsID="3e11aaa7ee2f8802faf9afe439747420" ns2:_="">
    <xsd:import namespace="088a3615-3bae-4490-9fc5-eeb96d9c9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a3615-3bae-4490-9fc5-eeb96d9c9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02EDE8-3172-4EE6-AFE7-C231073C7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a3615-3bae-4490-9fc5-eeb96d9c9e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7E21BB-62B5-4D38-BC95-3387A5E91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54124B-EB40-41D0-8659-B488FE0822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Abonnementen</vt:lpstr>
      <vt:lpstr>Jaarlijks belprofiel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</dc:creator>
  <cp:keywords/>
  <dc:description/>
  <cp:lastModifiedBy>Dahhane, Hanan</cp:lastModifiedBy>
  <cp:revision/>
  <dcterms:created xsi:type="dcterms:W3CDTF">2022-04-28T11:22:09Z</dcterms:created>
  <dcterms:modified xsi:type="dcterms:W3CDTF">2022-10-07T11:40:01Z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0x01010024CEFC882D45A047AFEF7FC867C0A6F4</vt:lpwstr>
  </property>
</Properties>
</file>