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T:\Aanbestedingen\Hans\2022-4053 Groot Asfalt Onderhoud 2022-2023\3 aanbestedingsstukken\"/>
    </mc:Choice>
  </mc:AlternateContent>
  <xr:revisionPtr revIDLastSave="0" documentId="13_ncr:1_{060FA10A-AA28-4D1F-BDF8-5662A38E366E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  <c r="L6" i="2"/>
  <c r="L5" i="2"/>
  <c r="L4" i="2"/>
  <c r="L8" i="2" s="1"/>
  <c r="L9" i="2" l="1"/>
  <c r="L10" i="2" s="1"/>
  <c r="L11" i="2" s="1"/>
  <c r="D2" i="3"/>
  <c r="B2" i="3"/>
  <c r="O25" i="1" l="1"/>
  <c r="O27" i="1"/>
  <c r="O30" i="1"/>
  <c r="AJ30" i="1" s="1"/>
  <c r="O35" i="1"/>
  <c r="O37" i="1"/>
  <c r="O40" i="1"/>
  <c r="AM40" i="1" s="1"/>
  <c r="AJ40" i="1" l="1"/>
  <c r="AL40" i="1"/>
  <c r="AI40" i="1"/>
  <c r="AK40" i="1"/>
  <c r="AI30" i="1"/>
  <c r="AM30" i="1"/>
  <c r="AK30" i="1"/>
  <c r="AL30" i="1"/>
  <c r="O44" i="1"/>
  <c r="R35" i="1" l="1"/>
  <c r="R25" i="1"/>
  <c r="J6" i="2" l="1"/>
  <c r="J5" i="2"/>
  <c r="J4" i="2"/>
  <c r="J8" i="2"/>
  <c r="J9" i="2" l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Q14" i="3"/>
  <c r="Q16" i="3" s="1"/>
  <c r="P14" i="3"/>
  <c r="P16" i="3" s="1"/>
  <c r="O14" i="3"/>
  <c r="O16" i="3" s="1"/>
  <c r="N14" i="3"/>
  <c r="N16" i="3" s="1"/>
  <c r="M14" i="3"/>
  <c r="M16" i="3" s="1"/>
  <c r="G14" i="3"/>
  <c r="G16" i="3" s="1"/>
  <c r="F14" i="3"/>
  <c r="F16" i="3" s="1"/>
  <c r="E14" i="3"/>
  <c r="E16" i="3" s="1"/>
  <c r="D14" i="3"/>
  <c r="C14" i="3"/>
  <c r="Q13" i="3"/>
  <c r="P13" i="3"/>
  <c r="O13" i="3"/>
  <c r="N13" i="3"/>
  <c r="M13" i="3"/>
  <c r="G13" i="3"/>
  <c r="F13" i="3"/>
  <c r="E13" i="3"/>
  <c r="D13" i="3"/>
  <c r="C13" i="3"/>
  <c r="Q12" i="3"/>
  <c r="P12" i="3"/>
  <c r="O12" i="3"/>
  <c r="N12" i="3"/>
  <c r="M12" i="3"/>
  <c r="S12" i="3" s="1"/>
  <c r="G12" i="3"/>
  <c r="F12" i="3"/>
  <c r="E12" i="3"/>
  <c r="D12" i="3"/>
  <c r="C12" i="3"/>
  <c r="N7" i="3"/>
  <c r="AM37" i="1"/>
  <c r="AL37" i="1"/>
  <c r="AK37" i="1"/>
  <c r="AJ37" i="1"/>
  <c r="AI37" i="1"/>
  <c r="H5" i="2"/>
  <c r="H4" i="2"/>
  <c r="I13" i="3" l="1"/>
  <c r="S13" i="3"/>
  <c r="U25" i="1"/>
  <c r="V25" i="1" s="1"/>
  <c r="U35" i="1"/>
  <c r="V35" i="1" s="1"/>
  <c r="D7" i="3"/>
  <c r="U30" i="1"/>
  <c r="V30" i="1" s="1"/>
  <c r="D16" i="3"/>
  <c r="I12" i="3"/>
  <c r="I14" i="3"/>
  <c r="C16" i="3"/>
  <c r="S14" i="3"/>
  <c r="S16" i="3" s="1"/>
  <c r="T16" i="3" s="1"/>
  <c r="AN30" i="1"/>
  <c r="R30" i="1" s="1"/>
  <c r="U40" i="1"/>
  <c r="V40" i="1" s="1"/>
  <c r="U48" i="1" l="1"/>
  <c r="I16" i="3"/>
  <c r="J16" i="3" s="1"/>
  <c r="AN40" i="1"/>
  <c r="R40" i="1" s="1"/>
  <c r="H8" i="2"/>
  <c r="H9" i="2" l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F6" i="2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R46" i="1" l="1"/>
  <c r="R50" i="1" s="1"/>
  <c r="Q53" i="1" l="1"/>
  <c r="R48" i="1"/>
  <c r="O7" i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hwijng</author>
    <author>baa</author>
  </authors>
  <commentList>
    <comment ref="E3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hwijng:</t>
        </r>
        <r>
          <rPr>
            <sz val="9"/>
            <color indexed="81"/>
            <rFont val="Tahoma"/>
            <family val="2"/>
          </rPr>
          <t xml:space="preserve">
Is ongeveer gelijk aan stage II of lager</t>
        </r>
      </text>
    </comment>
    <comment ref="E3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Is ongeveer gelijk aan stage IIIA en IIIB</t>
        </r>
      </text>
    </comment>
    <comment ref="E3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ongeveer gelijk aan stage IV</t>
        </r>
      </text>
    </comment>
  </commentList>
</comments>
</file>

<file path=xl/sharedStrings.xml><?xml version="1.0" encoding="utf-8"?>
<sst xmlns="http://schemas.openxmlformats.org/spreadsheetml/2006/main" count="138" uniqueCount="109">
  <si>
    <t>Eisen</t>
  </si>
  <si>
    <t>:</t>
  </si>
  <si>
    <t>Wensen</t>
  </si>
  <si>
    <t>Categorie</t>
  </si>
  <si>
    <t>SROI</t>
  </si>
  <si>
    <t>Ja/nee</t>
  </si>
  <si>
    <t>Ja</t>
  </si>
  <si>
    <t>nee</t>
  </si>
  <si>
    <t>Ja (1), betekent dat u voldoet aan de gestelde eisen, nee(0) betekent dat u niet voldoet aan de gestelde eisen en dat uw inschrijving niet verder wordt beoordeeld</t>
  </si>
  <si>
    <t>Kunt u voldoen aan de eisen zoals gesteld in het UEA</t>
  </si>
  <si>
    <t>Voorwaarden</t>
  </si>
  <si>
    <t>punten</t>
  </si>
  <si>
    <t>f1</t>
  </si>
  <si>
    <t>f2</t>
  </si>
  <si>
    <t>f3</t>
  </si>
  <si>
    <t>f4</t>
  </si>
  <si>
    <t>f5</t>
  </si>
  <si>
    <t>tot</t>
  </si>
  <si>
    <t>Dit zijn de door u behaalde punten op basis van uw opgave</t>
  </si>
  <si>
    <t>Hoe meer vertrouwen u hebt in het waar kunnen maken van uw toezeggingen, des te hoger durft u zichzelf een boete op te leggen. De gemiddelde verhoging van uw boete is basis voor verhoging van het aantal extra punten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</si>
  <si>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</si>
  <si>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</si>
  <si>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</si>
  <si>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</si>
  <si>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</si>
  <si>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</si>
  <si>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</si>
  <si>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</si>
  <si>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</si>
  <si>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</si>
  <si>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</si>
  <si>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</si>
  <si>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Resultaat</t>
  </si>
  <si>
    <t>Toelichting</t>
  </si>
  <si>
    <t>Vet gedrukte teksten kunnen uitsluitend door de aanbestedende dienst worden aangepast en zijn uiterste gewenste waarden.</t>
  </si>
  <si>
    <t>Deze velden kunnen door de inschrijver worden ingevuld en hebben betrekking op de uitvoeringswijze van de inschrijver</t>
  </si>
  <si>
    <t>Deze velden kunnen door de inschrijver worden ingevukld en hebben betrekking op de verhoging van de boete die de inschrijver zichzelf oplegt</t>
  </si>
  <si>
    <t>procent</t>
  </si>
  <si>
    <t>stap</t>
  </si>
  <si>
    <t>Euro 6</t>
  </si>
  <si>
    <t>min :</t>
  </si>
  <si>
    <t>max :</t>
  </si>
  <si>
    <t>stap :</t>
  </si>
  <si>
    <t>Voor voertuigen die worden gebruikt voor transport naar, van en op het werk geldt:.</t>
  </si>
  <si>
    <t>Deze voertuigen zijn (deels)  van de klasse Euro 4 of lager?</t>
  </si>
  <si>
    <t>minimaal te behalen score</t>
  </si>
  <si>
    <t>Welk materieel gebruikt u tijdens de uitvoering  van het werk</t>
  </si>
  <si>
    <t>Deze voertuigen zijn (deels)  van de klasse Euro 5</t>
  </si>
  <si>
    <t>Deze voertuigen zijn (deels)  van de klasse Euro 6</t>
  </si>
  <si>
    <t>Voertuigen</t>
  </si>
  <si>
    <t>Materieel</t>
  </si>
  <si>
    <t>verdichting</t>
  </si>
  <si>
    <t>Minimaal toe te kennen punten</t>
  </si>
  <si>
    <t>behaalde punten</t>
  </si>
  <si>
    <t>max korting</t>
  </si>
  <si>
    <t>behaalde korting</t>
  </si>
  <si>
    <t>Euro 5 is de minimum gewenst en wordt derhalve niet gewaardeerd of bestraft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</si>
  <si>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</si>
  <si>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</si>
  <si>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</si>
  <si>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</si>
  <si>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</si>
  <si>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</si>
  <si>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</si>
  <si>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toegezegd % Euro 6 :</t>
  </si>
  <si>
    <t>toegezegd % bouwjaar &gt;=2015     :</t>
  </si>
  <si>
    <t>dinsdag</t>
  </si>
  <si>
    <t>woensdag</t>
  </si>
  <si>
    <t>donderdag</t>
  </si>
  <si>
    <t>vrijdag</t>
  </si>
  <si>
    <t>totaal</t>
  </si>
  <si>
    <t>euro 4</t>
  </si>
  <si>
    <t>&lt;=2008</t>
  </si>
  <si>
    <t>euro 5</t>
  </si>
  <si>
    <t>2009-2014</t>
  </si>
  <si>
    <t>euro 6</t>
  </si>
  <si>
    <t>&gt;= 2015</t>
  </si>
  <si>
    <t>% euro 6</t>
  </si>
  <si>
    <t>overzicht van voertuigen per klasse per dag</t>
  </si>
  <si>
    <t>overzicht van materieel per bouwjaar per dag</t>
  </si>
  <si>
    <t>kentekens euro 4</t>
  </si>
  <si>
    <t xml:space="preserve">euro 4 </t>
  </si>
  <si>
    <t>bouwjaar &lt;=2008</t>
  </si>
  <si>
    <t>voeg hier rij in&gt;</t>
  </si>
  <si>
    <t>kentekens euro 5</t>
  </si>
  <si>
    <t>bouwjaar = 2009-2014</t>
  </si>
  <si>
    <t>Kentekens euro 6</t>
  </si>
  <si>
    <t>bouwjaar &gt;=2015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</si>
  <si>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</si>
  <si>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</si>
  <si>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</si>
  <si>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</si>
  <si>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</si>
  <si>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</si>
  <si>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</si>
  <si>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</si>
  <si>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</si>
  <si>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meng</t>
  </si>
  <si>
    <t>zand</t>
  </si>
  <si>
    <t>Bestek 2021-4012</t>
  </si>
  <si>
    <t>Bouwrijp maken SBA 2600 en 2700</t>
  </si>
  <si>
    <t>aanvullende</t>
  </si>
  <si>
    <t>Deze categorie is minimaal gewenst en wordt derhalve niet gewaardeerd of bestraft</t>
  </si>
  <si>
    <t>% extra</t>
  </si>
  <si>
    <t>ja = vermindering met 75 punten, nee = 0 punten</t>
  </si>
  <si>
    <t>Dit materieel is (Deels) van 2012 of ouder is</t>
  </si>
  <si>
    <t xml:space="preserve">Dit materieel is (Deels) van de periode 2013 tot en met 2017 is </t>
  </si>
  <si>
    <t>Dit materieel is (Deels) vanaf 2018  is</t>
  </si>
  <si>
    <t>ja = vermindering met 100 punten, nee = 0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</si>
</sst>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164" fontId="0" fillId="0" borderId="0" xfId="0" applyNumberFormat="1"/>
    <xf numFmtId="0" fontId="4" fillId="3" borderId="2" xfId="0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 applyProtection="1">
      <alignment vertical="top"/>
      <protection locked="0"/>
    </xf>
    <xf numFmtId="0" fontId="4" fillId="2" borderId="14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</xf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0" xfId="0" quotePrefix="1" applyFont="1" applyFill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4" fillId="0" borderId="14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indent="1"/>
    </xf>
    <xf numFmtId="0" fontId="4" fillId="0" borderId="5" xfId="0" applyNumberFormat="1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164" fontId="4" fillId="0" borderId="18" xfId="0" applyNumberFormat="1" applyFont="1" applyBorder="1" applyAlignment="1" applyProtection="1">
      <alignment vertical="top"/>
    </xf>
    <xf numFmtId="44" fontId="5" fillId="0" borderId="0" xfId="1" applyFont="1" applyFill="1" applyBorder="1" applyAlignment="1" applyProtection="1">
      <alignment vertical="top"/>
    </xf>
    <xf numFmtId="0" fontId="4" fillId="0" borderId="14" xfId="0" applyFont="1" applyBorder="1" applyAlignment="1" applyProtection="1">
      <alignment vertical="top"/>
    </xf>
    <xf numFmtId="44" fontId="4" fillId="0" borderId="5" xfId="0" applyNumberFormat="1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4" borderId="0" xfId="0" applyFont="1" applyFill="1" applyAlignment="1" applyProtection="1">
      <alignment vertical="top"/>
    </xf>
    <xf numFmtId="9" fontId="5" fillId="4" borderId="0" xfId="0" applyNumberFormat="1" applyFont="1" applyFill="1" applyAlignment="1" applyProtection="1">
      <alignment vertical="top"/>
    </xf>
    <xf numFmtId="0" fontId="4" fillId="0" borderId="0" xfId="0" applyFont="1" applyProtection="1"/>
    <xf numFmtId="1" fontId="4" fillId="0" borderId="0" xfId="0" applyNumberFormat="1" applyFont="1" applyProtection="1"/>
    <xf numFmtId="0" fontId="4" fillId="0" borderId="5" xfId="0" applyFont="1" applyBorder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5" fillId="0" borderId="0" xfId="0" applyFont="1" applyBorder="1" applyProtection="1"/>
    <xf numFmtId="164" fontId="4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4" fillId="0" borderId="0" xfId="0" quotePrefix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4" fillId="0" borderId="5" xfId="0" applyNumberFormat="1" applyFont="1" applyFill="1" applyBorder="1" applyAlignment="1" applyProtection="1">
      <alignment vertical="top"/>
    </xf>
    <xf numFmtId="0" fontId="5" fillId="0" borderId="0" xfId="0" applyNumberFormat="1" applyFont="1" applyBorder="1" applyAlignment="1" applyProtection="1">
      <alignment vertical="top"/>
    </xf>
    <xf numFmtId="0" fontId="4" fillId="0" borderId="0" xfId="0" applyNumberFormat="1" applyFont="1" applyBorder="1" applyAlignment="1" applyProtection="1">
      <alignment vertical="top"/>
    </xf>
    <xf numFmtId="44" fontId="5" fillId="0" borderId="31" xfId="1" applyFont="1" applyFill="1" applyBorder="1" applyAlignment="1" applyProtection="1">
      <alignment vertical="top"/>
    </xf>
    <xf numFmtId="0" fontId="4" fillId="0" borderId="31" xfId="0" applyFont="1" applyBorder="1" applyAlignment="1" applyProtection="1">
      <alignment vertical="top"/>
    </xf>
    <xf numFmtId="0" fontId="4" fillId="0" borderId="0" xfId="0" applyNumberFormat="1" applyFont="1" applyProtection="1"/>
    <xf numFmtId="0" fontId="0" fillId="0" borderId="0" xfId="0" applyProtection="1"/>
    <xf numFmtId="0" fontId="4" fillId="0" borderId="0" xfId="0" applyNumberFormat="1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NumberFormat="1" applyFont="1" applyBorder="1" applyProtection="1"/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4" fillId="0" borderId="3" xfId="0" applyNumberFormat="1" applyFont="1" applyBorder="1" applyAlignment="1" applyProtection="1">
      <alignment vertical="top"/>
    </xf>
    <xf numFmtId="0" fontId="4" fillId="0" borderId="1" xfId="0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7" xfId="0" applyFont="1" applyBorder="1" applyAlignment="1" applyProtection="1">
      <alignment vertical="top"/>
    </xf>
    <xf numFmtId="0" fontId="4" fillId="0" borderId="8" xfId="0" applyNumberFormat="1" applyFont="1" applyBorder="1" applyAlignment="1" applyProtection="1">
      <alignment vertical="top"/>
    </xf>
    <xf numFmtId="0" fontId="4" fillId="0" borderId="6" xfId="0" applyFont="1" applyBorder="1" applyAlignment="1" applyProtection="1">
      <alignment vertical="top"/>
    </xf>
    <xf numFmtId="0" fontId="4" fillId="0" borderId="7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/>
    </xf>
    <xf numFmtId="0" fontId="4" fillId="0" borderId="0" xfId="0" applyNumberFormat="1" applyFont="1" applyAlignment="1" applyProtection="1">
      <alignment vertical="top"/>
    </xf>
    <xf numFmtId="0" fontId="4" fillId="0" borderId="9" xfId="0" applyFont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left" vertical="top"/>
    </xf>
    <xf numFmtId="0" fontId="4" fillId="0" borderId="11" xfId="0" applyNumberFormat="1" applyFont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" fillId="0" borderId="12" xfId="0" applyFont="1" applyFill="1" applyBorder="1" applyAlignment="1" applyProtection="1">
      <alignment horizontal="left" vertical="top" wrapText="1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13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</xf>
    <xf numFmtId="0" fontId="4" fillId="0" borderId="2" xfId="0" applyFont="1" applyFill="1" applyBorder="1" applyProtection="1"/>
    <xf numFmtId="0" fontId="4" fillId="0" borderId="17" xfId="0" applyFont="1" applyFill="1" applyBorder="1" applyProtection="1"/>
    <xf numFmtId="0" fontId="4" fillId="0" borderId="13" xfId="0" applyFont="1" applyFill="1" applyBorder="1" applyProtection="1"/>
    <xf numFmtId="0" fontId="4" fillId="0" borderId="3" xfId="0" applyFont="1" applyFill="1" applyBorder="1" applyProtection="1"/>
    <xf numFmtId="0" fontId="4" fillId="0" borderId="0" xfId="0" applyFont="1" applyBorder="1" applyAlignment="1" applyProtection="1"/>
    <xf numFmtId="0" fontId="4" fillId="0" borderId="0" xfId="0" applyFont="1" applyFill="1" applyProtection="1"/>
    <xf numFmtId="1" fontId="4" fillId="0" borderId="4" xfId="0" applyNumberFormat="1" applyFont="1" applyBorder="1" applyAlignment="1" applyProtection="1">
      <alignment vertical="top"/>
    </xf>
    <xf numFmtId="0" fontId="4" fillId="4" borderId="0" xfId="0" applyFont="1" applyFill="1" applyAlignment="1" applyProtection="1">
      <alignment horizontal="left" vertical="top"/>
    </xf>
    <xf numFmtId="0" fontId="5" fillId="4" borderId="0" xfId="0" applyFont="1" applyFill="1" applyAlignment="1" applyProtection="1">
      <alignment vertical="top"/>
    </xf>
    <xf numFmtId="0" fontId="4" fillId="0" borderId="0" xfId="0" quotePrefix="1" applyFont="1" applyBorder="1" applyAlignment="1" applyProtection="1"/>
    <xf numFmtId="2" fontId="5" fillId="0" borderId="0" xfId="0" applyNumberFormat="1" applyFont="1" applyBorder="1" applyAlignment="1" applyProtection="1">
      <alignment vertical="top"/>
    </xf>
    <xf numFmtId="165" fontId="4" fillId="0" borderId="0" xfId="2" applyNumberFormat="1" applyFont="1" applyFill="1" applyBorder="1" applyAlignment="1" applyProtection="1">
      <alignment vertical="top"/>
    </xf>
    <xf numFmtId="16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</xf>
    <xf numFmtId="164" fontId="4" fillId="0" borderId="18" xfId="0" applyNumberFormat="1" applyFont="1" applyFill="1" applyBorder="1" applyAlignment="1" applyProtection="1">
      <alignment vertical="top"/>
    </xf>
    <xf numFmtId="0" fontId="4" fillId="0" borderId="0" xfId="0" quotePrefix="1" applyFont="1" applyBorder="1" applyAlignment="1" applyProtection="1">
      <alignment horizontal="left" indent="1"/>
    </xf>
    <xf numFmtId="164" fontId="4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0" fontId="0" fillId="0" borderId="0" xfId="0" applyFill="1" applyBorder="1" applyProtection="1"/>
    <xf numFmtId="164" fontId="4" fillId="0" borderId="7" xfId="0" applyNumberFormat="1" applyFont="1" applyBorder="1" applyAlignment="1" applyProtection="1">
      <alignment vertical="top"/>
    </xf>
    <xf numFmtId="0" fontId="4" fillId="0" borderId="30" xfId="0" applyFont="1" applyBorder="1" applyAlignment="1" applyProtection="1">
      <alignment vertical="top"/>
    </xf>
    <xf numFmtId="0" fontId="4" fillId="0" borderId="15" xfId="0" applyFont="1" applyBorder="1" applyAlignment="1" applyProtection="1">
      <alignment vertical="top"/>
    </xf>
    <xf numFmtId="0" fontId="4" fillId="0" borderId="13" xfId="0" applyFont="1" applyBorder="1" applyAlignment="1" applyProtection="1">
      <alignment vertical="top"/>
    </xf>
    <xf numFmtId="0" fontId="4" fillId="0" borderId="2" xfId="0" applyNumberFormat="1" applyFont="1" applyBorder="1" applyAlignment="1" applyProtection="1">
      <alignment vertical="top"/>
    </xf>
    <xf numFmtId="164" fontId="4" fillId="0" borderId="2" xfId="0" applyNumberFormat="1" applyFont="1" applyBorder="1" applyAlignment="1" applyProtection="1">
      <alignment vertical="top"/>
    </xf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22" xfId="0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/>
    </xf>
    <xf numFmtId="0" fontId="4" fillId="0" borderId="20" xfId="0" applyNumberFormat="1" applyFont="1" applyBorder="1" applyAlignment="1" applyProtection="1">
      <alignment vertical="top"/>
    </xf>
    <xf numFmtId="164" fontId="4" fillId="0" borderId="20" xfId="0" applyNumberFormat="1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 wrapText="1"/>
    </xf>
    <xf numFmtId="2" fontId="4" fillId="0" borderId="22" xfId="0" applyNumberFormat="1" applyFont="1" applyBorder="1" applyAlignment="1" applyProtection="1">
      <alignment vertical="top"/>
    </xf>
    <xf numFmtId="2" fontId="4" fillId="0" borderId="20" xfId="0" applyNumberFormat="1" applyFont="1" applyBorder="1" applyAlignment="1" applyProtection="1">
      <alignment vertical="top"/>
    </xf>
    <xf numFmtId="0" fontId="4" fillId="0" borderId="21" xfId="0" applyFont="1" applyBorder="1" applyAlignment="1" applyProtection="1">
      <alignment vertical="top" wrapText="1"/>
    </xf>
    <xf numFmtId="0" fontId="4" fillId="0" borderId="7" xfId="0" applyNumberFormat="1" applyFont="1" applyBorder="1" applyAlignment="1" applyProtection="1">
      <alignment vertical="top"/>
    </xf>
    <xf numFmtId="0" fontId="4" fillId="0" borderId="8" xfId="0" applyFont="1" applyBorder="1" applyProtection="1"/>
    <xf numFmtId="44" fontId="4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0" fontId="4" fillId="0" borderId="4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Protection="1"/>
    <xf numFmtId="0" fontId="4" fillId="0" borderId="18" xfId="0" applyFont="1" applyFill="1" applyBorder="1" applyProtection="1"/>
    <xf numFmtId="0" fontId="4" fillId="0" borderId="14" xfId="0" applyFont="1" applyFill="1" applyBorder="1" applyProtection="1"/>
    <xf numFmtId="0" fontId="4" fillId="0" borderId="5" xfId="0" applyFont="1" applyFill="1" applyBorder="1" applyProtection="1"/>
    <xf numFmtId="0" fontId="4" fillId="0" borderId="0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0" fillId="3" borderId="0" xfId="0" applyFill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top" wrapText="1"/>
    </xf>
    <xf numFmtId="0" fontId="4" fillId="4" borderId="8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1">
    <dxf>
      <font>
        <b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68"/>
  <sheetViews>
    <sheetView tabSelected="1" topLeftCell="A7" zoomScale="85" zoomScaleNormal="85" workbookViewId="0">
      <selection activeCell="B19" sqref="B19"/>
    </sheetView>
  </sheetViews>
  <sheetFormatPr defaultRowHeight="12.75" x14ac:dyDescent="0.2"/>
  <cols>
    <col min="1" max="1" width="9.140625" style="23"/>
    <col min="2" max="2" width="12.85546875" style="23" bestFit="1" customWidth="1"/>
    <col min="3" max="3" width="1.140625" style="23" customWidth="1"/>
    <col min="4" max="4" width="3.140625" style="23" customWidth="1"/>
    <col min="5" max="5" width="10.7109375" style="23" customWidth="1"/>
    <col min="6" max="6" width="11.28515625" style="23" customWidth="1"/>
    <col min="7" max="7" width="9.140625" style="23"/>
    <col min="8" max="8" width="47.7109375" style="23" customWidth="1"/>
    <col min="9" max="9" width="7.7109375" style="23" customWidth="1"/>
    <col min="10" max="10" width="6.5703125" style="23" bestFit="1" customWidth="1"/>
    <col min="11" max="11" width="3.140625" style="23" bestFit="1" customWidth="1"/>
    <col min="12" max="12" width="4.140625" style="63" customWidth="1"/>
    <col min="13" max="13" width="3.140625" style="23" customWidth="1"/>
    <col min="14" max="14" width="9.140625" style="23"/>
    <col min="15" max="15" width="10.42578125" style="23" customWidth="1"/>
    <col min="16" max="16" width="9.42578125" style="23" customWidth="1"/>
    <col min="17" max="17" width="15.140625" style="23" customWidth="1"/>
    <col min="18" max="18" width="10.140625" style="23" customWidth="1"/>
    <col min="19" max="19" width="18.7109375" style="23" customWidth="1"/>
    <col min="20" max="21" width="10.85546875" style="23" customWidth="1"/>
    <col min="22" max="22" width="15.28515625" style="23" customWidth="1"/>
    <col min="23" max="23" width="3.85546875" style="23" customWidth="1"/>
    <col min="24" max="24" width="2.42578125" style="23" bestFit="1" customWidth="1"/>
    <col min="25" max="25" width="15.42578125" style="23" customWidth="1"/>
    <col min="26" max="26" width="3.140625" style="23" customWidth="1"/>
    <col min="27" max="27" width="16.140625" style="23" customWidth="1"/>
    <col min="28" max="28" width="2.85546875" style="23" customWidth="1"/>
    <col min="29" max="29" width="6" style="23" bestFit="1" customWidth="1"/>
    <col min="30" max="32" width="5.5703125" style="23" customWidth="1"/>
    <col min="33" max="33" width="6" style="23" bestFit="1" customWidth="1"/>
    <col min="34" max="34" width="3.28515625" style="23" customWidth="1"/>
    <col min="35" max="36" width="5" style="23" customWidth="1"/>
    <col min="37" max="37" width="6.5703125" style="23" customWidth="1"/>
    <col min="38" max="39" width="5" style="23" customWidth="1"/>
    <col min="40" max="16384" width="9.140625" style="23"/>
  </cols>
  <sheetData>
    <row r="1" spans="2:33" x14ac:dyDescent="0.2"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2:33" x14ac:dyDescent="0.2">
      <c r="B2" s="64" t="s">
        <v>99</v>
      </c>
      <c r="C2" s="64"/>
      <c r="E2" s="64" t="s">
        <v>100</v>
      </c>
      <c r="F2" s="64"/>
      <c r="G2" s="7"/>
      <c r="H2" s="7"/>
      <c r="I2" s="7"/>
      <c r="J2" s="7"/>
      <c r="K2" s="7"/>
      <c r="L2" s="65"/>
      <c r="M2" s="7"/>
      <c r="N2" s="7"/>
      <c r="O2" s="7"/>
      <c r="P2" s="7"/>
      <c r="Q2" s="7"/>
      <c r="R2" s="7"/>
      <c r="S2" s="12"/>
      <c r="T2" s="12"/>
      <c r="U2" s="12"/>
      <c r="V2" s="12"/>
      <c r="W2" s="12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2:33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65"/>
      <c r="M3" s="7"/>
      <c r="N3" s="7"/>
      <c r="O3" s="7"/>
      <c r="P3" s="7"/>
      <c r="Q3" s="7"/>
      <c r="R3" s="7"/>
      <c r="S3" s="12"/>
      <c r="T3" s="12"/>
      <c r="U3" s="12"/>
      <c r="V3" s="12"/>
      <c r="W3" s="12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2:33" x14ac:dyDescent="0.2">
      <c r="B4" s="7"/>
      <c r="C4" s="7"/>
      <c r="D4" s="7"/>
      <c r="E4" s="155"/>
      <c r="F4" s="155"/>
      <c r="G4" s="155"/>
      <c r="H4" s="155"/>
      <c r="I4" s="7"/>
      <c r="J4" s="7"/>
      <c r="K4" s="7"/>
      <c r="L4" s="65"/>
      <c r="M4" s="7"/>
      <c r="N4" s="7"/>
      <c r="O4" s="7"/>
      <c r="P4" s="7"/>
      <c r="Q4" s="7"/>
      <c r="R4" s="7"/>
      <c r="S4" s="12"/>
      <c r="T4" s="12"/>
      <c r="U4" s="12"/>
      <c r="V4" s="12"/>
      <c r="W4" s="12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2:33" ht="13.5" thickBot="1" x14ac:dyDescent="0.25">
      <c r="B5" s="7" t="s">
        <v>0</v>
      </c>
      <c r="C5" s="7"/>
      <c r="D5" s="7"/>
      <c r="E5" s="139"/>
      <c r="F5" s="139"/>
      <c r="G5" s="139"/>
      <c r="H5" s="139"/>
      <c r="I5" s="7"/>
      <c r="J5" s="7"/>
      <c r="K5" s="7"/>
      <c r="L5" s="65"/>
      <c r="M5" s="7"/>
      <c r="N5" s="7"/>
      <c r="O5" s="7"/>
      <c r="P5" s="7"/>
      <c r="Q5" s="7"/>
      <c r="R5" s="7"/>
      <c r="S5" s="12"/>
      <c r="T5" s="12"/>
      <c r="U5" s="12"/>
      <c r="V5" s="12"/>
      <c r="W5" s="12"/>
      <c r="X5" s="20"/>
      <c r="Y5" s="20" t="s">
        <v>33</v>
      </c>
      <c r="Z5" s="20"/>
      <c r="AA5" s="20"/>
      <c r="AB5" s="20"/>
      <c r="AC5" s="20"/>
      <c r="AD5" s="20"/>
      <c r="AE5" s="20"/>
      <c r="AF5" s="20"/>
      <c r="AG5" s="20"/>
    </row>
    <row r="6" spans="2:33" ht="13.5" thickBot="1" x14ac:dyDescent="0.25">
      <c r="B6" s="66" t="s">
        <v>3</v>
      </c>
      <c r="C6" s="67"/>
      <c r="D6" s="67"/>
      <c r="E6" s="159" t="s">
        <v>31</v>
      </c>
      <c r="F6" s="159"/>
      <c r="G6" s="159"/>
      <c r="H6" s="159"/>
      <c r="I6" s="67" t="s">
        <v>30</v>
      </c>
      <c r="J6" s="67"/>
      <c r="K6" s="67"/>
      <c r="L6" s="68"/>
      <c r="M6" s="66"/>
      <c r="N6" s="67" t="s">
        <v>32</v>
      </c>
      <c r="O6" s="67"/>
      <c r="P6" s="67"/>
      <c r="Q6" s="67"/>
      <c r="R6" s="67"/>
      <c r="S6" s="69"/>
      <c r="T6" s="69"/>
      <c r="U6" s="69"/>
      <c r="V6" s="7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2:33" ht="12.75" customHeight="1" x14ac:dyDescent="0.2">
      <c r="B7" s="66" t="s">
        <v>10</v>
      </c>
      <c r="C7" s="67" t="s">
        <v>1</v>
      </c>
      <c r="D7" s="67"/>
      <c r="E7" s="159" t="s">
        <v>9</v>
      </c>
      <c r="F7" s="159"/>
      <c r="G7" s="159"/>
      <c r="H7" s="159"/>
      <c r="I7" s="69" t="s">
        <v>5</v>
      </c>
      <c r="J7" s="69"/>
      <c r="K7" s="69"/>
      <c r="L7" s="71"/>
      <c r="M7" s="72"/>
      <c r="N7" s="2"/>
      <c r="O7" s="69">
        <f>IF(N7="Ja",1,0)</f>
        <v>0</v>
      </c>
      <c r="P7" s="69"/>
      <c r="Q7" s="69"/>
      <c r="R7" s="69"/>
      <c r="S7" s="160" t="s">
        <v>8</v>
      </c>
      <c r="T7" s="160"/>
      <c r="U7" s="160"/>
      <c r="V7" s="161"/>
      <c r="X7" s="20"/>
      <c r="Y7" s="167" t="s">
        <v>34</v>
      </c>
      <c r="Z7" s="167"/>
      <c r="AA7" s="167"/>
      <c r="AB7" s="167"/>
      <c r="AC7" s="167"/>
      <c r="AD7" s="167"/>
      <c r="AE7" s="167"/>
      <c r="AF7" s="167"/>
      <c r="AG7" s="167"/>
    </row>
    <row r="8" spans="2:33" x14ac:dyDescent="0.2">
      <c r="B8" s="6"/>
      <c r="C8" s="7"/>
      <c r="D8" s="7"/>
      <c r="E8" s="155"/>
      <c r="F8" s="155"/>
      <c r="G8" s="155"/>
      <c r="H8" s="155"/>
      <c r="I8" s="12"/>
      <c r="J8" s="12"/>
      <c r="K8" s="12"/>
      <c r="L8" s="14"/>
      <c r="M8" s="73"/>
      <c r="N8" s="12"/>
      <c r="O8" s="12"/>
      <c r="P8" s="12"/>
      <c r="Q8" s="74"/>
      <c r="R8" s="74"/>
      <c r="S8" s="162"/>
      <c r="T8" s="162"/>
      <c r="U8" s="162"/>
      <c r="V8" s="163"/>
      <c r="X8" s="20"/>
      <c r="Y8" s="167"/>
      <c r="Z8" s="167"/>
      <c r="AA8" s="167"/>
      <c r="AB8" s="167"/>
      <c r="AC8" s="167"/>
      <c r="AD8" s="167"/>
      <c r="AE8" s="167"/>
      <c r="AF8" s="167"/>
      <c r="AG8" s="167"/>
    </row>
    <row r="9" spans="2:33" x14ac:dyDescent="0.2">
      <c r="B9" s="6"/>
      <c r="C9" s="7"/>
      <c r="D9" s="7"/>
      <c r="E9" s="139"/>
      <c r="F9" s="139"/>
      <c r="G9" s="139"/>
      <c r="H9" s="139"/>
      <c r="I9" s="12"/>
      <c r="J9" s="12"/>
      <c r="K9" s="12"/>
      <c r="L9" s="14"/>
      <c r="M9" s="73"/>
      <c r="N9" s="12"/>
      <c r="O9" s="12"/>
      <c r="P9" s="12"/>
      <c r="Q9" s="74"/>
      <c r="R9" s="74"/>
      <c r="S9" s="162"/>
      <c r="T9" s="162"/>
      <c r="U9" s="162"/>
      <c r="V9" s="163"/>
      <c r="X9" s="20"/>
      <c r="Y9" s="168" t="s">
        <v>35</v>
      </c>
      <c r="Z9" s="168"/>
      <c r="AA9" s="168"/>
      <c r="AB9" s="168"/>
      <c r="AC9" s="168"/>
      <c r="AD9" s="168"/>
      <c r="AE9" s="168"/>
      <c r="AF9" s="168"/>
      <c r="AG9" s="168"/>
    </row>
    <row r="10" spans="2:33" x14ac:dyDescent="0.2">
      <c r="B10" s="6"/>
      <c r="C10" s="7"/>
      <c r="D10" s="7"/>
      <c r="E10" s="139"/>
      <c r="F10" s="139"/>
      <c r="G10" s="139"/>
      <c r="H10" s="139"/>
      <c r="I10" s="12"/>
      <c r="J10" s="12"/>
      <c r="K10" s="12"/>
      <c r="L10" s="14"/>
      <c r="M10" s="73"/>
      <c r="N10" s="12"/>
      <c r="O10" s="12"/>
      <c r="P10" s="12"/>
      <c r="Q10" s="74"/>
      <c r="R10" s="74"/>
      <c r="S10" s="162"/>
      <c r="T10" s="162"/>
      <c r="U10" s="162"/>
      <c r="V10" s="163"/>
      <c r="X10" s="20"/>
      <c r="Y10" s="168"/>
      <c r="Z10" s="168"/>
      <c r="AA10" s="168"/>
      <c r="AB10" s="168"/>
      <c r="AC10" s="168"/>
      <c r="AD10" s="168"/>
      <c r="AE10" s="168"/>
      <c r="AF10" s="168"/>
      <c r="AG10" s="168"/>
    </row>
    <row r="11" spans="2:33" x14ac:dyDescent="0.2">
      <c r="B11" s="6"/>
      <c r="C11" s="7"/>
      <c r="D11" s="7"/>
      <c r="E11" s="139"/>
      <c r="F11" s="139"/>
      <c r="G11" s="139"/>
      <c r="H11" s="139"/>
      <c r="I11" s="12"/>
      <c r="J11" s="12"/>
      <c r="K11" s="12"/>
      <c r="L11" s="14"/>
      <c r="M11" s="73"/>
      <c r="N11" s="12"/>
      <c r="O11" s="12"/>
      <c r="P11" s="12"/>
      <c r="Q11" s="74"/>
      <c r="R11" s="74"/>
      <c r="S11" s="162"/>
      <c r="T11" s="162"/>
      <c r="U11" s="162"/>
      <c r="V11" s="163"/>
      <c r="X11" s="20"/>
      <c r="Y11" s="140"/>
      <c r="Z11" s="140"/>
      <c r="AA11" s="140"/>
      <c r="AB11" s="140"/>
      <c r="AC11" s="140"/>
      <c r="AD11" s="140"/>
      <c r="AE11" s="140"/>
      <c r="AF11" s="140"/>
      <c r="AG11" s="140"/>
    </row>
    <row r="12" spans="2:33" ht="13.5" thickBot="1" x14ac:dyDescent="0.25">
      <c r="B12" s="75"/>
      <c r="C12" s="76"/>
      <c r="D12" s="76"/>
      <c r="E12" s="152"/>
      <c r="F12" s="152"/>
      <c r="G12" s="152"/>
      <c r="H12" s="152"/>
      <c r="I12" s="77"/>
      <c r="J12" s="77"/>
      <c r="K12" s="77"/>
      <c r="L12" s="78"/>
      <c r="M12" s="77"/>
      <c r="N12" s="77"/>
      <c r="O12" s="77"/>
      <c r="P12" s="77"/>
      <c r="Q12" s="80"/>
      <c r="R12" s="80"/>
      <c r="S12" s="164"/>
      <c r="T12" s="164"/>
      <c r="U12" s="164"/>
      <c r="V12" s="165"/>
      <c r="X12" s="20"/>
      <c r="Y12" s="169" t="s">
        <v>36</v>
      </c>
      <c r="Z12" s="169"/>
      <c r="AA12" s="169"/>
      <c r="AB12" s="169"/>
      <c r="AC12" s="169"/>
      <c r="AD12" s="169"/>
      <c r="AE12" s="169"/>
      <c r="AF12" s="169"/>
      <c r="AG12" s="169"/>
    </row>
    <row r="13" spans="2:33" x14ac:dyDescent="0.2">
      <c r="B13" s="6"/>
      <c r="C13" s="7"/>
      <c r="D13" s="7"/>
      <c r="E13" s="155"/>
      <c r="F13" s="155"/>
      <c r="G13" s="155"/>
      <c r="H13" s="155"/>
      <c r="I13" s="12"/>
      <c r="J13" s="12"/>
      <c r="K13" s="12"/>
      <c r="L13" s="14"/>
      <c r="M13" s="73"/>
      <c r="N13" s="12"/>
      <c r="O13" s="12"/>
      <c r="P13" s="12"/>
      <c r="Q13" s="74"/>
      <c r="R13" s="74"/>
      <c r="S13" s="74"/>
      <c r="T13" s="74"/>
      <c r="U13" s="74"/>
      <c r="V13" s="81"/>
      <c r="X13" s="20"/>
      <c r="Y13" s="169"/>
      <c r="Z13" s="169"/>
      <c r="AA13" s="169"/>
      <c r="AB13" s="169"/>
      <c r="AC13" s="169"/>
      <c r="AD13" s="169"/>
      <c r="AE13" s="169"/>
      <c r="AF13" s="169"/>
      <c r="AG13" s="169"/>
    </row>
    <row r="14" spans="2:33" ht="13.5" thickBot="1" x14ac:dyDescent="0.25">
      <c r="B14" s="75"/>
      <c r="C14" s="76"/>
      <c r="D14" s="76"/>
      <c r="E14" s="152"/>
      <c r="F14" s="152"/>
      <c r="G14" s="152"/>
      <c r="H14" s="152"/>
      <c r="I14" s="77"/>
      <c r="J14" s="77"/>
      <c r="K14" s="77"/>
      <c r="L14" s="78"/>
      <c r="M14" s="79"/>
      <c r="N14" s="150" t="str">
        <f>IF(SUM(O7:O12)=COUNTA(E7:H13),"Uw inschrijving voldoet aan de minimaal gestelde inschrijfeisen", "Uw inschrijving voldoet niet aan de gestelde inschrijfeisen en is ongeldig")</f>
        <v>Uw inschrijving voldoet niet aan de gestelde inschrijfeisen en is ongeldig</v>
      </c>
      <c r="O14" s="150"/>
      <c r="P14" s="150"/>
      <c r="Q14" s="150"/>
      <c r="R14" s="150"/>
      <c r="S14" s="150"/>
      <c r="T14" s="150"/>
      <c r="U14" s="77"/>
      <c r="V14" s="82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2:33" x14ac:dyDescent="0.2">
      <c r="E15" s="151"/>
      <c r="F15" s="151"/>
      <c r="G15" s="151"/>
      <c r="H15" s="151"/>
      <c r="I15" s="20"/>
      <c r="J15" s="20"/>
      <c r="K15" s="20"/>
      <c r="L15" s="83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2:33" ht="13.5" thickBot="1" x14ac:dyDescent="0.25">
      <c r="B16" s="23" t="s">
        <v>2</v>
      </c>
      <c r="I16" s="20"/>
      <c r="J16" s="20"/>
      <c r="K16" s="20"/>
      <c r="L16" s="83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40" ht="53.25" customHeight="1" thickBot="1" x14ac:dyDescent="0.25">
      <c r="B17" s="84" t="s">
        <v>3</v>
      </c>
      <c r="C17" s="85"/>
      <c r="D17" s="85"/>
      <c r="E17" s="85" t="s">
        <v>31</v>
      </c>
      <c r="F17" s="85"/>
      <c r="G17" s="85"/>
      <c r="H17" s="85"/>
      <c r="I17" s="86" t="s">
        <v>30</v>
      </c>
      <c r="J17" s="85"/>
      <c r="K17" s="85"/>
      <c r="L17" s="87"/>
      <c r="M17" s="84"/>
      <c r="N17" s="85"/>
      <c r="O17" s="88" t="s">
        <v>58</v>
      </c>
      <c r="P17" s="88" t="s">
        <v>52</v>
      </c>
      <c r="Q17" s="88" t="s">
        <v>26</v>
      </c>
      <c r="R17" s="89" t="s">
        <v>28</v>
      </c>
      <c r="S17" s="88" t="s">
        <v>27</v>
      </c>
      <c r="T17" s="90" t="s">
        <v>24</v>
      </c>
      <c r="U17" s="88"/>
      <c r="V17" s="91" t="s">
        <v>25</v>
      </c>
      <c r="W17" s="12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2:40" x14ac:dyDescent="0.2">
      <c r="B18" s="92"/>
      <c r="C18" s="93"/>
      <c r="D18" s="166"/>
      <c r="E18" s="166"/>
      <c r="F18" s="166"/>
      <c r="G18" s="166"/>
      <c r="H18" s="166"/>
      <c r="I18" s="94"/>
      <c r="J18" s="95"/>
      <c r="K18" s="95"/>
      <c r="L18" s="96"/>
      <c r="M18" s="97"/>
      <c r="N18" s="95"/>
      <c r="O18" s="95"/>
      <c r="P18" s="95"/>
      <c r="Q18" s="98"/>
      <c r="R18" s="99"/>
      <c r="S18" s="98"/>
      <c r="T18" s="100"/>
      <c r="U18" s="98"/>
      <c r="V18" s="101"/>
      <c r="W18" s="5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I18" s="23" t="s">
        <v>12</v>
      </c>
      <c r="AJ18" s="23" t="s">
        <v>13</v>
      </c>
      <c r="AK18" s="23" t="s">
        <v>14</v>
      </c>
      <c r="AL18" s="23" t="s">
        <v>15</v>
      </c>
      <c r="AM18" s="23" t="s">
        <v>16</v>
      </c>
    </row>
    <row r="19" spans="2:40" x14ac:dyDescent="0.2">
      <c r="B19" s="142"/>
      <c r="C19" s="143"/>
      <c r="D19" s="144"/>
      <c r="E19" s="144"/>
      <c r="F19" s="144"/>
      <c r="G19" s="144"/>
      <c r="H19" s="144"/>
      <c r="I19" s="10"/>
      <c r="J19" s="5"/>
      <c r="K19" s="5"/>
      <c r="L19" s="111"/>
      <c r="M19" s="112"/>
      <c r="N19" s="5"/>
      <c r="O19" s="5"/>
      <c r="P19" s="5"/>
      <c r="Q19" s="145"/>
      <c r="R19" s="146"/>
      <c r="S19" s="145"/>
      <c r="T19" s="147"/>
      <c r="U19" s="145"/>
      <c r="V19" s="148"/>
      <c r="W19" s="5"/>
      <c r="X19" s="26"/>
      <c r="Y19" s="26"/>
      <c r="Z19" s="26"/>
      <c r="AA19" s="26"/>
      <c r="AB19" s="26"/>
      <c r="AC19" s="26">
        <v>1</v>
      </c>
      <c r="AD19" s="26">
        <v>2</v>
      </c>
      <c r="AE19" s="26">
        <v>3</v>
      </c>
      <c r="AF19" s="26" t="s">
        <v>103</v>
      </c>
      <c r="AG19" s="26"/>
    </row>
    <row r="20" spans="2:40" x14ac:dyDescent="0.2">
      <c r="B20" s="6"/>
      <c r="C20" s="7"/>
      <c r="D20" s="102"/>
      <c r="E20" s="107"/>
      <c r="F20" s="102"/>
      <c r="G20" s="102"/>
      <c r="H20" s="102"/>
      <c r="I20" s="18"/>
      <c r="J20" s="108"/>
      <c r="K20" s="12"/>
      <c r="L20" s="59"/>
      <c r="M20" s="104"/>
      <c r="N20" s="7"/>
      <c r="O20" s="7"/>
      <c r="P20" s="11"/>
      <c r="Q20" s="15"/>
      <c r="R20" s="16"/>
      <c r="S20" s="17"/>
      <c r="T20" s="10"/>
      <c r="U20" s="12"/>
      <c r="V20" s="19"/>
      <c r="W20" s="7"/>
      <c r="X20" s="20"/>
      <c r="Y20" s="21"/>
      <c r="Z20" s="105"/>
      <c r="AA20" s="21"/>
      <c r="AB20" s="106"/>
      <c r="AC20" s="22"/>
      <c r="AD20" s="22"/>
      <c r="AE20" s="22"/>
      <c r="AF20" s="22"/>
      <c r="AG20" s="21"/>
      <c r="AH20" s="103"/>
      <c r="AI20" s="24"/>
      <c r="AJ20" s="24"/>
      <c r="AK20" s="24"/>
      <c r="AL20" s="24"/>
      <c r="AM20" s="24"/>
    </row>
    <row r="21" spans="2:40" x14ac:dyDescent="0.2">
      <c r="B21" s="6"/>
      <c r="C21" s="7"/>
      <c r="D21" s="102"/>
      <c r="E21" s="155"/>
      <c r="F21" s="155"/>
      <c r="G21" s="155"/>
      <c r="H21" s="155"/>
      <c r="I21" s="10"/>
      <c r="J21" s="109"/>
      <c r="K21" s="110"/>
      <c r="L21" s="111"/>
      <c r="M21" s="112"/>
      <c r="N21" s="5"/>
      <c r="O21" s="7"/>
      <c r="P21" s="5"/>
      <c r="Q21" s="15"/>
      <c r="R21" s="113"/>
      <c r="S21" s="17"/>
      <c r="T21" s="10"/>
      <c r="U21" s="12"/>
      <c r="V21" s="58"/>
      <c r="W21" s="7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03"/>
      <c r="AI21" s="103"/>
      <c r="AJ21" s="103"/>
    </row>
    <row r="22" spans="2:40" x14ac:dyDescent="0.2">
      <c r="B22" s="6" t="s">
        <v>49</v>
      </c>
      <c r="C22" s="7"/>
      <c r="D22" s="7"/>
      <c r="E22" s="114"/>
      <c r="F22" s="9"/>
      <c r="G22" s="9"/>
      <c r="H22" s="9"/>
      <c r="I22" s="18"/>
      <c r="J22" s="11"/>
      <c r="K22" s="12"/>
      <c r="L22" s="59"/>
      <c r="M22" s="73"/>
      <c r="N22" s="5"/>
      <c r="O22" s="7"/>
      <c r="P22" s="12"/>
      <c r="Q22" s="15"/>
      <c r="R22" s="16"/>
      <c r="S22" s="16"/>
      <c r="T22" s="17"/>
      <c r="U22" s="12"/>
      <c r="V22" s="19"/>
      <c r="W22" s="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I22" s="24"/>
      <c r="AJ22" s="24"/>
      <c r="AK22" s="24"/>
      <c r="AL22" s="24"/>
      <c r="AM22" s="24"/>
    </row>
    <row r="23" spans="2:40" x14ac:dyDescent="0.2">
      <c r="B23" s="6"/>
      <c r="C23" s="7"/>
      <c r="D23" s="7" t="s">
        <v>43</v>
      </c>
      <c r="E23" s="8"/>
      <c r="F23" s="9"/>
      <c r="G23" s="9"/>
      <c r="H23" s="9"/>
      <c r="I23" s="18"/>
      <c r="J23" s="11"/>
      <c r="K23" s="12"/>
      <c r="L23" s="59"/>
      <c r="M23" s="73"/>
      <c r="N23" s="5"/>
      <c r="O23" s="7"/>
      <c r="P23" s="12"/>
      <c r="Q23" s="15"/>
      <c r="R23" s="16"/>
      <c r="S23" s="16"/>
      <c r="T23" s="17"/>
      <c r="U23" s="12"/>
      <c r="V23" s="19"/>
      <c r="W23" s="7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I23" s="24"/>
      <c r="AJ23" s="24"/>
      <c r="AK23" s="24"/>
      <c r="AL23" s="24"/>
      <c r="AM23" s="24"/>
    </row>
    <row r="24" spans="2:40" x14ac:dyDescent="0.2">
      <c r="B24" s="6"/>
      <c r="C24" s="7"/>
      <c r="D24" s="7"/>
      <c r="E24" s="8"/>
      <c r="F24" s="9"/>
      <c r="G24" s="9"/>
      <c r="H24" s="9"/>
      <c r="I24" s="18"/>
      <c r="J24" s="11"/>
      <c r="K24" s="12"/>
      <c r="L24" s="59"/>
      <c r="M24" s="73"/>
      <c r="N24" s="5"/>
      <c r="O24" s="7"/>
      <c r="P24" s="12"/>
      <c r="Q24" s="15"/>
      <c r="R24" s="16"/>
      <c r="S24" s="16"/>
      <c r="T24" s="17"/>
      <c r="U24" s="12"/>
      <c r="V24" s="19"/>
      <c r="W24" s="7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I24" s="24"/>
      <c r="AJ24" s="24"/>
      <c r="AK24" s="24"/>
      <c r="AL24" s="24"/>
      <c r="AM24" s="24"/>
    </row>
    <row r="25" spans="2:40" x14ac:dyDescent="0.2">
      <c r="B25" s="6"/>
      <c r="C25" s="7"/>
      <c r="D25" s="7"/>
      <c r="E25" s="30" t="s">
        <v>44</v>
      </c>
      <c r="F25" s="9"/>
      <c r="G25" s="9"/>
      <c r="H25" s="9"/>
      <c r="I25" s="18" t="s">
        <v>5</v>
      </c>
      <c r="J25" s="12"/>
      <c r="K25" s="12"/>
      <c r="L25" s="60"/>
      <c r="M25" s="73"/>
      <c r="N25" s="3"/>
      <c r="O25" s="7">
        <f>+N25</f>
        <v>0</v>
      </c>
      <c r="P25" s="11">
        <v>-250</v>
      </c>
      <c r="Q25" s="15">
        <v>0</v>
      </c>
      <c r="R25" s="16">
        <f>IF(N25= "",+P25,IF(N25= "ja", P25, SUM(AI25:AM25)))</f>
        <v>-250</v>
      </c>
      <c r="S25" s="17">
        <v>1650</v>
      </c>
      <c r="T25" s="4">
        <v>1</v>
      </c>
      <c r="U25" s="12">
        <f>IF(O25="ja",1,T25)</f>
        <v>1</v>
      </c>
      <c r="V25" s="19">
        <f>IF(N25="",0,IF(O25="ja",0,+U25*S25))</f>
        <v>0</v>
      </c>
      <c r="W25" s="7"/>
      <c r="X25" s="20"/>
      <c r="Y25" s="21" t="s">
        <v>104</v>
      </c>
      <c r="Z25" s="21"/>
      <c r="AA25" s="21"/>
      <c r="AB25" s="21"/>
      <c r="AC25" s="21"/>
      <c r="AD25" s="21"/>
      <c r="AE25" s="21"/>
      <c r="AF25" s="21"/>
      <c r="AG25" s="21"/>
      <c r="AI25" s="24"/>
      <c r="AJ25" s="24"/>
      <c r="AK25" s="24"/>
      <c r="AL25" s="24"/>
      <c r="AM25" s="24"/>
    </row>
    <row r="26" spans="2:40" x14ac:dyDescent="0.2">
      <c r="B26" s="6"/>
      <c r="C26" s="7"/>
      <c r="D26" s="7"/>
      <c r="E26" s="8"/>
      <c r="F26" s="9"/>
      <c r="G26" s="9"/>
      <c r="H26" s="9"/>
      <c r="I26" s="18"/>
      <c r="J26" s="12"/>
      <c r="K26" s="12"/>
      <c r="L26" s="60"/>
      <c r="M26" s="73"/>
      <c r="N26" s="5"/>
      <c r="O26" s="7"/>
      <c r="P26" s="12"/>
      <c r="Q26" s="15"/>
      <c r="R26" s="16"/>
      <c r="S26" s="16"/>
      <c r="T26" s="17"/>
      <c r="U26" s="12"/>
      <c r="V26" s="19"/>
      <c r="W26" s="7"/>
      <c r="X26" s="20"/>
      <c r="AI26" s="24"/>
      <c r="AJ26" s="24"/>
      <c r="AK26" s="24"/>
      <c r="AL26" s="24"/>
      <c r="AM26" s="24"/>
    </row>
    <row r="27" spans="2:40" x14ac:dyDescent="0.2">
      <c r="B27" s="6"/>
      <c r="C27" s="7"/>
      <c r="D27" s="7"/>
      <c r="E27" s="30" t="s">
        <v>47</v>
      </c>
      <c r="F27" s="9"/>
      <c r="G27" s="9"/>
      <c r="H27" s="9"/>
      <c r="I27" s="18" t="s">
        <v>5</v>
      </c>
      <c r="J27" s="12"/>
      <c r="K27" s="12"/>
      <c r="L27" s="60"/>
      <c r="M27" s="73"/>
      <c r="N27" s="3"/>
      <c r="O27" s="7">
        <f>+N27</f>
        <v>0</v>
      </c>
      <c r="P27" s="11">
        <v>0</v>
      </c>
      <c r="Q27" s="27">
        <v>0</v>
      </c>
      <c r="R27" s="16"/>
      <c r="S27" s="16"/>
      <c r="T27" s="17"/>
      <c r="U27" s="12"/>
      <c r="V27" s="19"/>
      <c r="W27" s="7"/>
      <c r="X27" s="20"/>
      <c r="Y27" s="21" t="s">
        <v>56</v>
      </c>
      <c r="Z27" s="21"/>
      <c r="AA27" s="21"/>
      <c r="AB27" s="21"/>
      <c r="AC27" s="21"/>
      <c r="AD27" s="21"/>
      <c r="AE27" s="21"/>
      <c r="AF27" s="21"/>
      <c r="AG27" s="21"/>
      <c r="AI27" s="24"/>
      <c r="AJ27" s="24"/>
      <c r="AK27" s="24"/>
      <c r="AL27" s="24"/>
      <c r="AM27" s="24"/>
    </row>
    <row r="28" spans="2:40" x14ac:dyDescent="0.2">
      <c r="B28" s="6"/>
      <c r="C28" s="7"/>
      <c r="D28" s="7"/>
      <c r="E28" s="30"/>
      <c r="F28" s="9"/>
      <c r="G28" s="9"/>
      <c r="H28" s="9"/>
      <c r="I28" s="18"/>
      <c r="J28" s="12"/>
      <c r="K28" s="12"/>
      <c r="L28" s="60"/>
      <c r="M28" s="73"/>
      <c r="N28" s="11"/>
      <c r="O28" s="7"/>
      <c r="P28" s="11"/>
      <c r="Q28" s="27"/>
      <c r="R28" s="16"/>
      <c r="S28" s="16"/>
      <c r="T28" s="17"/>
      <c r="U28" s="12"/>
      <c r="V28" s="19"/>
      <c r="W28" s="7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I28" s="24"/>
      <c r="AJ28" s="24"/>
      <c r="AK28" s="24"/>
      <c r="AL28" s="24"/>
      <c r="AM28" s="24"/>
    </row>
    <row r="29" spans="2:40" x14ac:dyDescent="0.2">
      <c r="B29" s="6"/>
      <c r="C29" s="7"/>
      <c r="D29" s="7"/>
      <c r="E29" s="30" t="s">
        <v>48</v>
      </c>
      <c r="F29" s="9"/>
      <c r="G29" s="9"/>
      <c r="H29" s="9"/>
      <c r="I29" s="18" t="s">
        <v>37</v>
      </c>
      <c r="J29" s="11">
        <v>0</v>
      </c>
      <c r="K29" s="12" t="s">
        <v>17</v>
      </c>
      <c r="L29" s="59">
        <v>100</v>
      </c>
      <c r="M29" s="73"/>
      <c r="N29" s="3"/>
      <c r="O29" s="7"/>
      <c r="P29" s="7"/>
      <c r="Q29" s="7"/>
      <c r="R29" s="7"/>
      <c r="S29" s="115"/>
      <c r="T29" s="17"/>
      <c r="U29" s="12"/>
      <c r="V29" s="19"/>
    </row>
    <row r="30" spans="2:40" x14ac:dyDescent="0.2">
      <c r="B30" s="6"/>
      <c r="C30" s="7"/>
      <c r="D30" s="7"/>
      <c r="E30" s="8"/>
      <c r="F30" s="9"/>
      <c r="G30" s="9"/>
      <c r="H30" s="9"/>
      <c r="I30" s="18" t="s">
        <v>38</v>
      </c>
      <c r="J30" s="11">
        <v>25</v>
      </c>
      <c r="K30" s="12"/>
      <c r="L30" s="59"/>
      <c r="M30" s="73"/>
      <c r="N30" s="12"/>
      <c r="O30" s="12">
        <f>IF(OR(N27="ja",N27=""),IF(N29&gt;75,75,N29),IF(OR(N25="ja",N25=""),IF(N29&gt;75,75,N29),+N29))</f>
        <v>0</v>
      </c>
      <c r="P30" s="11">
        <v>0</v>
      </c>
      <c r="Q30" s="15">
        <v>500</v>
      </c>
      <c r="R30" s="28">
        <f>+AN30</f>
        <v>0</v>
      </c>
      <c r="S30" s="61">
        <v>1650</v>
      </c>
      <c r="T30" s="4">
        <v>1</v>
      </c>
      <c r="U30" s="12">
        <f>IF(O30=0,1,T30)</f>
        <v>1</v>
      </c>
      <c r="V30" s="19">
        <f>IF(O30=0,0,+U30*S30)</f>
        <v>0</v>
      </c>
      <c r="W30" s="7"/>
      <c r="X30" s="20"/>
      <c r="Y30" s="21"/>
      <c r="Z30" s="21"/>
      <c r="AA30" s="21"/>
      <c r="AB30" s="21"/>
      <c r="AC30" s="22">
        <v>0</v>
      </c>
      <c r="AD30" s="22">
        <v>0.15</v>
      </c>
      <c r="AE30" s="22">
        <v>0.4</v>
      </c>
      <c r="AF30" s="22">
        <v>0.75</v>
      </c>
      <c r="AG30" s="22">
        <v>1</v>
      </c>
      <c r="AI30" s="24">
        <f>IF($O30=0,AC30*Q30,0)</f>
        <v>0</v>
      </c>
      <c r="AJ30" s="24">
        <f>IF($O30=25,AD30*Q30,0)</f>
        <v>0</v>
      </c>
      <c r="AK30" s="24">
        <f>IF($O30=50,AE30*Q30,0)</f>
        <v>0</v>
      </c>
      <c r="AL30" s="24">
        <f>IF($O30=75,AF30*Q30,0)</f>
        <v>0</v>
      </c>
      <c r="AM30" s="24">
        <f>IF($O30=100,AG30*Q30,0)</f>
        <v>0</v>
      </c>
      <c r="AN30" s="24">
        <f>SUM(AI30:AM30)</f>
        <v>0</v>
      </c>
    </row>
    <row r="31" spans="2:40" s="116" customFormat="1" x14ac:dyDescent="0.2">
      <c r="B31" s="6" t="s">
        <v>50</v>
      </c>
      <c r="C31" s="7"/>
      <c r="D31" s="7"/>
      <c r="E31" s="8"/>
      <c r="F31" s="9"/>
      <c r="G31" s="9"/>
      <c r="H31" s="9"/>
      <c r="I31" s="10"/>
      <c r="J31" s="11"/>
      <c r="K31" s="12"/>
      <c r="L31" s="59"/>
      <c r="M31" s="73"/>
      <c r="N31" s="12"/>
      <c r="O31" s="5"/>
      <c r="P31" s="12"/>
      <c r="Q31" s="15"/>
      <c r="R31" s="28"/>
      <c r="S31" s="61"/>
      <c r="T31" s="18"/>
      <c r="U31" s="12"/>
      <c r="V31" s="19"/>
      <c r="W31" s="7"/>
      <c r="X31" s="20"/>
      <c r="Y31" s="21"/>
      <c r="Z31" s="21"/>
      <c r="AA31" s="21"/>
      <c r="AB31" s="21"/>
      <c r="AC31" s="22"/>
      <c r="AD31" s="22"/>
      <c r="AE31" s="22"/>
      <c r="AF31" s="22"/>
      <c r="AG31" s="22"/>
      <c r="AH31" s="23"/>
      <c r="AI31" s="24"/>
      <c r="AJ31" s="24"/>
      <c r="AK31" s="24"/>
      <c r="AL31" s="24"/>
      <c r="AM31" s="24"/>
    </row>
    <row r="32" spans="2:40" s="116" customFormat="1" x14ac:dyDescent="0.2">
      <c r="B32" s="6"/>
      <c r="C32" s="7"/>
      <c r="D32" s="7" t="s">
        <v>46</v>
      </c>
      <c r="E32" s="13"/>
      <c r="F32" s="7"/>
      <c r="G32" s="7"/>
      <c r="H32" s="7"/>
      <c r="I32" s="10"/>
      <c r="J32" s="12"/>
      <c r="K32" s="12"/>
      <c r="L32" s="60"/>
      <c r="M32" s="73"/>
      <c r="N32" s="12"/>
      <c r="O32" s="5"/>
      <c r="P32" s="12"/>
      <c r="Q32" s="12"/>
      <c r="R32" s="28"/>
      <c r="S32" s="62"/>
      <c r="T32" s="18"/>
      <c r="U32" s="12"/>
      <c r="V32" s="25"/>
      <c r="W32" s="7"/>
      <c r="X32" s="20"/>
      <c r="Y32" s="26"/>
      <c r="Z32" s="26"/>
      <c r="AA32" s="26"/>
      <c r="AB32" s="26"/>
      <c r="AC32" s="26"/>
      <c r="AD32" s="26"/>
      <c r="AE32" s="26"/>
      <c r="AF32" s="26"/>
      <c r="AG32" s="26"/>
      <c r="AH32" s="23"/>
      <c r="AI32" s="23"/>
      <c r="AJ32" s="23"/>
      <c r="AK32" s="23"/>
      <c r="AL32" s="23"/>
      <c r="AM32" s="23"/>
    </row>
    <row r="33" spans="2:45" s="116" customFormat="1" x14ac:dyDescent="0.2">
      <c r="B33" s="6"/>
      <c r="C33" s="7"/>
      <c r="D33" s="7"/>
      <c r="E33" s="13"/>
      <c r="F33" s="7"/>
      <c r="G33" s="7"/>
      <c r="H33" s="7"/>
      <c r="I33" s="10"/>
      <c r="J33" s="12"/>
      <c r="K33" s="12"/>
      <c r="L33" s="60"/>
      <c r="M33" s="73"/>
      <c r="N33" s="12"/>
      <c r="O33" s="5"/>
      <c r="P33" s="12"/>
      <c r="Q33" s="12"/>
      <c r="R33" s="28"/>
      <c r="S33" s="62"/>
      <c r="T33" s="18"/>
      <c r="U33" s="12"/>
      <c r="V33" s="25"/>
      <c r="W33" s="7"/>
      <c r="X33" s="20"/>
      <c r="Y33" s="26"/>
      <c r="Z33" s="26"/>
      <c r="AA33" s="26"/>
      <c r="AB33" s="26"/>
      <c r="AC33" s="26"/>
      <c r="AD33" s="26"/>
      <c r="AE33" s="26"/>
      <c r="AF33" s="26"/>
      <c r="AG33" s="26"/>
      <c r="AH33" s="23"/>
      <c r="AI33" s="23"/>
      <c r="AJ33" s="23"/>
      <c r="AK33" s="23"/>
      <c r="AL33" s="23"/>
      <c r="AM33" s="23"/>
    </row>
    <row r="34" spans="2:45" s="116" customFormat="1" x14ac:dyDescent="0.2">
      <c r="B34" s="6"/>
      <c r="C34" s="7"/>
      <c r="D34" s="7"/>
      <c r="E34" s="13"/>
      <c r="F34" s="7"/>
      <c r="G34" s="7"/>
      <c r="H34" s="7"/>
      <c r="I34" s="10"/>
      <c r="J34" s="12"/>
      <c r="K34" s="12"/>
      <c r="L34" s="60"/>
      <c r="M34" s="73"/>
      <c r="N34" s="12"/>
      <c r="O34" s="5"/>
      <c r="P34" s="12"/>
      <c r="Q34" s="12"/>
      <c r="R34" s="28"/>
      <c r="S34" s="62"/>
      <c r="T34" s="18"/>
      <c r="U34" s="12"/>
      <c r="V34" s="25"/>
      <c r="W34" s="7"/>
      <c r="X34" s="20"/>
      <c r="Y34" s="26"/>
      <c r="Z34" s="26"/>
      <c r="AA34" s="26"/>
      <c r="AB34" s="26"/>
      <c r="AC34" s="26"/>
      <c r="AD34" s="26"/>
      <c r="AE34" s="26"/>
      <c r="AF34" s="26"/>
      <c r="AG34" s="26"/>
      <c r="AH34" s="23"/>
      <c r="AI34" s="23"/>
      <c r="AJ34" s="23"/>
      <c r="AK34" s="23"/>
      <c r="AL34" s="23"/>
      <c r="AM34" s="23"/>
    </row>
    <row r="35" spans="2:45" s="116" customFormat="1" x14ac:dyDescent="0.2">
      <c r="B35" s="6"/>
      <c r="C35" s="7"/>
      <c r="D35" s="7"/>
      <c r="E35" s="30" t="s">
        <v>105</v>
      </c>
      <c r="F35" s="7"/>
      <c r="G35" s="7"/>
      <c r="H35" s="7"/>
      <c r="I35" s="10" t="s">
        <v>5</v>
      </c>
      <c r="J35" s="12"/>
      <c r="K35" s="12"/>
      <c r="L35" s="60"/>
      <c r="M35" s="73"/>
      <c r="N35" s="3"/>
      <c r="O35" s="5">
        <f>+N35</f>
        <v>0</v>
      </c>
      <c r="P35" s="11">
        <v>-250</v>
      </c>
      <c r="Q35" s="15">
        <v>0</v>
      </c>
      <c r="R35" s="16">
        <f>IF(N35= "",+P35,IF(N35= "ja", P35, SUM(AI35:AM35)))</f>
        <v>-250</v>
      </c>
      <c r="S35" s="61">
        <v>1650</v>
      </c>
      <c r="T35" s="4">
        <v>1</v>
      </c>
      <c r="U35" s="12">
        <f>IF(O35="ja",1,T35)</f>
        <v>1</v>
      </c>
      <c r="V35" s="19">
        <f>IF(N35="",0,IF(O35="ja",0,+U35*S35))</f>
        <v>0</v>
      </c>
      <c r="W35" s="7"/>
      <c r="X35" s="20"/>
      <c r="Y35" s="21" t="s">
        <v>108</v>
      </c>
      <c r="Z35" s="21"/>
      <c r="AA35" s="21"/>
      <c r="AB35" s="21"/>
      <c r="AC35" s="21"/>
      <c r="AD35" s="26"/>
      <c r="AE35" s="26"/>
      <c r="AF35" s="26"/>
      <c r="AG35" s="26"/>
      <c r="AH35" s="23"/>
      <c r="AI35" s="23"/>
      <c r="AJ35" s="23"/>
      <c r="AK35" s="23"/>
      <c r="AL35" s="23"/>
      <c r="AM35" s="23"/>
    </row>
    <row r="36" spans="2:45" s="64" customFormat="1" x14ac:dyDescent="0.2">
      <c r="B36" s="6"/>
      <c r="C36" s="7"/>
      <c r="D36" s="7"/>
      <c r="E36" s="31"/>
      <c r="F36" s="7"/>
      <c r="G36" s="7"/>
      <c r="H36" s="7"/>
      <c r="I36" s="10"/>
      <c r="J36" s="12"/>
      <c r="K36" s="12"/>
      <c r="L36" s="60"/>
      <c r="M36" s="73"/>
      <c r="N36" s="5"/>
      <c r="O36" s="5"/>
      <c r="P36" s="11"/>
      <c r="Q36" s="15"/>
      <c r="R36" s="28"/>
      <c r="S36" s="61"/>
      <c r="T36" s="18"/>
      <c r="U36" s="12"/>
      <c r="V36" s="19"/>
      <c r="W36" s="7"/>
      <c r="X36" s="20"/>
      <c r="Y36" s="21"/>
      <c r="Z36" s="21"/>
      <c r="AA36" s="21"/>
      <c r="AB36" s="21"/>
      <c r="AC36" s="21"/>
      <c r="AD36" s="26"/>
      <c r="AE36" s="26"/>
      <c r="AF36" s="26"/>
      <c r="AG36" s="26"/>
      <c r="AH36" s="23"/>
      <c r="AI36" s="23"/>
      <c r="AJ36" s="23"/>
      <c r="AK36" s="23"/>
      <c r="AL36" s="23"/>
      <c r="AM36" s="23"/>
      <c r="AN36" s="116"/>
      <c r="AO36" s="116"/>
      <c r="AP36" s="116"/>
      <c r="AQ36" s="116"/>
      <c r="AR36" s="116"/>
      <c r="AS36" s="116"/>
    </row>
    <row r="37" spans="2:45" x14ac:dyDescent="0.2">
      <c r="B37" s="6"/>
      <c r="C37" s="7"/>
      <c r="D37" s="7"/>
      <c r="E37" s="30" t="s">
        <v>106</v>
      </c>
      <c r="F37" s="7"/>
      <c r="G37" s="7"/>
      <c r="H37" s="7"/>
      <c r="I37" s="10" t="s">
        <v>5</v>
      </c>
      <c r="J37" s="12"/>
      <c r="K37" s="12"/>
      <c r="L37" s="60"/>
      <c r="M37" s="73"/>
      <c r="N37" s="3"/>
      <c r="O37" s="5">
        <f>+N37</f>
        <v>0</v>
      </c>
      <c r="P37" s="11">
        <v>0</v>
      </c>
      <c r="Q37" s="27">
        <v>0</v>
      </c>
      <c r="R37" s="28"/>
      <c r="S37" s="62"/>
      <c r="T37" s="18"/>
      <c r="U37" s="12"/>
      <c r="V37" s="25"/>
      <c r="W37" s="7"/>
      <c r="X37" s="20"/>
      <c r="Y37" s="21" t="s">
        <v>102</v>
      </c>
      <c r="Z37" s="21"/>
      <c r="AA37" s="21"/>
      <c r="AB37" s="21"/>
      <c r="AC37" s="21"/>
      <c r="AD37" s="21"/>
      <c r="AE37" s="21"/>
      <c r="AF37" s="21"/>
      <c r="AG37" s="21"/>
      <c r="AI37" s="24">
        <f>IF($N37=0,AC37*Q37,0)</f>
        <v>0</v>
      </c>
      <c r="AJ37" s="24">
        <f>IF($N37=25,AD37*Q37,0)</f>
        <v>0</v>
      </c>
      <c r="AK37" s="24">
        <f>IF($N37=50,AE37*Q37,0)</f>
        <v>0</v>
      </c>
      <c r="AL37" s="24">
        <f>IF($N37=75,AF37*Q37,0)</f>
        <v>0</v>
      </c>
      <c r="AM37" s="24">
        <f>IF($N37=100,AG37*Q37,0)</f>
        <v>0</v>
      </c>
      <c r="AN37" s="116"/>
      <c r="AO37" s="116"/>
      <c r="AP37" s="116"/>
      <c r="AQ37" s="116"/>
      <c r="AR37" s="116"/>
      <c r="AS37" s="116"/>
    </row>
    <row r="38" spans="2:45" x14ac:dyDescent="0.2">
      <c r="B38" s="6"/>
      <c r="C38" s="7"/>
      <c r="D38" s="7"/>
      <c r="E38" s="31"/>
      <c r="F38" s="7"/>
      <c r="G38" s="7"/>
      <c r="H38" s="7"/>
      <c r="I38" s="10"/>
      <c r="J38" s="12"/>
      <c r="K38" s="12"/>
      <c r="L38" s="60"/>
      <c r="M38" s="73"/>
      <c r="N38" s="5"/>
      <c r="O38" s="5"/>
      <c r="P38" s="11"/>
      <c r="Q38" s="27"/>
      <c r="R38" s="28"/>
      <c r="S38" s="62"/>
      <c r="T38" s="18"/>
      <c r="U38" s="12"/>
      <c r="V38" s="25"/>
      <c r="W38" s="7"/>
      <c r="X38" s="20"/>
      <c r="Y38" s="21"/>
      <c r="Z38" s="21"/>
      <c r="AA38" s="21"/>
      <c r="AB38" s="21"/>
      <c r="AC38" s="21"/>
      <c r="AD38" s="21"/>
      <c r="AE38" s="21"/>
      <c r="AF38" s="21"/>
      <c r="AG38" s="21"/>
      <c r="AI38" s="24"/>
      <c r="AJ38" s="24"/>
      <c r="AK38" s="24"/>
      <c r="AL38" s="24"/>
      <c r="AM38" s="24"/>
      <c r="AN38" s="116"/>
      <c r="AO38" s="116"/>
      <c r="AP38" s="116"/>
      <c r="AQ38" s="116"/>
      <c r="AR38" s="116"/>
      <c r="AS38" s="116"/>
    </row>
    <row r="39" spans="2:45" x14ac:dyDescent="0.2">
      <c r="B39" s="6"/>
      <c r="C39" s="7"/>
      <c r="D39" s="7"/>
      <c r="E39" s="30" t="s">
        <v>107</v>
      </c>
      <c r="F39" s="7"/>
      <c r="G39" s="7"/>
      <c r="H39" s="7"/>
      <c r="I39" s="10" t="s">
        <v>37</v>
      </c>
      <c r="J39" s="11">
        <v>0</v>
      </c>
      <c r="K39" s="12" t="s">
        <v>17</v>
      </c>
      <c r="L39" s="59">
        <v>100</v>
      </c>
      <c r="M39" s="73"/>
      <c r="N39" s="3"/>
      <c r="O39" s="5"/>
      <c r="P39" s="11"/>
      <c r="Q39" s="117"/>
      <c r="R39" s="117"/>
      <c r="S39" s="62"/>
      <c r="T39" s="18"/>
      <c r="U39" s="12"/>
      <c r="V39" s="25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</row>
    <row r="40" spans="2:45" x14ac:dyDescent="0.2">
      <c r="B40" s="6"/>
      <c r="C40" s="7"/>
      <c r="D40" s="7"/>
      <c r="E40" s="13"/>
      <c r="F40" s="7"/>
      <c r="G40" s="7"/>
      <c r="H40" s="7"/>
      <c r="I40" s="10" t="s">
        <v>38</v>
      </c>
      <c r="J40" s="11">
        <v>25</v>
      </c>
      <c r="K40" s="12"/>
      <c r="L40" s="59"/>
      <c r="M40" s="73"/>
      <c r="N40" s="12"/>
      <c r="O40" s="12">
        <f>IF(OR(N37="ja",N37=""),IF(N39&gt;75,75,N39),IF(OR(N35="ja",N35=""),IF(N39&gt;75,75,N39),+N39))</f>
        <v>0</v>
      </c>
      <c r="P40" s="12"/>
      <c r="Q40" s="15">
        <v>500</v>
      </c>
      <c r="R40" s="28">
        <f>+AN40</f>
        <v>0</v>
      </c>
      <c r="S40" s="61">
        <v>1650</v>
      </c>
      <c r="T40" s="4">
        <v>1</v>
      </c>
      <c r="U40" s="12">
        <f>IF(O40=0,1,T40)</f>
        <v>1</v>
      </c>
      <c r="V40" s="19">
        <f>IF(O40=0,0,+U40*S40)</f>
        <v>0</v>
      </c>
      <c r="W40" s="7"/>
      <c r="X40" s="20"/>
      <c r="Y40" s="21"/>
      <c r="Z40" s="21"/>
      <c r="AA40" s="21"/>
      <c r="AB40" s="21"/>
      <c r="AC40" s="22">
        <v>0</v>
      </c>
      <c r="AD40" s="22">
        <v>0.15</v>
      </c>
      <c r="AE40" s="22">
        <v>0.4</v>
      </c>
      <c r="AF40" s="22">
        <v>0.75</v>
      </c>
      <c r="AG40" s="22">
        <v>1</v>
      </c>
      <c r="AI40" s="24">
        <f>IF($O40=0,AC40*Q40,0)</f>
        <v>0</v>
      </c>
      <c r="AJ40" s="24">
        <f>IF($O40=25,AD40*Q40,0)</f>
        <v>0</v>
      </c>
      <c r="AK40" s="24">
        <f>IF($O40=50,AE40*Q40,0)</f>
        <v>0</v>
      </c>
      <c r="AL40" s="24">
        <f>IF($O40=75,AF40*Q40,0)</f>
        <v>0</v>
      </c>
      <c r="AM40" s="24">
        <f>IF($O40=100,AG40*Q40,0)</f>
        <v>0</v>
      </c>
      <c r="AN40" s="24">
        <f>SUM(AI40:AM40)</f>
        <v>0</v>
      </c>
      <c r="AO40" s="64"/>
      <c r="AP40" s="64"/>
      <c r="AQ40" s="64"/>
      <c r="AR40" s="64"/>
      <c r="AS40" s="64"/>
    </row>
    <row r="41" spans="2:45" x14ac:dyDescent="0.2">
      <c r="B41" s="6"/>
      <c r="C41" s="7"/>
      <c r="D41" s="7"/>
      <c r="E41" s="13"/>
      <c r="F41" s="7"/>
      <c r="G41" s="7"/>
      <c r="H41" s="7"/>
      <c r="I41" s="18"/>
      <c r="J41" s="11"/>
      <c r="K41" s="12"/>
      <c r="L41" s="59"/>
      <c r="M41" s="73"/>
      <c r="N41" s="12"/>
      <c r="O41" s="149"/>
      <c r="P41" s="149"/>
      <c r="Q41" s="149"/>
      <c r="R41" s="149"/>
      <c r="S41" s="61"/>
      <c r="T41" s="18"/>
      <c r="U41" s="12"/>
      <c r="V41" s="19"/>
      <c r="W41" s="7"/>
      <c r="X41" s="20"/>
      <c r="Y41" s="21"/>
      <c r="Z41" s="21"/>
      <c r="AA41" s="21"/>
      <c r="AB41" s="21"/>
      <c r="AC41" s="22"/>
      <c r="AD41" s="22"/>
      <c r="AE41" s="22"/>
      <c r="AF41" s="22"/>
      <c r="AG41" s="22"/>
      <c r="AI41" s="24"/>
      <c r="AJ41" s="24"/>
      <c r="AK41" s="24"/>
      <c r="AL41" s="24"/>
      <c r="AM41" s="24"/>
    </row>
    <row r="42" spans="2:45" ht="13.5" thickBot="1" x14ac:dyDescent="0.25">
      <c r="B42" s="6"/>
      <c r="C42" s="7"/>
      <c r="D42" s="7"/>
      <c r="E42" s="155"/>
      <c r="F42" s="155"/>
      <c r="G42" s="155"/>
      <c r="H42" s="155"/>
      <c r="I42" s="18"/>
      <c r="J42" s="12"/>
      <c r="L42" s="65"/>
      <c r="M42" s="79"/>
      <c r="N42" s="77"/>
      <c r="O42" s="77"/>
      <c r="P42" s="77"/>
      <c r="Q42" s="76"/>
      <c r="R42" s="118"/>
      <c r="S42" s="119"/>
      <c r="T42" s="120"/>
      <c r="U42" s="77"/>
      <c r="V42" s="82"/>
      <c r="X42" s="20"/>
      <c r="Y42" s="20" t="s">
        <v>18</v>
      </c>
      <c r="Z42" s="20"/>
      <c r="AA42" s="20"/>
      <c r="AB42" s="20"/>
      <c r="AC42" s="20"/>
      <c r="AD42" s="20"/>
      <c r="AE42" s="20"/>
      <c r="AF42" s="20"/>
      <c r="AG42" s="20"/>
    </row>
    <row r="43" spans="2:45" x14ac:dyDescent="0.2">
      <c r="B43" s="66"/>
      <c r="C43" s="67"/>
      <c r="D43" s="67"/>
      <c r="E43" s="159"/>
      <c r="F43" s="159"/>
      <c r="G43" s="159"/>
      <c r="H43" s="159"/>
      <c r="I43" s="121"/>
      <c r="J43" s="69"/>
      <c r="K43" s="69"/>
      <c r="L43" s="122"/>
      <c r="M43" s="69"/>
      <c r="N43" s="69"/>
      <c r="O43" s="69"/>
      <c r="P43" s="69"/>
      <c r="Q43" s="69"/>
      <c r="R43" s="123"/>
      <c r="S43" s="69"/>
      <c r="T43" s="121"/>
      <c r="U43" s="69"/>
      <c r="V43" s="70"/>
      <c r="X43" s="20"/>
      <c r="Y43" s="20"/>
      <c r="Z43" s="20"/>
      <c r="AA43" s="20"/>
      <c r="AB43" s="20"/>
      <c r="AC43" s="20"/>
      <c r="AD43" s="20"/>
      <c r="AE43" s="20"/>
      <c r="AF43" s="20"/>
      <c r="AG43" s="20"/>
    </row>
    <row r="44" spans="2:45" x14ac:dyDescent="0.2">
      <c r="B44" s="6"/>
      <c r="C44" s="7"/>
      <c r="D44" s="7"/>
      <c r="E44" s="155"/>
      <c r="F44" s="155"/>
      <c r="G44" s="155"/>
      <c r="H44" s="155"/>
      <c r="I44" s="18"/>
      <c r="J44" s="12" t="s">
        <v>45</v>
      </c>
      <c r="K44" s="12"/>
      <c r="L44" s="60"/>
      <c r="M44" s="12"/>
      <c r="N44" s="12"/>
      <c r="O44" s="12">
        <f>SUM(P20:P40)</f>
        <v>-500</v>
      </c>
      <c r="Q44" s="12"/>
      <c r="R44" s="28"/>
      <c r="S44" s="12"/>
      <c r="T44" s="18"/>
      <c r="U44" s="12"/>
      <c r="V44" s="25"/>
      <c r="X44" s="20"/>
      <c r="Y44" s="158" t="s">
        <v>19</v>
      </c>
      <c r="Z44" s="158"/>
      <c r="AA44" s="158"/>
      <c r="AB44" s="158"/>
      <c r="AC44" s="158"/>
      <c r="AD44" s="158"/>
      <c r="AE44" s="158"/>
      <c r="AF44" s="158"/>
      <c r="AG44" s="158"/>
    </row>
    <row r="45" spans="2:45" x14ac:dyDescent="0.2">
      <c r="B45" s="6"/>
      <c r="C45" s="7"/>
      <c r="D45" s="7"/>
      <c r="E45" s="155"/>
      <c r="F45" s="155"/>
      <c r="G45" s="155"/>
      <c r="H45" s="155"/>
      <c r="I45" s="18"/>
      <c r="J45" s="12" t="s">
        <v>21</v>
      </c>
      <c r="K45" s="12"/>
      <c r="L45" s="60"/>
      <c r="M45" s="12"/>
      <c r="N45" s="12"/>
      <c r="O45" s="12">
        <f>SUM(Q20:Q40)</f>
        <v>1000</v>
      </c>
      <c r="P45" s="12"/>
      <c r="R45" s="28"/>
      <c r="S45" s="12"/>
      <c r="T45" s="18"/>
      <c r="U45" s="12"/>
      <c r="V45" s="25"/>
      <c r="X45" s="20"/>
      <c r="Y45" s="138"/>
      <c r="Z45" s="138"/>
      <c r="AA45" s="138"/>
      <c r="AB45" s="138"/>
      <c r="AC45" s="138"/>
      <c r="AD45" s="138"/>
      <c r="AE45" s="138"/>
      <c r="AF45" s="138"/>
      <c r="AG45" s="138"/>
    </row>
    <row r="46" spans="2:45" x14ac:dyDescent="0.2">
      <c r="B46" s="6"/>
      <c r="C46" s="7"/>
      <c r="D46" s="7"/>
      <c r="E46" s="155"/>
      <c r="F46" s="155"/>
      <c r="G46" s="155"/>
      <c r="H46" s="155"/>
      <c r="I46" s="18"/>
      <c r="J46" s="12" t="s">
        <v>29</v>
      </c>
      <c r="L46" s="65"/>
      <c r="M46" s="12"/>
      <c r="N46" s="12"/>
      <c r="O46" s="12"/>
      <c r="P46" s="12"/>
      <c r="Q46" s="7"/>
      <c r="R46" s="28">
        <f>SUM(R20:R40)</f>
        <v>-500</v>
      </c>
      <c r="S46" s="12"/>
      <c r="T46" s="18"/>
      <c r="U46" s="12"/>
      <c r="V46" s="25" t="s">
        <v>11</v>
      </c>
      <c r="X46" s="20"/>
      <c r="Y46" s="138"/>
      <c r="Z46" s="138"/>
      <c r="AA46" s="138"/>
      <c r="AB46" s="138"/>
      <c r="AC46" s="138"/>
      <c r="AD46" s="138"/>
      <c r="AE46" s="138"/>
      <c r="AF46" s="138"/>
      <c r="AG46" s="138"/>
    </row>
    <row r="47" spans="2:45" x14ac:dyDescent="0.2">
      <c r="B47" s="6"/>
      <c r="C47" s="7"/>
      <c r="D47" s="7"/>
      <c r="E47" s="155"/>
      <c r="F47" s="155"/>
      <c r="G47" s="155"/>
      <c r="H47" s="155"/>
      <c r="I47" s="18"/>
      <c r="J47" s="12"/>
      <c r="K47" s="12"/>
      <c r="L47" s="60"/>
      <c r="M47" s="12"/>
      <c r="N47" s="12"/>
      <c r="O47" s="12"/>
      <c r="P47" s="12"/>
      <c r="Q47" s="12"/>
      <c r="R47" s="28"/>
      <c r="S47" s="12"/>
      <c r="T47" s="18"/>
      <c r="U47" s="12"/>
      <c r="V47" s="25"/>
      <c r="X47" s="20"/>
      <c r="Y47" s="138"/>
      <c r="Z47" s="138"/>
      <c r="AA47" s="138"/>
      <c r="AB47" s="138"/>
      <c r="AC47" s="138"/>
      <c r="AD47" s="138"/>
      <c r="AE47" s="138"/>
      <c r="AF47" s="138"/>
      <c r="AG47" s="138"/>
    </row>
    <row r="48" spans="2:45" ht="25.5" x14ac:dyDescent="0.2">
      <c r="B48" s="124"/>
      <c r="C48" s="125"/>
      <c r="D48" s="125"/>
      <c r="E48" s="157"/>
      <c r="F48" s="157"/>
      <c r="G48" s="157"/>
      <c r="H48" s="157"/>
      <c r="I48" s="126"/>
      <c r="J48" s="127"/>
      <c r="K48" s="127"/>
      <c r="L48" s="128"/>
      <c r="M48" s="127"/>
      <c r="N48" s="127"/>
      <c r="O48" s="127"/>
      <c r="P48" s="127"/>
      <c r="Q48" s="127"/>
      <c r="R48" s="129">
        <f>+R50-R46</f>
        <v>0</v>
      </c>
      <c r="S48" s="130" t="s">
        <v>22</v>
      </c>
      <c r="T48" s="131"/>
      <c r="U48" s="132">
        <f>ROUND(AVERAGE(U20:U42),2)</f>
        <v>1</v>
      </c>
      <c r="V48" s="133" t="s">
        <v>57</v>
      </c>
      <c r="X48" s="20"/>
      <c r="Y48" s="138"/>
      <c r="Z48" s="138"/>
      <c r="AA48" s="138"/>
      <c r="AB48" s="138"/>
      <c r="AC48" s="138"/>
      <c r="AD48" s="138"/>
      <c r="AE48" s="138"/>
      <c r="AF48" s="138"/>
      <c r="AG48" s="138"/>
    </row>
    <row r="49" spans="2:33" x14ac:dyDescent="0.2">
      <c r="B49" s="6"/>
      <c r="C49" s="7"/>
      <c r="D49" s="7"/>
      <c r="E49" s="155"/>
      <c r="F49" s="155"/>
      <c r="G49" s="155"/>
      <c r="H49" s="155"/>
      <c r="I49" s="18"/>
      <c r="J49" s="12"/>
      <c r="K49" s="12"/>
      <c r="L49" s="60"/>
      <c r="M49" s="12"/>
      <c r="N49" s="12"/>
      <c r="O49" s="12"/>
      <c r="P49" s="12"/>
      <c r="Q49" s="12"/>
      <c r="R49" s="28"/>
      <c r="S49" s="12"/>
      <c r="T49" s="12"/>
      <c r="U49" s="12"/>
      <c r="V49" s="25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  <row r="50" spans="2:33" ht="13.5" thickBot="1" x14ac:dyDescent="0.25">
      <c r="B50" s="75"/>
      <c r="C50" s="76"/>
      <c r="D50" s="76"/>
      <c r="E50" s="152"/>
      <c r="F50" s="152"/>
      <c r="G50" s="152"/>
      <c r="H50" s="152"/>
      <c r="I50" s="120"/>
      <c r="J50" s="77"/>
      <c r="K50" s="77"/>
      <c r="L50" s="134"/>
      <c r="M50" s="77"/>
      <c r="N50" s="77"/>
      <c r="O50" s="77" t="s">
        <v>53</v>
      </c>
      <c r="P50" s="77"/>
      <c r="Q50" s="77"/>
      <c r="R50" s="118">
        <f>+U48*R46</f>
        <v>-500</v>
      </c>
      <c r="S50" s="77" t="s">
        <v>20</v>
      </c>
      <c r="T50" s="77"/>
      <c r="U50" s="77"/>
      <c r="V50" s="135"/>
      <c r="X50" s="20"/>
      <c r="Z50" s="20"/>
      <c r="AA50" s="20"/>
      <c r="AB50" s="20"/>
      <c r="AC50" s="20"/>
      <c r="AD50" s="20"/>
      <c r="AE50" s="20"/>
      <c r="AF50" s="20"/>
      <c r="AG50" s="20"/>
    </row>
    <row r="51" spans="2:33" x14ac:dyDescent="0.2">
      <c r="B51" s="7"/>
      <c r="C51" s="7"/>
      <c r="D51" s="7"/>
      <c r="E51" s="139"/>
      <c r="F51" s="139"/>
      <c r="G51" s="139"/>
      <c r="H51" s="139"/>
      <c r="I51" s="12"/>
      <c r="J51" s="12"/>
      <c r="K51" s="12"/>
      <c r="L51" s="60"/>
      <c r="M51" s="12"/>
      <c r="N51" s="12"/>
      <c r="O51" s="12"/>
      <c r="P51" s="12"/>
      <c r="Q51" s="12"/>
      <c r="R51" s="28"/>
      <c r="S51" s="12"/>
      <c r="T51" s="12"/>
      <c r="U51" s="12"/>
      <c r="V51" s="7"/>
      <c r="X51" s="20"/>
      <c r="Z51" s="20"/>
      <c r="AA51" s="20"/>
      <c r="AB51" s="20"/>
      <c r="AC51" s="20"/>
      <c r="AD51" s="20"/>
      <c r="AE51" s="20"/>
      <c r="AF51" s="20"/>
      <c r="AG51" s="20"/>
    </row>
    <row r="52" spans="2:33" x14ac:dyDescent="0.2">
      <c r="B52" s="7"/>
      <c r="C52" s="7"/>
      <c r="D52" s="7"/>
      <c r="E52" s="139"/>
      <c r="F52" s="139"/>
      <c r="G52" s="139"/>
      <c r="H52" s="139"/>
      <c r="I52" s="12"/>
      <c r="J52" s="12"/>
      <c r="K52" s="12"/>
      <c r="L52" s="60"/>
      <c r="M52" s="12"/>
      <c r="N52" s="12"/>
      <c r="O52" s="12" t="s">
        <v>54</v>
      </c>
      <c r="Q52" s="136">
        <v>600000</v>
      </c>
      <c r="R52" s="28"/>
      <c r="S52" s="12"/>
      <c r="T52" s="12"/>
      <c r="U52" s="12"/>
      <c r="V52" s="7"/>
      <c r="X52" s="20"/>
      <c r="Z52" s="20"/>
      <c r="AA52" s="20"/>
      <c r="AB52" s="20"/>
      <c r="AC52" s="20"/>
      <c r="AD52" s="20"/>
      <c r="AE52" s="20"/>
      <c r="AF52" s="20"/>
      <c r="AG52" s="20"/>
    </row>
    <row r="53" spans="2:33" x14ac:dyDescent="0.2">
      <c r="B53" s="7"/>
      <c r="C53" s="7"/>
      <c r="D53" s="7"/>
      <c r="E53" s="139"/>
      <c r="F53" s="139"/>
      <c r="G53" s="139"/>
      <c r="H53" s="139"/>
      <c r="I53" s="12"/>
      <c r="J53" s="12"/>
      <c r="K53" s="12"/>
      <c r="L53" s="60"/>
      <c r="M53" s="12"/>
      <c r="N53" s="12"/>
      <c r="O53" s="12" t="s">
        <v>55</v>
      </c>
      <c r="P53" s="12"/>
      <c r="Q53" s="136">
        <f>+R50/3000*Q52</f>
        <v>-100000</v>
      </c>
      <c r="R53" s="28"/>
      <c r="S53" s="12"/>
      <c r="T53" s="12"/>
      <c r="U53" s="12"/>
      <c r="V53" s="7"/>
      <c r="X53" s="20"/>
      <c r="Z53" s="20"/>
      <c r="AA53" s="20"/>
      <c r="AB53" s="20"/>
      <c r="AC53" s="20"/>
      <c r="AD53" s="20"/>
      <c r="AE53" s="20"/>
      <c r="AF53" s="20"/>
      <c r="AG53" s="20"/>
    </row>
    <row r="54" spans="2:33" x14ac:dyDescent="0.2">
      <c r="E54" s="151"/>
      <c r="F54" s="151"/>
      <c r="G54" s="151"/>
      <c r="H54" s="151"/>
    </row>
    <row r="55" spans="2:33" x14ac:dyDescent="0.2">
      <c r="E55" s="151"/>
      <c r="F55" s="151"/>
      <c r="G55" s="151"/>
      <c r="H55" s="151"/>
    </row>
    <row r="56" spans="2:33" x14ac:dyDescent="0.2">
      <c r="B56" s="64" t="s">
        <v>93</v>
      </c>
      <c r="C56" s="64" t="s">
        <v>1</v>
      </c>
      <c r="D56" s="64"/>
      <c r="E56" s="156"/>
      <c r="F56" s="156"/>
      <c r="G56" s="156"/>
      <c r="H56" s="156"/>
    </row>
    <row r="57" spans="2:33" x14ac:dyDescent="0.2">
      <c r="B57" s="64"/>
      <c r="C57" s="64"/>
      <c r="D57" s="64"/>
      <c r="E57" s="154"/>
      <c r="F57" s="154"/>
      <c r="G57" s="154"/>
      <c r="H57" s="154"/>
    </row>
    <row r="58" spans="2:33" x14ac:dyDescent="0.2">
      <c r="B58" s="64" t="s">
        <v>94</v>
      </c>
      <c r="C58" s="64" t="s">
        <v>1</v>
      </c>
      <c r="D58" s="64"/>
      <c r="E58" s="156"/>
      <c r="F58" s="156"/>
      <c r="G58" s="156"/>
      <c r="H58" s="156"/>
    </row>
    <row r="59" spans="2:33" x14ac:dyDescent="0.2">
      <c r="B59" s="64" t="s">
        <v>95</v>
      </c>
      <c r="C59" s="64" t="s">
        <v>1</v>
      </c>
      <c r="D59" s="64"/>
      <c r="E59" s="156"/>
      <c r="F59" s="156"/>
      <c r="G59" s="156"/>
      <c r="H59" s="156"/>
    </row>
    <row r="60" spans="2:33" x14ac:dyDescent="0.2">
      <c r="B60" s="64"/>
      <c r="C60" s="64"/>
      <c r="D60" s="64"/>
      <c r="E60" s="154"/>
      <c r="F60" s="154"/>
      <c r="G60" s="154"/>
      <c r="H60" s="154"/>
    </row>
    <row r="61" spans="2:33" x14ac:dyDescent="0.2">
      <c r="B61" s="64" t="s">
        <v>96</v>
      </c>
      <c r="C61" s="64" t="s">
        <v>1</v>
      </c>
      <c r="D61" s="64"/>
      <c r="E61" s="153"/>
      <c r="F61" s="153"/>
      <c r="G61" s="153"/>
      <c r="H61" s="153"/>
    </row>
    <row r="62" spans="2:33" x14ac:dyDescent="0.2">
      <c r="B62" s="64"/>
      <c r="C62" s="64"/>
      <c r="D62" s="64"/>
      <c r="E62" s="153"/>
      <c r="F62" s="153"/>
      <c r="G62" s="153"/>
      <c r="H62" s="153"/>
    </row>
    <row r="63" spans="2:33" x14ac:dyDescent="0.2">
      <c r="B63" s="64"/>
      <c r="C63" s="64"/>
      <c r="D63" s="64"/>
      <c r="E63" s="153"/>
      <c r="F63" s="153"/>
      <c r="G63" s="153"/>
      <c r="H63" s="153"/>
    </row>
    <row r="64" spans="2:33" x14ac:dyDescent="0.2">
      <c r="B64" s="64"/>
      <c r="C64" s="64"/>
      <c r="D64" s="64"/>
      <c r="E64" s="153"/>
      <c r="F64" s="153"/>
      <c r="G64" s="153"/>
      <c r="H64" s="153"/>
    </row>
    <row r="65" spans="2:8" x14ac:dyDescent="0.2">
      <c r="B65" s="64"/>
      <c r="C65" s="64"/>
      <c r="D65" s="64"/>
      <c r="E65" s="153"/>
      <c r="F65" s="153"/>
      <c r="G65" s="153"/>
      <c r="H65" s="153"/>
    </row>
    <row r="66" spans="2:8" x14ac:dyDescent="0.2">
      <c r="E66" s="151"/>
      <c r="F66" s="151"/>
      <c r="G66" s="151"/>
      <c r="H66" s="151"/>
    </row>
    <row r="67" spans="2:8" x14ac:dyDescent="0.2">
      <c r="E67" s="151"/>
      <c r="F67" s="151"/>
      <c r="G67" s="151"/>
      <c r="H67" s="151"/>
    </row>
    <row r="68" spans="2:8" x14ac:dyDescent="0.2">
      <c r="E68" s="151"/>
      <c r="F68" s="151"/>
      <c r="G68" s="151"/>
      <c r="H68" s="151"/>
    </row>
  </sheetData>
  <sheetProtection algorithmName="SHA-512" hashValue="fJsenTEUDy01EmOe8ZMw3HVE0jzWuiQBWOKwLbgdFSoe7BcYvT4RUXsp/lMm4nlrGtxAxU6CL263pcc2t8WZrQ==" saltValue="w5T33YVEFyFzIQ18l84Ymg==" spinCount="100000" sheet="1" objects="1" scenarios="1"/>
  <mergeCells count="37">
    <mergeCell ref="E13:H13"/>
    <mergeCell ref="E45:H45"/>
    <mergeCell ref="Y44:AG44"/>
    <mergeCell ref="E4:H4"/>
    <mergeCell ref="E7:H7"/>
    <mergeCell ref="E12:H12"/>
    <mergeCell ref="E8:H8"/>
    <mergeCell ref="E42:H42"/>
    <mergeCell ref="E43:H43"/>
    <mergeCell ref="E6:H6"/>
    <mergeCell ref="S7:V12"/>
    <mergeCell ref="D18:H18"/>
    <mergeCell ref="E21:H21"/>
    <mergeCell ref="Y7:AG8"/>
    <mergeCell ref="Y9:AG10"/>
    <mergeCell ref="Y12:AG13"/>
    <mergeCell ref="E58:H58"/>
    <mergeCell ref="E59:H59"/>
    <mergeCell ref="E46:H46"/>
    <mergeCell ref="E47:H47"/>
    <mergeCell ref="E48:H48"/>
    <mergeCell ref="O41:R41"/>
    <mergeCell ref="N14:T14"/>
    <mergeCell ref="E67:H67"/>
    <mergeCell ref="E68:H68"/>
    <mergeCell ref="E66:H66"/>
    <mergeCell ref="E14:H14"/>
    <mergeCell ref="E61:H65"/>
    <mergeCell ref="E60:H60"/>
    <mergeCell ref="E44:H44"/>
    <mergeCell ref="E49:H49"/>
    <mergeCell ref="E50:H50"/>
    <mergeCell ref="E54:H54"/>
    <mergeCell ref="E55:H55"/>
    <mergeCell ref="E15:H15"/>
    <mergeCell ref="E56:H56"/>
    <mergeCell ref="E57:H57"/>
  </mergeCells>
  <conditionalFormatting sqref="N14">
    <cfRule type="containsText" dxfId="0" priority="1" operator="containsText" text="niet">
      <formula>NOT(ISERROR(SEARCH("niet",N14)))</formula>
    </cfRule>
  </conditionalFormatting>
  <dataValidations xWindow="800" yWindow="747" count="3">
    <dataValidation type="whole" allowBlank="1" showInputMessage="1" showErrorMessage="1" sqref="N26 N21:N24" xr:uid="{00000000-0002-0000-0000-000000000000}">
      <formula1>J21</formula1>
      <formula2>L21</formula2>
    </dataValidation>
    <dataValidation type="list" allowBlank="1" showInputMessage="1" showErrorMessage="1" sqref="T21" xr:uid="{00000000-0002-0000-0000-000001000000}">
      <formula1>$C$10:$C$18</formula1>
    </dataValidation>
    <dataValidation type="whole" allowBlank="1" showInputMessage="1" showErrorMessage="1" sqref="K43:M43" xr:uid="{00000000-0002-0000-0000-000002000000}">
      <formula1>AQ9</formula1>
      <formula2>#REF!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3">
        <x14:dataValidation type="list" allowBlank="1" showInputMessage="1" showErrorMessage="1" xr:uid="{00000000-0002-0000-0000-000003000000}">
          <x14:formula1>
            <xm:f>Invulwaarden!$B$8:$B$9</xm:f>
          </x14:formula1>
          <xm:sqref>N7 N37 N25 N27 N35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T25 T30 T35 T40 T20</xm:sqref>
        </x14:dataValidation>
        <x14:dataValidation type="list" allowBlank="1" showInputMessage="1" showErrorMessage="1" xr:uid="{00000000-0002-0000-0000-000006000000}">
          <x14:formula1>
            <xm:f>Invulwaarden!$F$8:$F$12</xm:f>
          </x14:formula1>
          <xm:sqref>N29 N39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66"/>
  <sheetViews>
    <sheetView workbookViewId="0">
      <selection activeCell="D3" sqref="D3"/>
    </sheetView>
  </sheetViews>
  <sheetFormatPr defaultRowHeight="12.75" x14ac:dyDescent="0.2"/>
  <cols>
    <col min="3" max="7" width="10.140625" customWidth="1"/>
    <col min="8" max="8" width="2.7109375" customWidth="1"/>
    <col min="11" max="11" width="10.85546875" customWidth="1"/>
    <col min="12" max="13" width="10" customWidth="1"/>
    <col min="18" max="18" width="2.7109375" customWidth="1"/>
  </cols>
  <sheetData>
    <row r="2" spans="2:20" x14ac:dyDescent="0.2">
      <c r="B2" s="64" t="str">
        <f>+'EMVI-vragenlijst'!B2</f>
        <v>Bestek 2021-4012</v>
      </c>
      <c r="C2" s="64"/>
      <c r="D2" s="64" t="str">
        <f>+'EMVI-vragenlijst'!E2</f>
        <v>Bouwrijp maken SBA 2600 en 2700</v>
      </c>
    </row>
    <row r="3" spans="2:20" x14ac:dyDescent="0.2">
      <c r="B3" t="s">
        <v>89</v>
      </c>
    </row>
    <row r="5" spans="2:20" x14ac:dyDescent="0.2">
      <c r="B5" t="s">
        <v>59</v>
      </c>
      <c r="C5" s="32" t="s">
        <v>60</v>
      </c>
      <c r="D5" s="171"/>
      <c r="E5" s="171"/>
      <c r="F5" s="171"/>
      <c r="G5" s="171"/>
    </row>
    <row r="6" spans="2:20" x14ac:dyDescent="0.2">
      <c r="B6" t="s">
        <v>61</v>
      </c>
      <c r="C6" s="32" t="s">
        <v>60</v>
      </c>
      <c r="D6" t="s">
        <v>62</v>
      </c>
      <c r="E6" s="137"/>
      <c r="F6" t="s">
        <v>63</v>
      </c>
      <c r="G6" s="137"/>
      <c r="H6" s="33"/>
      <c r="I6" s="33"/>
    </row>
    <row r="7" spans="2:20" x14ac:dyDescent="0.2">
      <c r="B7" t="s">
        <v>64</v>
      </c>
      <c r="D7" s="34">
        <f>+'EMVI-vragenlijst'!O30/100</f>
        <v>0</v>
      </c>
      <c r="K7" t="s">
        <v>65</v>
      </c>
      <c r="N7" s="34">
        <f>+'EMVI-vragenlijst'!O40/100</f>
        <v>0</v>
      </c>
    </row>
    <row r="10" spans="2:20" ht="13.5" thickBot="1" x14ac:dyDescent="0.25"/>
    <row r="11" spans="2:20" ht="13.5" thickBot="1" x14ac:dyDescent="0.25">
      <c r="B11" s="35"/>
      <c r="C11" s="36" t="s">
        <v>62</v>
      </c>
      <c r="D11" s="36" t="s">
        <v>66</v>
      </c>
      <c r="E11" s="36" t="s">
        <v>67</v>
      </c>
      <c r="F11" s="36" t="s">
        <v>68</v>
      </c>
      <c r="G11" s="37" t="s">
        <v>69</v>
      </c>
      <c r="I11" s="38" t="s">
        <v>70</v>
      </c>
      <c r="L11" s="35"/>
      <c r="M11" s="36" t="s">
        <v>62</v>
      </c>
      <c r="N11" s="36" t="s">
        <v>66</v>
      </c>
      <c r="O11" s="36" t="s">
        <v>67</v>
      </c>
      <c r="P11" s="36" t="s">
        <v>68</v>
      </c>
      <c r="Q11" s="37" t="s">
        <v>69</v>
      </c>
      <c r="S11" s="38" t="s">
        <v>70</v>
      </c>
    </row>
    <row r="12" spans="2:20" x14ac:dyDescent="0.2">
      <c r="B12" s="39" t="s">
        <v>71</v>
      </c>
      <c r="C12" s="40" t="str">
        <f>IF(COUNTA(C20:C27)=0,"-",COUNTA(C20:C27))</f>
        <v>-</v>
      </c>
      <c r="D12" s="40" t="str">
        <f>IF(COUNTA(D20:D27)=0,"-",COUNTA(D20:D27))</f>
        <v>-</v>
      </c>
      <c r="E12" s="40" t="str">
        <f>IF(COUNTA(E20:E27)=0,"-",COUNTA(E20:E27))</f>
        <v>-</v>
      </c>
      <c r="F12" s="40" t="str">
        <f>IF(COUNTA(F20:F27)=0,"-",COUNTA(F20:F27))</f>
        <v>-</v>
      </c>
      <c r="G12" s="39" t="str">
        <f>IF(COUNTA(G20:G27)=0,"-",COUNTA(G20:G27))</f>
        <v>-</v>
      </c>
      <c r="I12" s="39">
        <f>SUM(C12:G12)</f>
        <v>0</v>
      </c>
      <c r="L12" s="39" t="s">
        <v>72</v>
      </c>
      <c r="M12" s="40" t="str">
        <f>IF(COUNTA(M20:M27)=0,"-",COUNTA(M20:M27))</f>
        <v>-</v>
      </c>
      <c r="N12" s="40" t="str">
        <f>IF(COUNTA(N20:N27)=0,"-",COUNTA(N20:N27))</f>
        <v>-</v>
      </c>
      <c r="O12" s="40" t="str">
        <f>IF(COUNTA(O20:O27)=0,"-",COUNTA(O20:O27))</f>
        <v>-</v>
      </c>
      <c r="P12" s="40" t="str">
        <f>IF(COUNTA(P20:P27)=0,"-",COUNTA(P20:P27))</f>
        <v>-</v>
      </c>
      <c r="Q12" s="39" t="str">
        <f>IF(COUNTA(Q20:Q27)=0,"-",COUNTA(Q20:Q27))</f>
        <v>-</v>
      </c>
      <c r="S12" s="39">
        <f>SUM(M12:Q12)</f>
        <v>0</v>
      </c>
    </row>
    <row r="13" spans="2:20" x14ac:dyDescent="0.2">
      <c r="B13" s="41" t="s">
        <v>73</v>
      </c>
      <c r="C13" s="42" t="str">
        <f>IF(COUNTA(C29:C40)=0,"-",COUNTA(C29:C40))</f>
        <v>-</v>
      </c>
      <c r="D13" s="43" t="str">
        <f>IF(COUNTA(D29:D40)=0,"-",COUNTA(D29:D40))</f>
        <v>-</v>
      </c>
      <c r="E13" s="43" t="str">
        <f>IF(COUNTA(E29:E40)=0,"-",COUNTA(E29:E40))</f>
        <v>-</v>
      </c>
      <c r="F13" s="43" t="str">
        <f>IF(COUNTA(F29:F40)=0,"-",COUNTA(F29:F40))</f>
        <v>-</v>
      </c>
      <c r="G13" s="41" t="str">
        <f>IF(COUNTA(G29:G40)=0,"-",COUNTA(G29:G40))</f>
        <v>-</v>
      </c>
      <c r="I13" s="41">
        <f t="shared" ref="I13:I14" si="0">SUM(C13:G13)</f>
        <v>0</v>
      </c>
      <c r="L13" s="41" t="s">
        <v>74</v>
      </c>
      <c r="M13" s="42" t="str">
        <f>IF(COUNTA(M29:M40)=0,"-",COUNTA(M29:M40))</f>
        <v>-</v>
      </c>
      <c r="N13" s="43" t="str">
        <f>IF(COUNTA(N29:N40)=0,"-",COUNTA(N29:N40))</f>
        <v>-</v>
      </c>
      <c r="O13" s="43" t="str">
        <f>IF(COUNTA(O29:O40)=0,"-",COUNTA(O29:O40))</f>
        <v>-</v>
      </c>
      <c r="P13" s="43" t="str">
        <f>IF(COUNTA(P29:P40)=0,"-",COUNTA(P29:P40))</f>
        <v>-</v>
      </c>
      <c r="Q13" s="41" t="str">
        <f>IF(COUNTA(Q29:Q40)=0,"-",COUNTA(Q29:Q40))</f>
        <v>-</v>
      </c>
      <c r="S13" s="41">
        <f t="shared" ref="S13:S14" si="1">SUM(M13:Q13)</f>
        <v>0</v>
      </c>
    </row>
    <row r="14" spans="2:20" ht="13.5" thickBot="1" x14ac:dyDescent="0.25">
      <c r="B14" s="44" t="s">
        <v>75</v>
      </c>
      <c r="C14" s="45" t="str">
        <f>IF(COUNTA(C42:C66)=0,"-",COUNTA(C42:C66))</f>
        <v>-</v>
      </c>
      <c r="D14" s="46" t="str">
        <f t="shared" ref="D14:G14" si="2">IF(COUNTA(D42:D66)=0,"-",COUNTA(D42:D66))</f>
        <v>-</v>
      </c>
      <c r="E14" s="46" t="str">
        <f t="shared" si="2"/>
        <v>-</v>
      </c>
      <c r="F14" s="46" t="str">
        <f t="shared" si="2"/>
        <v>-</v>
      </c>
      <c r="G14" s="44" t="str">
        <f t="shared" si="2"/>
        <v>-</v>
      </c>
      <c r="I14" s="44">
        <f t="shared" si="0"/>
        <v>0</v>
      </c>
      <c r="L14" s="44" t="s">
        <v>76</v>
      </c>
      <c r="M14" s="45" t="str">
        <f>IF(COUNTA(M42:M66)=0,"-",COUNTA(M42:M66))</f>
        <v>-</v>
      </c>
      <c r="N14" s="46" t="str">
        <f t="shared" ref="N14:Q14" si="3">IF(COUNTA(N42:N66)=0,"-",COUNTA(N42:N66))</f>
        <v>-</v>
      </c>
      <c r="O14" s="46" t="str">
        <f t="shared" si="3"/>
        <v>-</v>
      </c>
      <c r="P14" s="46" t="str">
        <f t="shared" si="3"/>
        <v>-</v>
      </c>
      <c r="Q14" s="44" t="str">
        <f t="shared" si="3"/>
        <v>-</v>
      </c>
      <c r="S14" s="44">
        <f t="shared" si="1"/>
        <v>0</v>
      </c>
    </row>
    <row r="15" spans="2:20" x14ac:dyDescent="0.2">
      <c r="B15" s="47"/>
      <c r="C15" s="48"/>
      <c r="D15" s="49"/>
      <c r="E15" s="49"/>
      <c r="F15" s="49"/>
      <c r="G15" s="50"/>
      <c r="I15" s="51"/>
      <c r="L15" s="47"/>
      <c r="M15" s="48"/>
      <c r="N15" s="49"/>
      <c r="O15" s="49"/>
      <c r="P15" s="49"/>
      <c r="Q15" s="50"/>
      <c r="S15" s="51"/>
    </row>
    <row r="16" spans="2:20" ht="13.5" thickBot="1" x14ac:dyDescent="0.25">
      <c r="B16" s="52" t="s">
        <v>77</v>
      </c>
      <c r="C16" s="53">
        <f t="shared" ref="C16" si="4">IF(C14="-",0,IF(SUM(C12:C14)=0,"-",+C14/SUM(C12:C14)))</f>
        <v>0</v>
      </c>
      <c r="D16" s="54">
        <f>IF(D14="-",0,IF(SUM(D12:D14)=0,"-",+D14/SUM(D12:D14)))</f>
        <v>0</v>
      </c>
      <c r="E16" s="54">
        <f t="shared" ref="E16:G16" si="5">IF(E14="-",0,IF(SUM(E12:E14)=0,"-",+E14/SUM(E12:E14)))</f>
        <v>0</v>
      </c>
      <c r="F16" s="54">
        <f t="shared" si="5"/>
        <v>0</v>
      </c>
      <c r="G16" s="55">
        <f t="shared" si="5"/>
        <v>0</v>
      </c>
      <c r="I16" s="56" t="str">
        <f t="shared" ref="I16" si="6">IF(SUM(I12:I14)=0,"-",+I14/SUM(I12:I14))</f>
        <v>-</v>
      </c>
      <c r="J16" t="str">
        <f>IF(I16&lt;D7,"voldoet niet","voldoet")</f>
        <v>voldoet</v>
      </c>
      <c r="L16" s="52" t="s">
        <v>77</v>
      </c>
      <c r="M16" s="53">
        <f t="shared" ref="M16" si="7">IF(M14="-",0,IF(SUM(M12:M14)=0,"-",+M14/SUM(M12:M14)))</f>
        <v>0</v>
      </c>
      <c r="N16" s="54">
        <f>IF(N14="-",0,IF(SUM(N12:N14)=0,"-",+N14/SUM(N12:N14)))</f>
        <v>0</v>
      </c>
      <c r="O16" s="54">
        <f t="shared" ref="O16:Q16" si="8">IF(O14="-",0,IF(SUM(O12:O14)=0,"-",+O14/SUM(O12:O14)))</f>
        <v>0</v>
      </c>
      <c r="P16" s="54">
        <f t="shared" si="8"/>
        <v>0</v>
      </c>
      <c r="Q16" s="55">
        <f t="shared" si="8"/>
        <v>0</v>
      </c>
      <c r="S16" s="56" t="str">
        <f t="shared" ref="S16" si="9">IF(SUM(S12:S14)=0,"-",+S14/SUM(S12:S14))</f>
        <v>-</v>
      </c>
      <c r="T16" t="str">
        <f>IF(S16&lt;N7,"voldoet niet","voldoet")</f>
        <v>voldoet</v>
      </c>
    </row>
    <row r="19" spans="1:23" x14ac:dyDescent="0.2">
      <c r="C19" t="s">
        <v>78</v>
      </c>
      <c r="M19" t="s">
        <v>79</v>
      </c>
    </row>
    <row r="20" spans="1:23" x14ac:dyDescent="0.2">
      <c r="A20" t="s">
        <v>80</v>
      </c>
      <c r="B20" t="s">
        <v>81</v>
      </c>
      <c r="C20" s="57"/>
      <c r="D20" s="57"/>
      <c r="E20" s="57"/>
      <c r="F20" s="57"/>
      <c r="G20" s="57"/>
      <c r="K20" t="s">
        <v>82</v>
      </c>
      <c r="M20" s="57"/>
      <c r="N20" s="57"/>
      <c r="O20" s="57"/>
      <c r="P20" s="57"/>
      <c r="Q20" s="57"/>
      <c r="T20" s="170" t="s">
        <v>90</v>
      </c>
      <c r="U20" s="170"/>
      <c r="V20" s="170"/>
      <c r="W20" s="170"/>
    </row>
    <row r="21" spans="1:23" x14ac:dyDescent="0.2">
      <c r="C21" s="57"/>
      <c r="D21" s="57"/>
      <c r="E21" s="57"/>
      <c r="F21" s="57"/>
      <c r="G21" s="57"/>
      <c r="M21" s="57"/>
      <c r="N21" s="57"/>
      <c r="O21" s="57"/>
      <c r="P21" s="57"/>
      <c r="Q21" s="57"/>
      <c r="T21" s="170"/>
      <c r="U21" s="170"/>
      <c r="V21" s="170"/>
      <c r="W21" s="170"/>
    </row>
    <row r="22" spans="1:23" x14ac:dyDescent="0.2">
      <c r="C22" s="57"/>
      <c r="D22" s="57"/>
      <c r="E22" s="57"/>
      <c r="F22" s="57"/>
      <c r="G22" s="57"/>
      <c r="M22" s="57"/>
      <c r="N22" s="57"/>
      <c r="O22" s="57"/>
      <c r="P22" s="57"/>
      <c r="Q22" s="57"/>
      <c r="T22" s="170"/>
      <c r="U22" s="170"/>
      <c r="V22" s="170"/>
      <c r="W22" s="170"/>
    </row>
    <row r="23" spans="1:23" x14ac:dyDescent="0.2">
      <c r="C23" s="57"/>
      <c r="D23" s="57"/>
      <c r="E23" s="57"/>
      <c r="F23" s="57"/>
      <c r="G23" s="57"/>
      <c r="M23" s="57"/>
      <c r="N23" s="57"/>
      <c r="O23" s="57"/>
      <c r="P23" s="57"/>
      <c r="Q23" s="57"/>
      <c r="T23" s="170"/>
      <c r="U23" s="170"/>
      <c r="V23" s="170"/>
      <c r="W23" s="170"/>
    </row>
    <row r="24" spans="1:23" x14ac:dyDescent="0.2">
      <c r="C24" s="57"/>
      <c r="D24" s="57"/>
      <c r="E24" s="57"/>
      <c r="F24" s="57"/>
      <c r="G24" s="57"/>
      <c r="M24" s="57"/>
      <c r="N24" s="57"/>
      <c r="O24" s="57"/>
      <c r="P24" s="57"/>
      <c r="Q24" s="57"/>
      <c r="T24" s="170"/>
      <c r="U24" s="170"/>
      <c r="V24" s="170"/>
      <c r="W24" s="170"/>
    </row>
    <row r="25" spans="1:23" x14ac:dyDescent="0.2">
      <c r="C25" s="57"/>
      <c r="D25" s="57"/>
      <c r="E25" s="57"/>
      <c r="F25" s="57"/>
      <c r="G25" s="57"/>
      <c r="M25" s="57"/>
      <c r="N25" s="57"/>
      <c r="O25" s="57"/>
      <c r="P25" s="57"/>
      <c r="Q25" s="57"/>
      <c r="T25" s="170"/>
      <c r="U25" s="170"/>
      <c r="V25" s="170"/>
      <c r="W25" s="170"/>
    </row>
    <row r="26" spans="1:23" x14ac:dyDescent="0.2">
      <c r="C26" s="57"/>
      <c r="D26" s="57"/>
      <c r="E26" s="57"/>
      <c r="F26" s="57"/>
      <c r="G26" s="57"/>
      <c r="M26" s="57"/>
      <c r="N26" s="57"/>
      <c r="O26" s="57"/>
      <c r="P26" s="57"/>
      <c r="Q26" s="57"/>
      <c r="T26" s="170"/>
      <c r="U26" s="170"/>
      <c r="V26" s="170"/>
      <c r="W26" s="170"/>
    </row>
    <row r="27" spans="1:23" x14ac:dyDescent="0.2">
      <c r="A27" t="s">
        <v>83</v>
      </c>
      <c r="C27" s="57"/>
      <c r="D27" s="57"/>
      <c r="E27" s="57"/>
      <c r="F27" s="57"/>
      <c r="G27" s="57"/>
      <c r="M27" s="57"/>
      <c r="N27" s="57"/>
      <c r="O27" s="57"/>
      <c r="P27" s="57"/>
      <c r="Q27" s="57"/>
      <c r="T27" t="s">
        <v>88</v>
      </c>
    </row>
    <row r="29" spans="1:23" x14ac:dyDescent="0.2">
      <c r="A29" t="s">
        <v>84</v>
      </c>
      <c r="C29" s="57"/>
      <c r="D29" s="57"/>
      <c r="E29" s="57"/>
      <c r="F29" s="57"/>
      <c r="G29" s="57"/>
      <c r="K29" t="s">
        <v>85</v>
      </c>
      <c r="M29" s="57"/>
      <c r="N29" s="57"/>
      <c r="O29" s="57"/>
      <c r="P29" s="57"/>
      <c r="Q29" s="57"/>
      <c r="T29" s="170" t="s">
        <v>91</v>
      </c>
      <c r="U29" s="170"/>
      <c r="V29" s="170"/>
      <c r="W29" s="170"/>
    </row>
    <row r="30" spans="1:23" x14ac:dyDescent="0.2">
      <c r="C30" s="57"/>
      <c r="D30" s="57"/>
      <c r="E30" s="57"/>
      <c r="F30" s="57"/>
      <c r="G30" s="57"/>
      <c r="M30" s="57"/>
      <c r="N30" s="57"/>
      <c r="O30" s="57"/>
      <c r="P30" s="57"/>
      <c r="Q30" s="57"/>
      <c r="T30" s="170"/>
      <c r="U30" s="170"/>
      <c r="V30" s="170"/>
      <c r="W30" s="170"/>
    </row>
    <row r="31" spans="1:23" x14ac:dyDescent="0.2">
      <c r="C31" s="57"/>
      <c r="D31" s="57"/>
      <c r="E31" s="57"/>
      <c r="F31" s="57"/>
      <c r="G31" s="57"/>
      <c r="M31" s="57"/>
      <c r="N31" s="57"/>
      <c r="O31" s="57"/>
      <c r="P31" s="57"/>
      <c r="Q31" s="57"/>
      <c r="T31" s="170"/>
      <c r="U31" s="170"/>
      <c r="V31" s="170"/>
      <c r="W31" s="170"/>
    </row>
    <row r="32" spans="1:23" x14ac:dyDescent="0.2">
      <c r="C32" s="57"/>
      <c r="D32" s="57"/>
      <c r="E32" s="57"/>
      <c r="F32" s="57"/>
      <c r="G32" s="57"/>
      <c r="M32" s="57"/>
      <c r="N32" s="57"/>
      <c r="O32" s="57"/>
      <c r="P32" s="57"/>
      <c r="Q32" s="57"/>
      <c r="T32" s="170"/>
      <c r="U32" s="170"/>
      <c r="V32" s="170"/>
      <c r="W32" s="170"/>
    </row>
    <row r="33" spans="1:23" x14ac:dyDescent="0.2">
      <c r="C33" s="57"/>
      <c r="D33" s="57"/>
      <c r="E33" s="57"/>
      <c r="F33" s="57"/>
      <c r="G33" s="57"/>
      <c r="M33" s="57"/>
      <c r="N33" s="57"/>
      <c r="O33" s="57"/>
      <c r="P33" s="57"/>
      <c r="Q33" s="57"/>
      <c r="T33" s="170"/>
      <c r="U33" s="170"/>
      <c r="V33" s="170"/>
      <c r="W33" s="170"/>
    </row>
    <row r="34" spans="1:23" x14ac:dyDescent="0.2">
      <c r="C34" s="57"/>
      <c r="D34" s="57"/>
      <c r="E34" s="57"/>
      <c r="F34" s="57"/>
      <c r="G34" s="57"/>
      <c r="M34" s="57"/>
      <c r="N34" s="57"/>
      <c r="O34" s="57"/>
      <c r="P34" s="57"/>
      <c r="Q34" s="57"/>
      <c r="T34" s="170"/>
      <c r="U34" s="170"/>
      <c r="V34" s="170"/>
      <c r="W34" s="170"/>
    </row>
    <row r="35" spans="1:23" x14ac:dyDescent="0.2">
      <c r="C35" s="57"/>
      <c r="D35" s="57"/>
      <c r="E35" s="57"/>
      <c r="F35" s="57"/>
      <c r="G35" s="57"/>
      <c r="M35" s="57"/>
      <c r="N35" s="57"/>
      <c r="O35" s="57"/>
      <c r="P35" s="57"/>
      <c r="Q35" s="57"/>
      <c r="T35" s="170"/>
      <c r="U35" s="170"/>
      <c r="V35" s="170"/>
      <c r="W35" s="170"/>
    </row>
    <row r="36" spans="1:23" x14ac:dyDescent="0.2">
      <c r="C36" s="57"/>
      <c r="D36" s="57"/>
      <c r="E36" s="57"/>
      <c r="F36" s="57"/>
      <c r="G36" s="57"/>
      <c r="M36" s="57"/>
      <c r="N36" s="57"/>
      <c r="O36" s="57"/>
      <c r="P36" s="57"/>
      <c r="Q36" s="57"/>
    </row>
    <row r="37" spans="1:23" x14ac:dyDescent="0.2">
      <c r="C37" s="57"/>
      <c r="D37" s="57"/>
      <c r="E37" s="57"/>
      <c r="F37" s="57"/>
      <c r="G37" s="57"/>
      <c r="M37" s="57"/>
      <c r="N37" s="57"/>
      <c r="O37" s="57"/>
      <c r="P37" s="57"/>
      <c r="Q37" s="57"/>
    </row>
    <row r="38" spans="1:23" x14ac:dyDescent="0.2">
      <c r="C38" s="57"/>
      <c r="D38" s="57"/>
      <c r="E38" s="57"/>
      <c r="F38" s="57"/>
      <c r="G38" s="57"/>
      <c r="M38" s="57"/>
      <c r="N38" s="57"/>
      <c r="O38" s="57"/>
      <c r="P38" s="57"/>
      <c r="Q38" s="57"/>
    </row>
    <row r="39" spans="1:23" x14ac:dyDescent="0.2">
      <c r="C39" s="57"/>
      <c r="D39" s="57"/>
      <c r="E39" s="57"/>
      <c r="F39" s="57"/>
      <c r="G39" s="57"/>
      <c r="M39" s="57"/>
      <c r="N39" s="57"/>
      <c r="O39" s="57"/>
      <c r="P39" s="57"/>
      <c r="Q39" s="57"/>
    </row>
    <row r="40" spans="1:23" x14ac:dyDescent="0.2">
      <c r="A40" t="s">
        <v>83</v>
      </c>
      <c r="C40" s="57"/>
      <c r="D40" s="57"/>
      <c r="E40" s="57"/>
      <c r="F40" s="57"/>
      <c r="G40" s="57"/>
      <c r="M40" s="57"/>
      <c r="N40" s="57"/>
      <c r="O40" s="57"/>
      <c r="P40" s="57"/>
      <c r="Q40" s="57"/>
      <c r="T40" t="s">
        <v>88</v>
      </c>
    </row>
    <row r="42" spans="1:23" x14ac:dyDescent="0.2">
      <c r="A42" t="s">
        <v>86</v>
      </c>
      <c r="C42" s="57"/>
      <c r="D42" s="57"/>
      <c r="E42" s="57"/>
      <c r="F42" s="57"/>
      <c r="G42" s="57"/>
      <c r="K42" t="s">
        <v>87</v>
      </c>
      <c r="M42" s="57"/>
      <c r="N42" s="57"/>
      <c r="O42" s="57"/>
      <c r="P42" s="57"/>
      <c r="Q42" s="57"/>
      <c r="T42" s="170" t="s">
        <v>92</v>
      </c>
      <c r="U42" s="170"/>
      <c r="V42" s="170"/>
      <c r="W42" s="170"/>
    </row>
    <row r="43" spans="1:23" x14ac:dyDescent="0.2">
      <c r="C43" s="57"/>
      <c r="D43" s="57"/>
      <c r="E43" s="57"/>
      <c r="F43" s="57"/>
      <c r="G43" s="57"/>
      <c r="M43" s="57"/>
      <c r="N43" s="57"/>
      <c r="O43" s="57"/>
      <c r="P43" s="57"/>
      <c r="Q43" s="57"/>
      <c r="T43" s="170"/>
      <c r="U43" s="170"/>
      <c r="V43" s="170"/>
      <c r="W43" s="170"/>
    </row>
    <row r="44" spans="1:23" x14ac:dyDescent="0.2">
      <c r="C44" s="57"/>
      <c r="D44" s="57"/>
      <c r="E44" s="57"/>
      <c r="F44" s="57"/>
      <c r="G44" s="57"/>
      <c r="M44" s="57"/>
      <c r="N44" s="57"/>
      <c r="O44" s="57"/>
      <c r="P44" s="57"/>
      <c r="Q44" s="57"/>
      <c r="T44" s="170"/>
      <c r="U44" s="170"/>
      <c r="V44" s="170"/>
      <c r="W44" s="170"/>
    </row>
    <row r="45" spans="1:23" x14ac:dyDescent="0.2">
      <c r="C45" s="57"/>
      <c r="D45" s="57"/>
      <c r="E45" s="57"/>
      <c r="F45" s="57"/>
      <c r="G45" s="57"/>
      <c r="M45" s="57"/>
      <c r="N45" s="57"/>
      <c r="O45" s="57"/>
      <c r="P45" s="57"/>
      <c r="Q45" s="57"/>
      <c r="T45" s="170"/>
      <c r="U45" s="170"/>
      <c r="V45" s="170"/>
      <c r="W45" s="170"/>
    </row>
    <row r="46" spans="1:23" x14ac:dyDescent="0.2">
      <c r="C46" s="57"/>
      <c r="D46" s="57"/>
      <c r="E46" s="57"/>
      <c r="F46" s="57"/>
      <c r="G46" s="57"/>
      <c r="M46" s="57"/>
      <c r="N46" s="57"/>
      <c r="O46" s="57"/>
      <c r="P46" s="57"/>
      <c r="Q46" s="57"/>
      <c r="T46" s="170"/>
      <c r="U46" s="170"/>
      <c r="V46" s="170"/>
      <c r="W46" s="170"/>
    </row>
    <row r="47" spans="1:23" x14ac:dyDescent="0.2">
      <c r="C47" s="57"/>
      <c r="D47" s="57"/>
      <c r="E47" s="57"/>
      <c r="F47" s="57"/>
      <c r="G47" s="57"/>
      <c r="M47" s="57"/>
      <c r="N47" s="57"/>
      <c r="O47" s="57"/>
      <c r="P47" s="57"/>
      <c r="Q47" s="57"/>
      <c r="T47" s="170"/>
      <c r="U47" s="170"/>
      <c r="V47" s="170"/>
      <c r="W47" s="170"/>
    </row>
    <row r="48" spans="1:23" x14ac:dyDescent="0.2">
      <c r="C48" s="57"/>
      <c r="D48" s="57"/>
      <c r="E48" s="57"/>
      <c r="F48" s="57"/>
      <c r="G48" s="57"/>
      <c r="M48" s="57"/>
      <c r="N48" s="57"/>
      <c r="O48" s="57"/>
      <c r="P48" s="57"/>
      <c r="Q48" s="57"/>
      <c r="T48" s="170"/>
      <c r="U48" s="170"/>
      <c r="V48" s="170"/>
      <c r="W48" s="170"/>
    </row>
    <row r="49" spans="3:17" x14ac:dyDescent="0.2">
      <c r="C49" s="57"/>
      <c r="D49" s="57"/>
      <c r="E49" s="57"/>
      <c r="F49" s="57"/>
      <c r="G49" s="57"/>
      <c r="M49" s="57"/>
      <c r="N49" s="57"/>
      <c r="O49" s="57"/>
      <c r="P49" s="57"/>
      <c r="Q49" s="57"/>
    </row>
    <row r="50" spans="3:17" x14ac:dyDescent="0.2">
      <c r="C50" s="57"/>
      <c r="D50" s="57"/>
      <c r="E50" s="57"/>
      <c r="F50" s="57"/>
      <c r="G50" s="57"/>
      <c r="M50" s="57"/>
      <c r="N50" s="57"/>
      <c r="O50" s="57"/>
      <c r="P50" s="57"/>
      <c r="Q50" s="57"/>
    </row>
    <row r="51" spans="3:17" x14ac:dyDescent="0.2">
      <c r="C51" s="57"/>
      <c r="D51" s="57"/>
      <c r="E51" s="57"/>
      <c r="F51" s="57"/>
      <c r="G51" s="57"/>
      <c r="M51" s="57"/>
      <c r="N51" s="57"/>
      <c r="O51" s="57"/>
      <c r="P51" s="57"/>
      <c r="Q51" s="57"/>
    </row>
    <row r="52" spans="3:17" x14ac:dyDescent="0.2">
      <c r="C52" s="57"/>
      <c r="D52" s="57"/>
      <c r="E52" s="57"/>
      <c r="F52" s="57"/>
      <c r="G52" s="57"/>
      <c r="M52" s="57"/>
      <c r="N52" s="57"/>
      <c r="O52" s="57"/>
      <c r="P52" s="57"/>
      <c r="Q52" s="57"/>
    </row>
    <row r="53" spans="3:17" x14ac:dyDescent="0.2">
      <c r="C53" s="57"/>
      <c r="D53" s="57"/>
      <c r="E53" s="57"/>
      <c r="F53" s="57"/>
      <c r="G53" s="57"/>
      <c r="M53" s="57"/>
      <c r="N53" s="57"/>
      <c r="O53" s="57"/>
      <c r="P53" s="57"/>
      <c r="Q53" s="57"/>
    </row>
    <row r="54" spans="3:17" x14ac:dyDescent="0.2">
      <c r="C54" s="57"/>
      <c r="D54" s="57"/>
      <c r="E54" s="57"/>
      <c r="F54" s="57"/>
      <c r="G54" s="57"/>
      <c r="M54" s="57"/>
      <c r="N54" s="57"/>
      <c r="O54" s="57"/>
      <c r="P54" s="57"/>
      <c r="Q54" s="57"/>
    </row>
    <row r="55" spans="3:17" x14ac:dyDescent="0.2">
      <c r="C55" s="57"/>
      <c r="D55" s="57"/>
      <c r="E55" s="57"/>
      <c r="F55" s="57"/>
      <c r="G55" s="57"/>
      <c r="M55" s="57"/>
      <c r="N55" s="57"/>
      <c r="O55" s="57"/>
      <c r="P55" s="57"/>
      <c r="Q55" s="57"/>
    </row>
    <row r="56" spans="3:17" x14ac:dyDescent="0.2">
      <c r="C56" s="57"/>
      <c r="D56" s="57"/>
      <c r="E56" s="57"/>
      <c r="F56" s="57"/>
      <c r="G56" s="57"/>
      <c r="M56" s="57"/>
      <c r="N56" s="57"/>
      <c r="O56" s="57"/>
      <c r="P56" s="57"/>
      <c r="Q56" s="57"/>
    </row>
    <row r="57" spans="3:17" x14ac:dyDescent="0.2">
      <c r="C57" s="57"/>
      <c r="D57" s="57"/>
      <c r="E57" s="57"/>
      <c r="F57" s="57"/>
      <c r="G57" s="57"/>
      <c r="M57" s="57"/>
      <c r="N57" s="57"/>
      <c r="O57" s="57"/>
      <c r="P57" s="57"/>
      <c r="Q57" s="57"/>
    </row>
    <row r="58" spans="3:17" x14ac:dyDescent="0.2">
      <c r="C58" s="57"/>
      <c r="D58" s="57"/>
      <c r="E58" s="57"/>
      <c r="F58" s="57"/>
      <c r="G58" s="57"/>
      <c r="M58" s="57"/>
      <c r="N58" s="57"/>
      <c r="O58" s="57"/>
      <c r="P58" s="57"/>
      <c r="Q58" s="57"/>
    </row>
    <row r="59" spans="3:17" x14ac:dyDescent="0.2">
      <c r="C59" s="57"/>
      <c r="D59" s="57"/>
      <c r="E59" s="57"/>
      <c r="F59" s="57"/>
      <c r="G59" s="57"/>
      <c r="M59" s="57"/>
      <c r="N59" s="57"/>
      <c r="O59" s="57"/>
      <c r="P59" s="57"/>
      <c r="Q59" s="57"/>
    </row>
    <row r="60" spans="3:17" x14ac:dyDescent="0.2">
      <c r="C60" s="57"/>
      <c r="D60" s="57"/>
      <c r="E60" s="57"/>
      <c r="F60" s="57"/>
      <c r="G60" s="57"/>
      <c r="M60" s="57"/>
      <c r="N60" s="57"/>
      <c r="O60" s="57"/>
      <c r="P60" s="57"/>
      <c r="Q60" s="57"/>
    </row>
    <row r="61" spans="3:17" x14ac:dyDescent="0.2">
      <c r="C61" s="57"/>
      <c r="D61" s="57"/>
      <c r="E61" s="57"/>
      <c r="F61" s="57"/>
      <c r="G61" s="57"/>
      <c r="M61" s="57"/>
      <c r="N61" s="57"/>
      <c r="O61" s="57"/>
      <c r="P61" s="57"/>
      <c r="Q61" s="57"/>
    </row>
    <row r="62" spans="3:17" x14ac:dyDescent="0.2">
      <c r="C62" s="57"/>
      <c r="D62" s="57"/>
      <c r="E62" s="57"/>
      <c r="F62" s="57"/>
      <c r="G62" s="57"/>
      <c r="M62" s="57"/>
      <c r="N62" s="57"/>
      <c r="O62" s="57"/>
      <c r="P62" s="57"/>
      <c r="Q62" s="57"/>
    </row>
    <row r="63" spans="3:17" x14ac:dyDescent="0.2">
      <c r="C63" s="57"/>
      <c r="D63" s="57"/>
      <c r="E63" s="57"/>
      <c r="F63" s="57"/>
      <c r="G63" s="57"/>
      <c r="M63" s="57"/>
      <c r="N63" s="57"/>
      <c r="O63" s="57"/>
      <c r="P63" s="57"/>
      <c r="Q63" s="57"/>
    </row>
    <row r="64" spans="3:17" x14ac:dyDescent="0.2">
      <c r="C64" s="57"/>
      <c r="D64" s="57"/>
      <c r="E64" s="57"/>
      <c r="F64" s="57"/>
      <c r="G64" s="57"/>
      <c r="M64" s="57"/>
      <c r="N64" s="57"/>
      <c r="O64" s="57"/>
      <c r="P64" s="57"/>
      <c r="Q64" s="57"/>
    </row>
    <row r="65" spans="1:20" x14ac:dyDescent="0.2">
      <c r="C65" s="57"/>
      <c r="D65" s="57"/>
      <c r="E65" s="57"/>
      <c r="F65" s="57"/>
      <c r="G65" s="57"/>
      <c r="M65" s="57"/>
      <c r="N65" s="57"/>
      <c r="O65" s="57"/>
      <c r="P65" s="57"/>
      <c r="Q65" s="57"/>
    </row>
    <row r="66" spans="1:20" x14ac:dyDescent="0.2">
      <c r="A66" t="s">
        <v>83</v>
      </c>
      <c r="C66" s="57"/>
      <c r="D66" s="57"/>
      <c r="E66" s="57"/>
      <c r="F66" s="57"/>
      <c r="G66" s="57"/>
      <c r="M66" s="57"/>
      <c r="N66" s="57"/>
      <c r="O66" s="57"/>
      <c r="P66" s="57"/>
      <c r="Q66" s="57"/>
      <c r="T66" t="s">
        <v>88</v>
      </c>
    </row>
  </sheetData>
  <sheetProtection algorithmName="SHA-512" hashValue="BSy9E7WppfP/7kWLohFhbt8nvfDoVszSyYCPa+LSZUPmknkn4cG0331tEVGyENIHO0hQ7DFsgxRSB3LChmay/w==" saltValue="4LuwkATGCdFy99/+u7WjzA==" spinCount="100000" sheet="1" objects="1" scenarios="1" insertRows="0"/>
  <mergeCells count="4">
    <mergeCell ref="T20:W26"/>
    <mergeCell ref="T29:W35"/>
    <mergeCell ref="T42:W48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3"/>
  <sheetViews>
    <sheetView topLeftCell="A3" workbookViewId="0">
      <selection activeCell="L10" sqref="L10:L11"/>
    </sheetView>
  </sheetViews>
  <sheetFormatPr defaultRowHeight="12.75" x14ac:dyDescent="0.2"/>
  <sheetData>
    <row r="2" spans="2:12" ht="13.5" customHeight="1" x14ac:dyDescent="0.2">
      <c r="B2" t="s">
        <v>5</v>
      </c>
      <c r="D2" t="s">
        <v>23</v>
      </c>
      <c r="F2" t="s">
        <v>39</v>
      </c>
      <c r="H2" t="s">
        <v>51</v>
      </c>
      <c r="J2" t="s">
        <v>51</v>
      </c>
      <c r="L2" t="s">
        <v>101</v>
      </c>
    </row>
    <row r="3" spans="2:12" ht="13.5" customHeight="1" x14ac:dyDescent="0.2">
      <c r="H3" t="s">
        <v>97</v>
      </c>
      <c r="J3" t="s">
        <v>98</v>
      </c>
      <c r="L3" t="s">
        <v>4</v>
      </c>
    </row>
    <row r="4" spans="2:12" ht="13.5" customHeight="1" x14ac:dyDescent="0.2">
      <c r="E4" t="s">
        <v>40</v>
      </c>
      <c r="F4">
        <f>+'EMVI-vragenlijst'!J29</f>
        <v>0</v>
      </c>
      <c r="H4" t="e">
        <f>+'EMVI-vragenlijst'!#REF!</f>
        <v>#REF!</v>
      </c>
      <c r="J4" t="e">
        <f>+'EMVI-vragenlijst'!#REF!</f>
        <v>#REF!</v>
      </c>
      <c r="L4" t="e">
        <f>+'EMVI-vragenlijst'!#REF!</f>
        <v>#REF!</v>
      </c>
    </row>
    <row r="5" spans="2:12" ht="13.5" customHeight="1" x14ac:dyDescent="0.2">
      <c r="E5" t="s">
        <v>41</v>
      </c>
      <c r="F5">
        <v>100</v>
      </c>
      <c r="H5" t="e">
        <f>+'EMVI-vragenlijst'!#REF!</f>
        <v>#REF!</v>
      </c>
      <c r="J5" t="e">
        <f>+'EMVI-vragenlijst'!#REF!</f>
        <v>#REF!</v>
      </c>
      <c r="L5" t="e">
        <f>+'EMVI-vragenlijst'!#REF!</f>
        <v>#REF!</v>
      </c>
    </row>
    <row r="6" spans="2:12" ht="13.5" customHeight="1" x14ac:dyDescent="0.2">
      <c r="E6" t="s">
        <v>42</v>
      </c>
      <c r="F6">
        <f>+'EMVI-vragenlijst'!J30</f>
        <v>25</v>
      </c>
      <c r="H6">
        <v>0.25</v>
      </c>
      <c r="J6" s="141" t="e">
        <f>+'EMVI-vragenlijst'!#REF!</f>
        <v>#REF!</v>
      </c>
      <c r="L6" t="e">
        <f>+'EMVI-vragenlijst'!#REF!</f>
        <v>#REF!</v>
      </c>
    </row>
    <row r="7" spans="2:12" ht="13.5" customHeight="1" x14ac:dyDescent="0.2"/>
    <row r="8" spans="2:12" x14ac:dyDescent="0.2">
      <c r="B8" t="s">
        <v>6</v>
      </c>
      <c r="D8" s="1">
        <v>1</v>
      </c>
      <c r="F8">
        <f>+F4</f>
        <v>0</v>
      </c>
      <c r="H8" s="29" t="e">
        <f>+H4</f>
        <v>#REF!</v>
      </c>
      <c r="J8" s="29" t="e">
        <f>+J4</f>
        <v>#REF!</v>
      </c>
      <c r="L8" s="29" t="e">
        <f>+L4</f>
        <v>#REF!</v>
      </c>
    </row>
    <row r="9" spans="2:12" x14ac:dyDescent="0.2">
      <c r="B9" t="s">
        <v>7</v>
      </c>
      <c r="D9" s="1">
        <v>1.2</v>
      </c>
      <c r="F9">
        <f>IF(+F8+$F$6&gt;$F$5,$F$5,+F8+$F$6)</f>
        <v>25</v>
      </c>
      <c r="H9" s="29" t="e">
        <f>IF(+H8+$H$6&gt;$H$5,$H$5,+H8+$H$6)</f>
        <v>#REF!</v>
      </c>
      <c r="J9" s="29" t="e">
        <f>IF(+J8+$J$6&gt;$J$5,$J$5,+J8+$J$6)</f>
        <v>#REF!</v>
      </c>
      <c r="L9" s="29" t="e">
        <f>IF(+L8+$L$6&gt;$L$5,$L$5,+L8+$L$6)</f>
        <v>#REF!</v>
      </c>
    </row>
    <row r="10" spans="2:12" x14ac:dyDescent="0.2">
      <c r="D10" s="1">
        <v>1.4</v>
      </c>
      <c r="F10">
        <f>IF(+F9+$F$6&gt;$F$5,$F$5,+F9+$F$6)</f>
        <v>50</v>
      </c>
      <c r="H10" s="29" t="e">
        <f t="shared" ref="H10:H20" si="0">IF(+H9+$H$6&gt;$H$5,$H$5,+H9+$H$6)</f>
        <v>#REF!</v>
      </c>
      <c r="J10" s="29" t="e">
        <f t="shared" ref="J10:J20" si="1">IF(+J9+$J$6&gt;$J$5,$J$5,+J9+$J$6)</f>
        <v>#REF!</v>
      </c>
      <c r="L10" s="29" t="e">
        <f>IF(+L9+$L$6&gt;$L$5,$L$5,+L9+$L$6)</f>
        <v>#REF!</v>
      </c>
    </row>
    <row r="11" spans="2:12" x14ac:dyDescent="0.2">
      <c r="D11" s="1">
        <v>1.6</v>
      </c>
      <c r="F11">
        <f t="shared" ref="F11:F27" si="2">IF(+F10+$F$6&gt;$F$5,$F$5,+F10+$F$6)</f>
        <v>75</v>
      </c>
      <c r="H11" s="29" t="e">
        <f t="shared" si="0"/>
        <v>#REF!</v>
      </c>
      <c r="J11" s="29" t="e">
        <f t="shared" si="1"/>
        <v>#REF!</v>
      </c>
      <c r="L11" s="29" t="e">
        <f>IF(+L10+$L$6&gt;$L$5,$L$5,+L10+$L$6)</f>
        <v>#REF!</v>
      </c>
    </row>
    <row r="12" spans="2:12" x14ac:dyDescent="0.2">
      <c r="D12" s="1">
        <v>1.8</v>
      </c>
      <c r="F12">
        <f t="shared" si="2"/>
        <v>100</v>
      </c>
      <c r="H12" s="29" t="e">
        <f t="shared" si="0"/>
        <v>#REF!</v>
      </c>
      <c r="J12" s="29" t="e">
        <f t="shared" si="1"/>
        <v>#REF!</v>
      </c>
      <c r="L12" s="29"/>
    </row>
    <row r="13" spans="2:12" x14ac:dyDescent="0.2">
      <c r="D13" s="1">
        <v>2</v>
      </c>
      <c r="F13">
        <f t="shared" si="2"/>
        <v>100</v>
      </c>
      <c r="H13" s="29" t="e">
        <f t="shared" si="0"/>
        <v>#REF!</v>
      </c>
      <c r="J13" s="29" t="e">
        <f t="shared" si="1"/>
        <v>#REF!</v>
      </c>
    </row>
    <row r="14" spans="2:12" x14ac:dyDescent="0.2">
      <c r="D14" s="1">
        <v>2.2000000000000002</v>
      </c>
      <c r="F14">
        <f t="shared" si="2"/>
        <v>100</v>
      </c>
      <c r="H14" s="29" t="e">
        <f t="shared" si="0"/>
        <v>#REF!</v>
      </c>
      <c r="J14" s="29" t="e">
        <f t="shared" si="1"/>
        <v>#REF!</v>
      </c>
    </row>
    <row r="15" spans="2:12" x14ac:dyDescent="0.2">
      <c r="D15" s="1">
        <v>2.4</v>
      </c>
      <c r="F15">
        <f t="shared" si="2"/>
        <v>100</v>
      </c>
      <c r="H15" s="29" t="e">
        <f t="shared" si="0"/>
        <v>#REF!</v>
      </c>
      <c r="J15" s="29" t="e">
        <f t="shared" si="1"/>
        <v>#REF!</v>
      </c>
    </row>
    <row r="16" spans="2:12" x14ac:dyDescent="0.2">
      <c r="D16" s="1">
        <v>2.6</v>
      </c>
      <c r="F16">
        <f t="shared" si="2"/>
        <v>100</v>
      </c>
      <c r="H16" s="29" t="e">
        <f t="shared" si="0"/>
        <v>#REF!</v>
      </c>
      <c r="J16" s="29" t="e">
        <f t="shared" si="1"/>
        <v>#REF!</v>
      </c>
    </row>
    <row r="17" spans="4:10" x14ac:dyDescent="0.2">
      <c r="D17" s="1">
        <v>2.8</v>
      </c>
      <c r="F17">
        <f t="shared" si="2"/>
        <v>100</v>
      </c>
      <c r="H17" s="29" t="e">
        <f t="shared" si="0"/>
        <v>#REF!</v>
      </c>
      <c r="J17" s="29" t="e">
        <f t="shared" si="1"/>
        <v>#REF!</v>
      </c>
    </row>
    <row r="18" spans="4:10" x14ac:dyDescent="0.2">
      <c r="D18" s="1">
        <v>3</v>
      </c>
      <c r="F18">
        <f t="shared" si="2"/>
        <v>100</v>
      </c>
      <c r="H18" s="29" t="e">
        <f t="shared" si="0"/>
        <v>#REF!</v>
      </c>
      <c r="J18" s="29" t="e">
        <f t="shared" si="1"/>
        <v>#REF!</v>
      </c>
    </row>
    <row r="19" spans="4:10" x14ac:dyDescent="0.2">
      <c r="D19" s="1">
        <v>3</v>
      </c>
      <c r="F19">
        <f t="shared" si="2"/>
        <v>100</v>
      </c>
      <c r="H19" s="29" t="e">
        <f t="shared" si="0"/>
        <v>#REF!</v>
      </c>
      <c r="J19" s="29" t="e">
        <f t="shared" si="1"/>
        <v>#REF!</v>
      </c>
    </row>
    <row r="20" spans="4:10" x14ac:dyDescent="0.2">
      <c r="D20" s="1">
        <v>3</v>
      </c>
      <c r="F20">
        <f t="shared" si="2"/>
        <v>100</v>
      </c>
      <c r="H20" s="29" t="e">
        <f t="shared" si="0"/>
        <v>#REF!</v>
      </c>
      <c r="J20" s="29" t="e">
        <f t="shared" si="1"/>
        <v>#REF!</v>
      </c>
    </row>
    <row r="21" spans="4:10" x14ac:dyDescent="0.2">
      <c r="D21" s="1">
        <v>3</v>
      </c>
      <c r="F21">
        <f t="shared" si="2"/>
        <v>100</v>
      </c>
      <c r="H21" s="29"/>
      <c r="J21" s="29"/>
    </row>
    <row r="22" spans="4:10" x14ac:dyDescent="0.2">
      <c r="D22" s="1">
        <v>3</v>
      </c>
      <c r="F22">
        <f t="shared" si="2"/>
        <v>100</v>
      </c>
      <c r="H22" s="29"/>
      <c r="J22" s="29"/>
    </row>
    <row r="23" spans="4:10" x14ac:dyDescent="0.2">
      <c r="D23" s="1">
        <v>3</v>
      </c>
      <c r="F23">
        <f t="shared" si="2"/>
        <v>100</v>
      </c>
      <c r="H23" s="29"/>
      <c r="J23" s="29"/>
    </row>
    <row r="24" spans="4:10" x14ac:dyDescent="0.2">
      <c r="D24" s="1">
        <v>3</v>
      </c>
      <c r="F24">
        <f t="shared" si="2"/>
        <v>100</v>
      </c>
      <c r="H24" s="29"/>
      <c r="J24" s="29"/>
    </row>
    <row r="25" spans="4:10" x14ac:dyDescent="0.2">
      <c r="D25" s="1">
        <v>3</v>
      </c>
      <c r="F25">
        <f t="shared" si="2"/>
        <v>100</v>
      </c>
      <c r="H25" s="29"/>
      <c r="J25" s="29"/>
    </row>
    <row r="26" spans="4:10" x14ac:dyDescent="0.2">
      <c r="D26" s="1">
        <v>3</v>
      </c>
      <c r="F26">
        <f t="shared" si="2"/>
        <v>100</v>
      </c>
      <c r="H26" s="29"/>
      <c r="J26" s="29"/>
    </row>
    <row r="27" spans="4:10" x14ac:dyDescent="0.2">
      <c r="D27" s="1">
        <v>3</v>
      </c>
      <c r="F27">
        <f t="shared" si="2"/>
        <v>100</v>
      </c>
      <c r="H27" s="29"/>
      <c r="J27" s="29"/>
    </row>
    <row r="28" spans="4:10" x14ac:dyDescent="0.2">
      <c r="D28" s="1">
        <v>3</v>
      </c>
      <c r="H28" s="29"/>
      <c r="J28" s="29"/>
    </row>
    <row r="29" spans="4:10" x14ac:dyDescent="0.2">
      <c r="H29" s="29"/>
      <c r="J29" s="29"/>
    </row>
    <row r="30" spans="4:10" x14ac:dyDescent="0.2">
      <c r="H30" s="29"/>
      <c r="J30" s="29"/>
    </row>
    <row r="31" spans="4:10" x14ac:dyDescent="0.2">
      <c r="H31" s="29"/>
      <c r="J31" s="29"/>
    </row>
    <row r="32" spans="4:10" x14ac:dyDescent="0.2">
      <c r="H32" s="29"/>
      <c r="J32" s="29"/>
    </row>
    <row r="33" spans="8:10" x14ac:dyDescent="0.2">
      <c r="H33" s="29"/>
      <c r="J33" s="29"/>
    </row>
    <row r="34" spans="8:10" x14ac:dyDescent="0.2">
      <c r="H34" s="29"/>
      <c r="J34" s="29"/>
    </row>
    <row r="35" spans="8:10" x14ac:dyDescent="0.2">
      <c r="H35" s="29"/>
      <c r="J35" s="29"/>
    </row>
    <row r="36" spans="8:10" x14ac:dyDescent="0.2">
      <c r="H36" s="29"/>
      <c r="J36" s="29"/>
    </row>
    <row r="37" spans="8:10" x14ac:dyDescent="0.2">
      <c r="H37" s="29"/>
      <c r="J37" s="29"/>
    </row>
    <row r="38" spans="8:10" x14ac:dyDescent="0.2">
      <c r="H38" s="29"/>
      <c r="J38" s="29"/>
    </row>
    <row r="39" spans="8:10" x14ac:dyDescent="0.2">
      <c r="H39" s="29"/>
      <c r="J39" s="29"/>
    </row>
    <row r="40" spans="8:10" x14ac:dyDescent="0.2">
      <c r="H40" s="29"/>
      <c r="J40" s="29"/>
    </row>
    <row r="41" spans="8:10" x14ac:dyDescent="0.2">
      <c r="H41" s="29"/>
      <c r="J41" s="29"/>
    </row>
    <row r="42" spans="8:10" x14ac:dyDescent="0.2">
      <c r="H42" s="29"/>
      <c r="J42" s="29"/>
    </row>
    <row r="43" spans="8:10" x14ac:dyDescent="0.2">
      <c r="H43" s="29"/>
      <c r="J43" s="29"/>
    </row>
  </sheetData>
  <sheetProtection algorithmName="SHA-512" hashValue="7773YXHC2uyDhFaHym2LpZWhnlmCo3EKRq0mVtUPwufzyeXarcvSRipl06ZCaNFKn67+QGDALD/DTp6T1qtkMQ==" saltValue="sEXwCKnQkY08FCJFowrHa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hwijng</cp:lastModifiedBy>
  <dcterms:created xsi:type="dcterms:W3CDTF">2019-03-20T06:05:24Z</dcterms:created>
  <dcterms:modified xsi:type="dcterms:W3CDTF">2022-06-23T14:11:57Z</dcterms:modified>
</cp:coreProperties>
</file>