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F:\AtirLLSProductie\Atir\Projecten algemeen\In behandeling\ROC Aventus\03. Aanbesteding 2020\08 Aanbestedingsdocumenten\xx documenten voor publicatie\"/>
    </mc:Choice>
  </mc:AlternateContent>
  <xr:revisionPtr revIDLastSave="0" documentId="13_ncr:1_{E2F7B854-BD97-4477-BD25-2A1CECFF5E5F}" xr6:coauthVersionLast="47" xr6:coauthVersionMax="47" xr10:uidLastSave="{00000000-0000-0000-0000-000000000000}"/>
  <bookViews>
    <workbookView xWindow="-120" yWindow="-120" windowWidth="29040" windowHeight="15840" tabRatio="908" firstSheet="1"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35" r:id="rId11"/>
    <sheet name="11-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'10-Glasbewassing'!$A$18:$AF$42</definedName>
    <definedName name="_xlnm._FilterDatabase" localSheetId="2" hidden="1">'2-Kosten per locatie'!$A$9:$D$17</definedName>
    <definedName name="_xlnm._FilterDatabase" localSheetId="4" hidden="1">'4-Basis ruimtestaat'!$A$9:$AE$601</definedName>
    <definedName name="_xlnm._FilterDatabase" localSheetId="8" hidden="1">'8-Additionele werkzaamheden'!$A$10:$I$40</definedName>
    <definedName name="_Key1" localSheetId="10" hidden="1">'[2]#REF'!#REF!</definedName>
    <definedName name="_Key1" localSheetId="11"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'1-Contractblad totaal'!$A$1:$H$45</definedName>
    <definedName name="_xlnm.Print_Area" localSheetId="2">'2-Kosten per locatie'!$A$3:$I$16</definedName>
    <definedName name="_xlnm.Print_Area" localSheetId="4">'4-Basis ruimtestaat'!$A$1:$AF$600</definedName>
    <definedName name="_xlnm.Print_Area" localSheetId="5">'5-Premies en opslagen'!$A$3:$E$54</definedName>
    <definedName name="_xlnm.Print_Area" localSheetId="6">'6-Opbouw uurtarief productie'!$A$1:$R$64</definedName>
    <definedName name="_xlnm.Print_Area" localSheetId="9">'9-Afroepprijs'!$A$3:$F$66</definedName>
    <definedName name="_xlnm.Print_Area" localSheetId="0">'Info blad'!$A$1:$F$20</definedName>
    <definedName name="_xlnm.Print_Titles" localSheetId="10">'10-Glasbewassing'!$18:$18</definedName>
    <definedName name="_xlnm.Print_Titles" localSheetId="2">'2-Kosten per locatie'!$9:$9</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1"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ruimtestaat'!$U:$U</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7" i="28" l="1"/>
  <c r="Q25" i="34"/>
  <c r="Q24" i="34"/>
  <c r="Q23" i="34"/>
  <c r="Q22" i="34"/>
  <c r="Q21" i="34"/>
  <c r="Q20" i="34"/>
  <c r="Q19" i="34"/>
  <c r="Q18" i="34"/>
  <c r="Q17" i="34"/>
  <c r="Q15" i="34"/>
  <c r="Q14" i="34"/>
  <c r="Q13" i="34"/>
  <c r="Q12" i="34"/>
  <c r="I25" i="35"/>
  <c r="K25" i="35" s="1"/>
  <c r="I31" i="35"/>
  <c r="K31" i="35" s="1"/>
  <c r="J42" i="35"/>
  <c r="I40" i="35"/>
  <c r="K40" i="35" s="1"/>
  <c r="E27" i="35"/>
  <c r="E26" i="35"/>
  <c r="E42" i="35" s="1"/>
  <c r="E34" i="31" l="1"/>
  <c r="G34" i="31" s="1"/>
  <c r="E26" i="31"/>
  <c r="E19" i="31"/>
  <c r="G19" i="31" s="1"/>
  <c r="G26" i="31"/>
  <c r="G37" i="31" l="1"/>
  <c r="G35" i="31"/>
  <c r="L12" i="34" l="1"/>
  <c r="K12" i="34"/>
  <c r="J12" i="34"/>
  <c r="I12" i="34"/>
  <c r="N12" i="34" s="1"/>
  <c r="F12" i="34"/>
  <c r="L13" i="34"/>
  <c r="K13" i="34"/>
  <c r="J13" i="34"/>
  <c r="I13" i="34"/>
  <c r="N13" i="34" s="1"/>
  <c r="F13" i="34"/>
  <c r="M34" i="28"/>
  <c r="M33" i="28"/>
  <c r="M32" i="28"/>
  <c r="M31" i="28"/>
  <c r="M30" i="28"/>
  <c r="M29" i="28"/>
  <c r="M28" i="28"/>
  <c r="M27" i="28"/>
  <c r="M26" i="28"/>
  <c r="M25" i="28"/>
  <c r="M24" i="28"/>
  <c r="M23" i="28"/>
  <c r="M22" i="28"/>
  <c r="M21" i="28"/>
  <c r="M20" i="28"/>
  <c r="G20" i="31" l="1"/>
  <c r="G31" i="31"/>
  <c r="G22" i="31"/>
  <c r="G15" i="31"/>
  <c r="G32" i="31" l="1"/>
  <c r="G23" i="31"/>
  <c r="G16" i="31"/>
  <c r="M19" i="28"/>
  <c r="M18" i="28"/>
  <c r="G30" i="31"/>
  <c r="G21" i="31"/>
  <c r="G14" i="31"/>
  <c r="M11" i="28" l="1"/>
  <c r="M12" i="28"/>
  <c r="M13" i="28"/>
  <c r="M14" i="28"/>
  <c r="M15" i="28"/>
  <c r="M16" i="28"/>
  <c r="M17" i="28"/>
  <c r="M38" i="28"/>
  <c r="M10" i="28"/>
  <c r="G17" i="31"/>
  <c r="M40" i="28" l="1"/>
  <c r="G27" i="31"/>
  <c r="G28" i="31"/>
  <c r="G18" i="31" l="1"/>
  <c r="G24" i="31"/>
  <c r="G33" i="31"/>
  <c r="G25" i="31"/>
  <c r="G13" i="31"/>
  <c r="C4" i="2" l="1"/>
  <c r="B13" i="37" l="1"/>
  <c r="J14" i="37"/>
  <c r="G36" i="31"/>
  <c r="G29" i="31"/>
  <c r="L18" i="34" l="1"/>
  <c r="K18" i="34"/>
  <c r="J18" i="34"/>
  <c r="I18" i="34"/>
  <c r="F18" i="34"/>
  <c r="L19" i="34"/>
  <c r="K19" i="34"/>
  <c r="J19" i="34"/>
  <c r="I19" i="34"/>
  <c r="F19" i="34"/>
  <c r="L14" i="34"/>
  <c r="K14" i="34"/>
  <c r="J14" i="34"/>
  <c r="I14" i="34"/>
  <c r="F14" i="34"/>
  <c r="L15" i="34"/>
  <c r="K15" i="34"/>
  <c r="J15" i="34"/>
  <c r="I15" i="34"/>
  <c r="F15" i="34"/>
  <c r="N14" i="34" l="1"/>
  <c r="N18" i="34"/>
  <c r="N19" i="34"/>
  <c r="N15" i="34"/>
  <c r="H24" i="35"/>
  <c r="F24" i="35" s="1"/>
  <c r="I24" i="35" s="1"/>
  <c r="K24" i="35" s="1"/>
  <c r="B11" i="37" l="1"/>
  <c r="B12" i="37"/>
  <c r="B16" i="37" l="1"/>
  <c r="G12" i="31"/>
  <c r="V481" i="2"/>
  <c r="W481" i="2"/>
  <c r="X481" i="2"/>
  <c r="Z481" i="2"/>
  <c r="AA481" i="2"/>
  <c r="AB481" i="2"/>
  <c r="AE481" i="2"/>
  <c r="V482" i="2"/>
  <c r="W482" i="2"/>
  <c r="X482" i="2"/>
  <c r="Z482" i="2"/>
  <c r="AA482" i="2"/>
  <c r="AB482" i="2"/>
  <c r="AE482" i="2"/>
  <c r="V483" i="2"/>
  <c r="W483" i="2"/>
  <c r="X483" i="2"/>
  <c r="Z483" i="2"/>
  <c r="AA483" i="2"/>
  <c r="AB483" i="2"/>
  <c r="AE483" i="2"/>
  <c r="V484" i="2"/>
  <c r="W484" i="2"/>
  <c r="X484" i="2"/>
  <c r="Z484" i="2"/>
  <c r="AA484" i="2"/>
  <c r="AB484" i="2"/>
  <c r="AE484" i="2"/>
  <c r="V485" i="2"/>
  <c r="W485" i="2"/>
  <c r="X485" i="2"/>
  <c r="Z485" i="2"/>
  <c r="AA485" i="2"/>
  <c r="AB485" i="2"/>
  <c r="AE485" i="2"/>
  <c r="V486" i="2"/>
  <c r="W486" i="2"/>
  <c r="X486" i="2"/>
  <c r="Z486" i="2"/>
  <c r="AA486" i="2"/>
  <c r="AB486" i="2"/>
  <c r="AE486" i="2"/>
  <c r="W487" i="2"/>
  <c r="X487" i="2"/>
  <c r="AA487" i="2"/>
  <c r="AB487" i="2"/>
  <c r="AE487" i="2"/>
  <c r="W488" i="2"/>
  <c r="X488" i="2"/>
  <c r="AA488" i="2"/>
  <c r="AB488" i="2"/>
  <c r="AE488" i="2"/>
  <c r="V489" i="2"/>
  <c r="W489" i="2"/>
  <c r="X489" i="2"/>
  <c r="Z489" i="2"/>
  <c r="AA489" i="2"/>
  <c r="AB489" i="2"/>
  <c r="AE489" i="2"/>
  <c r="V490" i="2"/>
  <c r="W490" i="2"/>
  <c r="X490" i="2"/>
  <c r="Z490" i="2"/>
  <c r="AA490" i="2"/>
  <c r="AB490" i="2"/>
  <c r="AE490" i="2"/>
  <c r="W491" i="2"/>
  <c r="X491" i="2"/>
  <c r="AA491" i="2"/>
  <c r="AB491" i="2"/>
  <c r="AE491" i="2"/>
  <c r="V492" i="2"/>
  <c r="W492" i="2"/>
  <c r="X492" i="2"/>
  <c r="Z492" i="2"/>
  <c r="AA492" i="2"/>
  <c r="AB492" i="2"/>
  <c r="AE492" i="2"/>
  <c r="V493" i="2"/>
  <c r="W493" i="2"/>
  <c r="X493" i="2"/>
  <c r="Z493" i="2"/>
  <c r="AA493" i="2"/>
  <c r="AB493" i="2"/>
  <c r="AE493" i="2"/>
  <c r="V494" i="2"/>
  <c r="W494" i="2"/>
  <c r="X494" i="2"/>
  <c r="Z494" i="2"/>
  <c r="AA494" i="2"/>
  <c r="AB494" i="2"/>
  <c r="AE494" i="2"/>
  <c r="V495" i="2"/>
  <c r="W495" i="2"/>
  <c r="X495" i="2"/>
  <c r="Z495" i="2"/>
  <c r="AA495" i="2"/>
  <c r="AB495" i="2"/>
  <c r="AE495" i="2"/>
  <c r="U496" i="2"/>
  <c r="V496" i="2"/>
  <c r="W496" i="2"/>
  <c r="X496" i="2"/>
  <c r="Y496" i="2"/>
  <c r="Z496" i="2"/>
  <c r="AA496" i="2"/>
  <c r="AB496" i="2"/>
  <c r="AE496" i="2"/>
  <c r="W497" i="2"/>
  <c r="X497" i="2"/>
  <c r="AA497" i="2"/>
  <c r="AB497" i="2"/>
  <c r="AE497" i="2"/>
  <c r="W498" i="2"/>
  <c r="X498" i="2"/>
  <c r="AA498" i="2"/>
  <c r="AB498" i="2"/>
  <c r="AE498" i="2"/>
  <c r="V499" i="2"/>
  <c r="W499" i="2"/>
  <c r="X499" i="2"/>
  <c r="Z499" i="2"/>
  <c r="AA499" i="2"/>
  <c r="AB499" i="2"/>
  <c r="AE499" i="2"/>
  <c r="V500" i="2"/>
  <c r="W500" i="2"/>
  <c r="X500" i="2"/>
  <c r="Z500" i="2"/>
  <c r="AA500" i="2"/>
  <c r="AB500" i="2"/>
  <c r="AE500" i="2"/>
  <c r="V501" i="2"/>
  <c r="W501" i="2"/>
  <c r="X501" i="2"/>
  <c r="Z501" i="2"/>
  <c r="AA501" i="2"/>
  <c r="AB501" i="2"/>
  <c r="AE501" i="2"/>
  <c r="U502" i="2"/>
  <c r="V502" i="2"/>
  <c r="W502" i="2"/>
  <c r="X502" i="2"/>
  <c r="Y502" i="2"/>
  <c r="Z502" i="2"/>
  <c r="AA502" i="2"/>
  <c r="AB502" i="2"/>
  <c r="AE502" i="2"/>
  <c r="W503" i="2"/>
  <c r="X503" i="2"/>
  <c r="AA503" i="2"/>
  <c r="AB503" i="2"/>
  <c r="AE503" i="2"/>
  <c r="W504" i="2"/>
  <c r="X504" i="2"/>
  <c r="AA504" i="2"/>
  <c r="AB504" i="2"/>
  <c r="AE504" i="2"/>
  <c r="V505" i="2"/>
  <c r="W505" i="2"/>
  <c r="X505" i="2"/>
  <c r="Z505" i="2"/>
  <c r="AA505" i="2"/>
  <c r="AB505" i="2"/>
  <c r="AE505" i="2"/>
  <c r="W506" i="2"/>
  <c r="X506" i="2"/>
  <c r="AA506" i="2"/>
  <c r="AB506" i="2"/>
  <c r="AE506" i="2"/>
  <c r="V507" i="2"/>
  <c r="W507" i="2"/>
  <c r="X507" i="2"/>
  <c r="Z507" i="2"/>
  <c r="AA507" i="2"/>
  <c r="AB507" i="2"/>
  <c r="AE507" i="2"/>
  <c r="W508" i="2"/>
  <c r="X508" i="2"/>
  <c r="AA508" i="2"/>
  <c r="AB508" i="2"/>
  <c r="AE508" i="2"/>
  <c r="W509" i="2"/>
  <c r="X509" i="2"/>
  <c r="AA509" i="2"/>
  <c r="AB509" i="2"/>
  <c r="AE509" i="2"/>
  <c r="V510" i="2"/>
  <c r="W510" i="2"/>
  <c r="X510" i="2"/>
  <c r="Z510" i="2"/>
  <c r="AA510" i="2"/>
  <c r="AB510" i="2"/>
  <c r="AE510" i="2"/>
  <c r="V511" i="2"/>
  <c r="W511" i="2"/>
  <c r="X511" i="2"/>
  <c r="Z511" i="2"/>
  <c r="AA511" i="2"/>
  <c r="AB511" i="2"/>
  <c r="AE511" i="2"/>
  <c r="W512" i="2"/>
  <c r="X512" i="2"/>
  <c r="AA512" i="2"/>
  <c r="AB512" i="2"/>
  <c r="AE512" i="2"/>
  <c r="V513" i="2"/>
  <c r="W513" i="2"/>
  <c r="X513" i="2"/>
  <c r="Z513" i="2"/>
  <c r="AA513" i="2"/>
  <c r="AB513" i="2"/>
  <c r="AE513" i="2"/>
  <c r="V514" i="2"/>
  <c r="W514" i="2"/>
  <c r="X514" i="2"/>
  <c r="Z514" i="2"/>
  <c r="AA514" i="2"/>
  <c r="AB514" i="2"/>
  <c r="AE514" i="2"/>
  <c r="V515" i="2"/>
  <c r="W515" i="2"/>
  <c r="X515" i="2"/>
  <c r="Z515" i="2"/>
  <c r="AA515" i="2"/>
  <c r="AB515" i="2"/>
  <c r="AE515" i="2"/>
  <c r="V516" i="2"/>
  <c r="W516" i="2"/>
  <c r="X516" i="2"/>
  <c r="Z516" i="2"/>
  <c r="AA516" i="2"/>
  <c r="AB516" i="2"/>
  <c r="AE516" i="2"/>
  <c r="W517" i="2"/>
  <c r="X517" i="2"/>
  <c r="AA517" i="2"/>
  <c r="AB517" i="2"/>
  <c r="AE517" i="2"/>
  <c r="V518" i="2"/>
  <c r="W518" i="2"/>
  <c r="X518" i="2"/>
  <c r="Z518" i="2"/>
  <c r="AA518" i="2"/>
  <c r="AB518" i="2"/>
  <c r="AE518" i="2"/>
  <c r="W519" i="2"/>
  <c r="X519" i="2"/>
  <c r="AA519" i="2"/>
  <c r="AB519" i="2"/>
  <c r="AE519" i="2"/>
  <c r="W520" i="2"/>
  <c r="X520" i="2"/>
  <c r="AA520" i="2"/>
  <c r="AB520" i="2"/>
  <c r="AE520" i="2"/>
  <c r="V521" i="2"/>
  <c r="W521" i="2"/>
  <c r="X521" i="2"/>
  <c r="Z521" i="2"/>
  <c r="AA521" i="2"/>
  <c r="AB521" i="2"/>
  <c r="AE521" i="2"/>
  <c r="V522" i="2"/>
  <c r="W522" i="2"/>
  <c r="X522" i="2"/>
  <c r="Z522" i="2"/>
  <c r="AA522" i="2"/>
  <c r="AB522" i="2"/>
  <c r="AE522" i="2"/>
  <c r="V523" i="2"/>
  <c r="W523" i="2"/>
  <c r="X523" i="2"/>
  <c r="Z523" i="2"/>
  <c r="AA523" i="2"/>
  <c r="AB523" i="2"/>
  <c r="AE523" i="2"/>
  <c r="U524" i="2"/>
  <c r="V524" i="2"/>
  <c r="W524" i="2"/>
  <c r="X524" i="2"/>
  <c r="Y524" i="2"/>
  <c r="Z524" i="2"/>
  <c r="AA524" i="2"/>
  <c r="AB524" i="2"/>
  <c r="AE524" i="2"/>
  <c r="W525" i="2"/>
  <c r="X525" i="2"/>
  <c r="AA525" i="2"/>
  <c r="AB525" i="2"/>
  <c r="AE525" i="2"/>
  <c r="W526" i="2"/>
  <c r="X526" i="2"/>
  <c r="AA526" i="2"/>
  <c r="AB526" i="2"/>
  <c r="AE526" i="2"/>
  <c r="W527" i="2"/>
  <c r="X527" i="2"/>
  <c r="AA527" i="2"/>
  <c r="AB527" i="2"/>
  <c r="AE527" i="2"/>
  <c r="W528" i="2"/>
  <c r="X528" i="2"/>
  <c r="AA528" i="2"/>
  <c r="AB528" i="2"/>
  <c r="AE528" i="2"/>
  <c r="V529" i="2"/>
  <c r="W529" i="2"/>
  <c r="X529" i="2"/>
  <c r="Z529" i="2"/>
  <c r="AA529" i="2"/>
  <c r="AB529" i="2"/>
  <c r="AE529" i="2"/>
  <c r="V530" i="2"/>
  <c r="W530" i="2"/>
  <c r="X530" i="2"/>
  <c r="Z530" i="2"/>
  <c r="AA530" i="2"/>
  <c r="AB530" i="2"/>
  <c r="AE530" i="2"/>
  <c r="V531" i="2"/>
  <c r="W531" i="2"/>
  <c r="X531" i="2"/>
  <c r="Z531" i="2"/>
  <c r="AA531" i="2"/>
  <c r="AB531" i="2"/>
  <c r="AE531" i="2"/>
  <c r="V532" i="2"/>
  <c r="W532" i="2"/>
  <c r="X532" i="2"/>
  <c r="Z532" i="2"/>
  <c r="AA532" i="2"/>
  <c r="AB532" i="2"/>
  <c r="AE532" i="2"/>
  <c r="V533" i="2"/>
  <c r="W533" i="2"/>
  <c r="X533" i="2"/>
  <c r="Z533" i="2"/>
  <c r="AA533" i="2"/>
  <c r="AB533" i="2"/>
  <c r="AE533" i="2"/>
  <c r="V534" i="2"/>
  <c r="W534" i="2"/>
  <c r="X534" i="2"/>
  <c r="Z534" i="2"/>
  <c r="AA534" i="2"/>
  <c r="AB534" i="2"/>
  <c r="AE534" i="2"/>
  <c r="V535" i="2"/>
  <c r="W535" i="2"/>
  <c r="X535" i="2"/>
  <c r="Z535" i="2"/>
  <c r="AA535" i="2"/>
  <c r="AB535" i="2"/>
  <c r="AE535" i="2"/>
  <c r="V536" i="2"/>
  <c r="W536" i="2"/>
  <c r="X536" i="2"/>
  <c r="Z536" i="2"/>
  <c r="AA536" i="2"/>
  <c r="AB536" i="2"/>
  <c r="AE536" i="2"/>
  <c r="V537" i="2"/>
  <c r="W537" i="2"/>
  <c r="X537" i="2"/>
  <c r="Z537" i="2"/>
  <c r="AA537" i="2"/>
  <c r="AB537" i="2"/>
  <c r="AE537" i="2"/>
  <c r="V538" i="2"/>
  <c r="W538" i="2"/>
  <c r="X538" i="2"/>
  <c r="Z538" i="2"/>
  <c r="AA538" i="2"/>
  <c r="AB538" i="2"/>
  <c r="AE538" i="2"/>
  <c r="V539" i="2"/>
  <c r="W539" i="2"/>
  <c r="X539" i="2"/>
  <c r="Z539" i="2"/>
  <c r="AA539" i="2"/>
  <c r="AB539" i="2"/>
  <c r="AE539" i="2"/>
  <c r="V540" i="2"/>
  <c r="W540" i="2"/>
  <c r="X540" i="2"/>
  <c r="Z540" i="2"/>
  <c r="AA540" i="2"/>
  <c r="AB540" i="2"/>
  <c r="AE540" i="2"/>
  <c r="V541" i="2"/>
  <c r="W541" i="2"/>
  <c r="X541" i="2"/>
  <c r="Z541" i="2"/>
  <c r="AA541" i="2"/>
  <c r="AB541" i="2"/>
  <c r="AE541" i="2"/>
  <c r="V542" i="2"/>
  <c r="W542" i="2"/>
  <c r="X542" i="2"/>
  <c r="Z542" i="2"/>
  <c r="AA542" i="2"/>
  <c r="AB542" i="2"/>
  <c r="AE542" i="2"/>
  <c r="V543" i="2"/>
  <c r="W543" i="2"/>
  <c r="X543" i="2"/>
  <c r="Z543" i="2"/>
  <c r="AA543" i="2"/>
  <c r="AB543" i="2"/>
  <c r="AE543" i="2"/>
  <c r="W544" i="2"/>
  <c r="X544" i="2"/>
  <c r="AA544" i="2"/>
  <c r="AB544" i="2"/>
  <c r="AE544" i="2"/>
  <c r="V545" i="2"/>
  <c r="W545" i="2"/>
  <c r="X545" i="2"/>
  <c r="Z545" i="2"/>
  <c r="AA545" i="2"/>
  <c r="AB545" i="2"/>
  <c r="AE545" i="2"/>
  <c r="V546" i="2"/>
  <c r="W546" i="2"/>
  <c r="X546" i="2"/>
  <c r="Z546" i="2"/>
  <c r="AA546" i="2"/>
  <c r="AB546" i="2"/>
  <c r="AE546" i="2"/>
  <c r="W547" i="2"/>
  <c r="X547" i="2"/>
  <c r="AA547" i="2"/>
  <c r="AB547" i="2"/>
  <c r="AE547" i="2"/>
  <c r="W548" i="2"/>
  <c r="X548" i="2"/>
  <c r="AA548" i="2"/>
  <c r="AB548" i="2"/>
  <c r="AE548" i="2"/>
  <c r="W549" i="2"/>
  <c r="X549" i="2"/>
  <c r="AA549" i="2"/>
  <c r="AB549" i="2"/>
  <c r="AE549" i="2"/>
  <c r="V550" i="2"/>
  <c r="W550" i="2"/>
  <c r="X550" i="2"/>
  <c r="Z550" i="2"/>
  <c r="AA550" i="2"/>
  <c r="AB550" i="2"/>
  <c r="AE550" i="2"/>
  <c r="V551" i="2"/>
  <c r="W551" i="2"/>
  <c r="X551" i="2"/>
  <c r="Z551" i="2"/>
  <c r="AA551" i="2"/>
  <c r="AB551" i="2"/>
  <c r="AE551" i="2"/>
  <c r="V552" i="2"/>
  <c r="W552" i="2"/>
  <c r="X552" i="2"/>
  <c r="Z552" i="2"/>
  <c r="AA552" i="2"/>
  <c r="AB552" i="2"/>
  <c r="AE552" i="2"/>
  <c r="W553" i="2"/>
  <c r="X553" i="2"/>
  <c r="AA553" i="2"/>
  <c r="AB553" i="2"/>
  <c r="AE553" i="2"/>
  <c r="W554" i="2"/>
  <c r="X554" i="2"/>
  <c r="AA554" i="2"/>
  <c r="AB554" i="2"/>
  <c r="AE554" i="2"/>
  <c r="V555" i="2"/>
  <c r="W555" i="2"/>
  <c r="X555" i="2"/>
  <c r="Z555" i="2"/>
  <c r="AA555" i="2"/>
  <c r="AB555" i="2"/>
  <c r="AE555" i="2"/>
  <c r="W556" i="2"/>
  <c r="X556" i="2"/>
  <c r="AA556" i="2"/>
  <c r="AB556" i="2"/>
  <c r="AE556" i="2"/>
  <c r="W557" i="2"/>
  <c r="X557" i="2"/>
  <c r="AA557" i="2"/>
  <c r="AB557" i="2"/>
  <c r="AE557" i="2"/>
  <c r="U558" i="2"/>
  <c r="V558" i="2"/>
  <c r="W558" i="2"/>
  <c r="X558" i="2"/>
  <c r="Y558" i="2"/>
  <c r="Z558" i="2"/>
  <c r="AA558" i="2"/>
  <c r="AB558" i="2"/>
  <c r="AE558" i="2"/>
  <c r="V559" i="2"/>
  <c r="W559" i="2"/>
  <c r="X559" i="2"/>
  <c r="Z559" i="2"/>
  <c r="AA559" i="2"/>
  <c r="AB559" i="2"/>
  <c r="AE559" i="2"/>
  <c r="V560" i="2"/>
  <c r="W560" i="2"/>
  <c r="X560" i="2"/>
  <c r="Z560" i="2"/>
  <c r="AA560" i="2"/>
  <c r="AB560" i="2"/>
  <c r="AE560" i="2"/>
  <c r="W561" i="2"/>
  <c r="X561" i="2"/>
  <c r="AA561" i="2"/>
  <c r="AB561" i="2"/>
  <c r="AE561" i="2"/>
  <c r="W562" i="2"/>
  <c r="X562" i="2"/>
  <c r="AA562" i="2"/>
  <c r="AB562" i="2"/>
  <c r="AE562" i="2"/>
  <c r="U563" i="2"/>
  <c r="V563" i="2"/>
  <c r="W563" i="2"/>
  <c r="X563" i="2"/>
  <c r="Y563" i="2"/>
  <c r="Z563" i="2"/>
  <c r="AA563" i="2"/>
  <c r="AB563" i="2"/>
  <c r="AE563" i="2"/>
  <c r="U564" i="2"/>
  <c r="V564" i="2"/>
  <c r="W564" i="2"/>
  <c r="X564" i="2"/>
  <c r="Y564" i="2"/>
  <c r="Z564" i="2"/>
  <c r="AA564" i="2"/>
  <c r="AB564" i="2"/>
  <c r="AE564" i="2"/>
  <c r="V565" i="2"/>
  <c r="W565" i="2"/>
  <c r="X565" i="2"/>
  <c r="Z565" i="2"/>
  <c r="AA565" i="2"/>
  <c r="AB565" i="2"/>
  <c r="AE565" i="2"/>
  <c r="V566" i="2"/>
  <c r="W566" i="2"/>
  <c r="X566" i="2"/>
  <c r="Z566" i="2"/>
  <c r="AA566" i="2"/>
  <c r="AB566" i="2"/>
  <c r="AE566" i="2"/>
  <c r="V567" i="2"/>
  <c r="W567" i="2"/>
  <c r="X567" i="2"/>
  <c r="Z567" i="2"/>
  <c r="AA567" i="2"/>
  <c r="AB567" i="2"/>
  <c r="AE567" i="2"/>
  <c r="W568" i="2"/>
  <c r="X568" i="2"/>
  <c r="AA568" i="2"/>
  <c r="AB568" i="2"/>
  <c r="AE568" i="2"/>
  <c r="W569" i="2"/>
  <c r="X569" i="2"/>
  <c r="AA569" i="2"/>
  <c r="AB569" i="2"/>
  <c r="AE569" i="2"/>
  <c r="W570" i="2"/>
  <c r="X570" i="2"/>
  <c r="AA570" i="2"/>
  <c r="AB570" i="2"/>
  <c r="AE570" i="2"/>
  <c r="V571" i="2"/>
  <c r="W571" i="2"/>
  <c r="X571" i="2"/>
  <c r="Z571" i="2"/>
  <c r="AA571" i="2"/>
  <c r="AB571" i="2"/>
  <c r="AE571" i="2"/>
  <c r="V572" i="2"/>
  <c r="W572" i="2"/>
  <c r="X572" i="2"/>
  <c r="Z572" i="2"/>
  <c r="AA572" i="2"/>
  <c r="AB572" i="2"/>
  <c r="AE572" i="2"/>
  <c r="W573" i="2"/>
  <c r="X573" i="2"/>
  <c r="AA573" i="2"/>
  <c r="AB573" i="2"/>
  <c r="AE573" i="2"/>
  <c r="W574" i="2"/>
  <c r="X574" i="2"/>
  <c r="AA574" i="2"/>
  <c r="AB574" i="2"/>
  <c r="AE574" i="2"/>
  <c r="V575" i="2"/>
  <c r="W575" i="2"/>
  <c r="X575" i="2"/>
  <c r="Z575" i="2"/>
  <c r="AA575" i="2"/>
  <c r="AB575" i="2"/>
  <c r="AE575" i="2"/>
  <c r="W576" i="2"/>
  <c r="X576" i="2"/>
  <c r="AA576" i="2"/>
  <c r="AB576" i="2"/>
  <c r="AE576" i="2"/>
  <c r="W577" i="2"/>
  <c r="X577" i="2"/>
  <c r="AA577" i="2"/>
  <c r="AB577" i="2"/>
  <c r="AE577" i="2"/>
  <c r="V578" i="2"/>
  <c r="W578" i="2"/>
  <c r="X578" i="2"/>
  <c r="Z578" i="2"/>
  <c r="AA578" i="2"/>
  <c r="AB578" i="2"/>
  <c r="AE578" i="2"/>
  <c r="V579" i="2"/>
  <c r="W579" i="2"/>
  <c r="X579" i="2"/>
  <c r="Z579" i="2"/>
  <c r="AA579" i="2"/>
  <c r="AB579" i="2"/>
  <c r="AE579" i="2"/>
  <c r="W580" i="2"/>
  <c r="X580" i="2"/>
  <c r="AA580" i="2"/>
  <c r="AB580" i="2"/>
  <c r="AE580" i="2"/>
  <c r="V581" i="2"/>
  <c r="W581" i="2"/>
  <c r="X581" i="2"/>
  <c r="Z581" i="2"/>
  <c r="AA581" i="2"/>
  <c r="AB581" i="2"/>
  <c r="AE581" i="2"/>
  <c r="W582" i="2"/>
  <c r="X582" i="2"/>
  <c r="AA582" i="2"/>
  <c r="AB582" i="2"/>
  <c r="AE582" i="2"/>
  <c r="W583" i="2"/>
  <c r="X583" i="2"/>
  <c r="AA583" i="2"/>
  <c r="AB583" i="2"/>
  <c r="AE583" i="2"/>
  <c r="W584" i="2"/>
  <c r="X584" i="2"/>
  <c r="AA584" i="2"/>
  <c r="AB584" i="2"/>
  <c r="AE584" i="2"/>
  <c r="W585" i="2"/>
  <c r="X585" i="2"/>
  <c r="AA585" i="2"/>
  <c r="AB585" i="2"/>
  <c r="AE585" i="2"/>
  <c r="W586" i="2"/>
  <c r="X586" i="2"/>
  <c r="AA586" i="2"/>
  <c r="AB586" i="2"/>
  <c r="AE586" i="2"/>
  <c r="W587" i="2"/>
  <c r="X587" i="2"/>
  <c r="AA587" i="2"/>
  <c r="AB587" i="2"/>
  <c r="AE587" i="2"/>
  <c r="W588" i="2"/>
  <c r="X588" i="2"/>
  <c r="AA588" i="2"/>
  <c r="AB588" i="2"/>
  <c r="AE588" i="2"/>
  <c r="W589" i="2"/>
  <c r="X589" i="2"/>
  <c r="AA589" i="2"/>
  <c r="AB589" i="2"/>
  <c r="AE589" i="2"/>
  <c r="W590" i="2"/>
  <c r="X590" i="2"/>
  <c r="AA590" i="2"/>
  <c r="AB590" i="2"/>
  <c r="AE590" i="2"/>
  <c r="V591" i="2"/>
  <c r="W591" i="2"/>
  <c r="X591" i="2"/>
  <c r="Z591" i="2"/>
  <c r="AA591" i="2"/>
  <c r="AB591" i="2"/>
  <c r="AE591" i="2"/>
  <c r="V592" i="2"/>
  <c r="W592" i="2"/>
  <c r="X592" i="2"/>
  <c r="Z592" i="2"/>
  <c r="AA592" i="2"/>
  <c r="AB592" i="2"/>
  <c r="AE592" i="2"/>
  <c r="U593" i="2"/>
  <c r="V593" i="2"/>
  <c r="W593" i="2"/>
  <c r="X593" i="2"/>
  <c r="Y593" i="2"/>
  <c r="Z593" i="2"/>
  <c r="AA593" i="2"/>
  <c r="AB593" i="2"/>
  <c r="AE593" i="2"/>
  <c r="U594" i="2"/>
  <c r="V594" i="2"/>
  <c r="W594" i="2"/>
  <c r="X594" i="2"/>
  <c r="Y594" i="2"/>
  <c r="Z594" i="2"/>
  <c r="AA594" i="2"/>
  <c r="AB594" i="2"/>
  <c r="AE594" i="2"/>
  <c r="V595" i="2"/>
  <c r="W595" i="2"/>
  <c r="X595" i="2"/>
  <c r="Z595" i="2"/>
  <c r="AA595" i="2"/>
  <c r="AB595" i="2"/>
  <c r="AE595" i="2"/>
  <c r="V596" i="2"/>
  <c r="W596" i="2"/>
  <c r="X596" i="2"/>
  <c r="Z596" i="2"/>
  <c r="AA596" i="2"/>
  <c r="AB596" i="2"/>
  <c r="AE596" i="2"/>
  <c r="V597" i="2"/>
  <c r="W597" i="2"/>
  <c r="X597" i="2"/>
  <c r="Z597" i="2"/>
  <c r="AA597" i="2"/>
  <c r="AB597" i="2"/>
  <c r="AE597" i="2"/>
  <c r="V598" i="2"/>
  <c r="W598" i="2"/>
  <c r="X598" i="2"/>
  <c r="Z598" i="2"/>
  <c r="AA598" i="2"/>
  <c r="AB598" i="2"/>
  <c r="AE598" i="2"/>
  <c r="U599" i="2"/>
  <c r="V599" i="2"/>
  <c r="W599" i="2"/>
  <c r="X599" i="2"/>
  <c r="Y599" i="2"/>
  <c r="Z599" i="2"/>
  <c r="AA599" i="2"/>
  <c r="AB599" i="2"/>
  <c r="AE599" i="2"/>
  <c r="V600" i="2"/>
  <c r="W600" i="2"/>
  <c r="X600" i="2"/>
  <c r="Z600" i="2"/>
  <c r="AA600" i="2"/>
  <c r="AB600" i="2"/>
  <c r="AE600" i="2"/>
  <c r="V10" i="2"/>
  <c r="W10" i="2"/>
  <c r="X10" i="2"/>
  <c r="Z10" i="2"/>
  <c r="AA10" i="2"/>
  <c r="AB10" i="2"/>
  <c r="AE10" i="2"/>
  <c r="W11" i="2"/>
  <c r="X11" i="2"/>
  <c r="AA11" i="2"/>
  <c r="AB11" i="2"/>
  <c r="AE11" i="2"/>
  <c r="W12" i="2"/>
  <c r="X12" i="2"/>
  <c r="AA12" i="2"/>
  <c r="AB12" i="2"/>
  <c r="AE12" i="2"/>
  <c r="W13" i="2"/>
  <c r="X13" i="2"/>
  <c r="AA13" i="2"/>
  <c r="AB13" i="2"/>
  <c r="AE13" i="2"/>
  <c r="W14" i="2"/>
  <c r="X14" i="2"/>
  <c r="AA14" i="2"/>
  <c r="AB14" i="2"/>
  <c r="AE14" i="2"/>
  <c r="W15" i="2"/>
  <c r="X15" i="2"/>
  <c r="AA15" i="2"/>
  <c r="AB15" i="2"/>
  <c r="AE15" i="2"/>
  <c r="V16" i="2"/>
  <c r="W16" i="2"/>
  <c r="X16" i="2"/>
  <c r="Z16" i="2"/>
  <c r="AA16" i="2"/>
  <c r="AB16" i="2"/>
  <c r="AE16" i="2"/>
  <c r="W17" i="2"/>
  <c r="X17" i="2"/>
  <c r="AA17" i="2"/>
  <c r="AB17" i="2"/>
  <c r="AE17" i="2"/>
  <c r="W18" i="2"/>
  <c r="X18" i="2"/>
  <c r="AA18" i="2"/>
  <c r="AB18" i="2"/>
  <c r="AE18" i="2"/>
  <c r="V19" i="2"/>
  <c r="W19" i="2"/>
  <c r="X19" i="2"/>
  <c r="Z19" i="2"/>
  <c r="AA19" i="2"/>
  <c r="AB19" i="2"/>
  <c r="AE19" i="2"/>
  <c r="V20" i="2"/>
  <c r="W20" i="2"/>
  <c r="X20" i="2"/>
  <c r="Z20" i="2"/>
  <c r="AA20" i="2"/>
  <c r="AB20" i="2"/>
  <c r="AE20" i="2"/>
  <c r="V21" i="2"/>
  <c r="W21" i="2"/>
  <c r="X21" i="2"/>
  <c r="Z21" i="2"/>
  <c r="AA21" i="2"/>
  <c r="AB21" i="2"/>
  <c r="AE21" i="2"/>
  <c r="V22" i="2"/>
  <c r="W22" i="2"/>
  <c r="X22" i="2"/>
  <c r="Z22" i="2"/>
  <c r="AA22" i="2"/>
  <c r="AB22" i="2"/>
  <c r="AE22" i="2"/>
  <c r="V23" i="2"/>
  <c r="W23" i="2"/>
  <c r="X23" i="2"/>
  <c r="Z23" i="2"/>
  <c r="AA23" i="2"/>
  <c r="AB23" i="2"/>
  <c r="AE23" i="2"/>
  <c r="V24" i="2"/>
  <c r="W24" i="2"/>
  <c r="X24" i="2"/>
  <c r="Z24" i="2"/>
  <c r="AA24" i="2"/>
  <c r="AB24" i="2"/>
  <c r="AE24" i="2"/>
  <c r="V25" i="2"/>
  <c r="W25" i="2"/>
  <c r="X25" i="2"/>
  <c r="Z25" i="2"/>
  <c r="AA25" i="2"/>
  <c r="AB25" i="2"/>
  <c r="AE25" i="2"/>
  <c r="V26" i="2"/>
  <c r="W26" i="2"/>
  <c r="X26" i="2"/>
  <c r="Z26" i="2"/>
  <c r="AA26" i="2"/>
  <c r="AB26" i="2"/>
  <c r="AE26" i="2"/>
  <c r="V27" i="2"/>
  <c r="W27" i="2"/>
  <c r="X27" i="2"/>
  <c r="Z27" i="2"/>
  <c r="AA27" i="2"/>
  <c r="AB27" i="2"/>
  <c r="AE27" i="2"/>
  <c r="V28" i="2"/>
  <c r="W28" i="2"/>
  <c r="X28" i="2"/>
  <c r="Z28" i="2"/>
  <c r="AA28" i="2"/>
  <c r="AB28" i="2"/>
  <c r="AE28" i="2"/>
  <c r="V29" i="2"/>
  <c r="W29" i="2"/>
  <c r="X29" i="2"/>
  <c r="Z29" i="2"/>
  <c r="AA29" i="2"/>
  <c r="AB29" i="2"/>
  <c r="AE29" i="2"/>
  <c r="W30" i="2"/>
  <c r="X30" i="2"/>
  <c r="AA30" i="2"/>
  <c r="AB30" i="2"/>
  <c r="AE30" i="2"/>
  <c r="W31" i="2"/>
  <c r="X31" i="2"/>
  <c r="AA31" i="2"/>
  <c r="AB31" i="2"/>
  <c r="AE31" i="2"/>
  <c r="W32" i="2"/>
  <c r="X32" i="2"/>
  <c r="AA32" i="2"/>
  <c r="AB32" i="2"/>
  <c r="AE32" i="2"/>
  <c r="W33" i="2"/>
  <c r="X33" i="2"/>
  <c r="AA33" i="2"/>
  <c r="AB33" i="2"/>
  <c r="AE33" i="2"/>
  <c r="W34" i="2"/>
  <c r="X34" i="2"/>
  <c r="AA34" i="2"/>
  <c r="AB34" i="2"/>
  <c r="AE34" i="2"/>
  <c r="W35" i="2"/>
  <c r="X35" i="2"/>
  <c r="AA35" i="2"/>
  <c r="AB35" i="2"/>
  <c r="AE35" i="2"/>
  <c r="V36" i="2"/>
  <c r="W36" i="2"/>
  <c r="X36" i="2"/>
  <c r="Z36" i="2"/>
  <c r="AA36" i="2"/>
  <c r="AB36" i="2"/>
  <c r="AE36" i="2"/>
  <c r="W37" i="2"/>
  <c r="X37" i="2"/>
  <c r="AA37" i="2"/>
  <c r="AB37" i="2"/>
  <c r="AE37" i="2"/>
  <c r="V38" i="2"/>
  <c r="W38" i="2"/>
  <c r="X38" i="2"/>
  <c r="Z38" i="2"/>
  <c r="AA38" i="2"/>
  <c r="AB38" i="2"/>
  <c r="AE38" i="2"/>
  <c r="V39" i="2"/>
  <c r="W39" i="2"/>
  <c r="X39" i="2"/>
  <c r="Z39" i="2"/>
  <c r="AA39" i="2"/>
  <c r="AB39" i="2"/>
  <c r="AE39" i="2"/>
  <c r="W40" i="2"/>
  <c r="X40" i="2"/>
  <c r="AA40" i="2"/>
  <c r="AB40" i="2"/>
  <c r="AE40" i="2"/>
  <c r="V41" i="2"/>
  <c r="W41" i="2"/>
  <c r="X41" i="2"/>
  <c r="Z41" i="2"/>
  <c r="AA41" i="2"/>
  <c r="AB41" i="2"/>
  <c r="AE41" i="2"/>
  <c r="V42" i="2"/>
  <c r="W42" i="2"/>
  <c r="X42" i="2"/>
  <c r="Z42" i="2"/>
  <c r="AA42" i="2"/>
  <c r="AB42" i="2"/>
  <c r="AE42" i="2"/>
  <c r="V43" i="2"/>
  <c r="W43" i="2"/>
  <c r="X43" i="2"/>
  <c r="Z43" i="2"/>
  <c r="AA43" i="2"/>
  <c r="AB43" i="2"/>
  <c r="AE43" i="2"/>
  <c r="V44" i="2"/>
  <c r="W44" i="2"/>
  <c r="X44" i="2"/>
  <c r="Z44" i="2"/>
  <c r="AA44" i="2"/>
  <c r="AB44" i="2"/>
  <c r="AE44" i="2"/>
  <c r="V45" i="2"/>
  <c r="W45" i="2"/>
  <c r="X45" i="2"/>
  <c r="Z45" i="2"/>
  <c r="AA45" i="2"/>
  <c r="AB45" i="2"/>
  <c r="AE45" i="2"/>
  <c r="V46" i="2"/>
  <c r="W46" i="2"/>
  <c r="X46" i="2"/>
  <c r="Z46" i="2"/>
  <c r="AA46" i="2"/>
  <c r="AB46" i="2"/>
  <c r="AE46" i="2"/>
  <c r="V47" i="2"/>
  <c r="W47" i="2"/>
  <c r="X47" i="2"/>
  <c r="Z47" i="2"/>
  <c r="AA47" i="2"/>
  <c r="AB47" i="2"/>
  <c r="AE47" i="2"/>
  <c r="V48" i="2"/>
  <c r="W48" i="2"/>
  <c r="X48" i="2"/>
  <c r="Z48" i="2"/>
  <c r="AA48" i="2"/>
  <c r="AB48" i="2"/>
  <c r="AE48" i="2"/>
  <c r="W49" i="2"/>
  <c r="X49" i="2"/>
  <c r="AA49" i="2"/>
  <c r="AB49" i="2"/>
  <c r="AE49" i="2"/>
  <c r="W50" i="2"/>
  <c r="X50" i="2"/>
  <c r="AA50" i="2"/>
  <c r="AB50" i="2"/>
  <c r="AE50" i="2"/>
  <c r="V51" i="2"/>
  <c r="W51" i="2"/>
  <c r="X51" i="2"/>
  <c r="Z51" i="2"/>
  <c r="AA51" i="2"/>
  <c r="AB51" i="2"/>
  <c r="AE51" i="2"/>
  <c r="W52" i="2"/>
  <c r="X52" i="2"/>
  <c r="AA52" i="2"/>
  <c r="AB52" i="2"/>
  <c r="AE52" i="2"/>
  <c r="W53" i="2"/>
  <c r="X53" i="2"/>
  <c r="AA53" i="2"/>
  <c r="AB53" i="2"/>
  <c r="AE53" i="2"/>
  <c r="W54" i="2"/>
  <c r="X54" i="2"/>
  <c r="AA54" i="2"/>
  <c r="AB54" i="2"/>
  <c r="AE54" i="2"/>
  <c r="V55" i="2"/>
  <c r="W55" i="2"/>
  <c r="X55" i="2"/>
  <c r="Z55" i="2"/>
  <c r="AA55" i="2"/>
  <c r="AB55" i="2"/>
  <c r="AE55" i="2"/>
  <c r="V56" i="2"/>
  <c r="W56" i="2"/>
  <c r="X56" i="2"/>
  <c r="Z56" i="2"/>
  <c r="AA56" i="2"/>
  <c r="AB56" i="2"/>
  <c r="AE56" i="2"/>
  <c r="W57" i="2"/>
  <c r="X57" i="2"/>
  <c r="AA57" i="2"/>
  <c r="AB57" i="2"/>
  <c r="AE57" i="2"/>
  <c r="W58" i="2"/>
  <c r="X58" i="2"/>
  <c r="AA58" i="2"/>
  <c r="AB58" i="2"/>
  <c r="AE58" i="2"/>
  <c r="V59" i="2"/>
  <c r="W59" i="2"/>
  <c r="X59" i="2"/>
  <c r="Z59" i="2"/>
  <c r="AA59" i="2"/>
  <c r="AB59" i="2"/>
  <c r="AE59" i="2"/>
  <c r="W60" i="2"/>
  <c r="X60" i="2"/>
  <c r="AA60" i="2"/>
  <c r="AB60" i="2"/>
  <c r="AE60" i="2"/>
  <c r="V61" i="2"/>
  <c r="W61" i="2"/>
  <c r="X61" i="2"/>
  <c r="Z61" i="2"/>
  <c r="AA61" i="2"/>
  <c r="AB61" i="2"/>
  <c r="AE61" i="2"/>
  <c r="V62" i="2"/>
  <c r="W62" i="2"/>
  <c r="X62" i="2"/>
  <c r="Z62" i="2"/>
  <c r="AA62" i="2"/>
  <c r="AB62" i="2"/>
  <c r="AE62" i="2"/>
  <c r="V63" i="2"/>
  <c r="W63" i="2"/>
  <c r="X63" i="2"/>
  <c r="Z63" i="2"/>
  <c r="AA63" i="2"/>
  <c r="AB63" i="2"/>
  <c r="AE63" i="2"/>
  <c r="V64" i="2"/>
  <c r="W64" i="2"/>
  <c r="X64" i="2"/>
  <c r="Z64" i="2"/>
  <c r="AA64" i="2"/>
  <c r="AB64" i="2"/>
  <c r="AE64" i="2"/>
  <c r="V65" i="2"/>
  <c r="W65" i="2"/>
  <c r="X65" i="2"/>
  <c r="Z65" i="2"/>
  <c r="AA65" i="2"/>
  <c r="AB65" i="2"/>
  <c r="AE65" i="2"/>
  <c r="W66" i="2"/>
  <c r="X66" i="2"/>
  <c r="AA66" i="2"/>
  <c r="AB66" i="2"/>
  <c r="AE66" i="2"/>
  <c r="W67" i="2"/>
  <c r="X67" i="2"/>
  <c r="AA67" i="2"/>
  <c r="AB67" i="2"/>
  <c r="AE67" i="2"/>
  <c r="W68" i="2"/>
  <c r="X68" i="2"/>
  <c r="AA68" i="2"/>
  <c r="AB68" i="2"/>
  <c r="AE68" i="2"/>
  <c r="W69" i="2"/>
  <c r="X69" i="2"/>
  <c r="AA69" i="2"/>
  <c r="AB69" i="2"/>
  <c r="AE69" i="2"/>
  <c r="W70" i="2"/>
  <c r="X70" i="2"/>
  <c r="AA70" i="2"/>
  <c r="AB70" i="2"/>
  <c r="AE70" i="2"/>
  <c r="W71" i="2"/>
  <c r="X71" i="2"/>
  <c r="AA71" i="2"/>
  <c r="AB71" i="2"/>
  <c r="AE71" i="2"/>
  <c r="W72" i="2"/>
  <c r="X72" i="2"/>
  <c r="AA72" i="2"/>
  <c r="AB72" i="2"/>
  <c r="AE72" i="2"/>
  <c r="V73" i="2"/>
  <c r="W73" i="2"/>
  <c r="X73" i="2"/>
  <c r="Z73" i="2"/>
  <c r="AA73" i="2"/>
  <c r="AB73" i="2"/>
  <c r="AE73" i="2"/>
  <c r="V74" i="2"/>
  <c r="W74" i="2"/>
  <c r="X74" i="2"/>
  <c r="Z74" i="2"/>
  <c r="AA74" i="2"/>
  <c r="AB74" i="2"/>
  <c r="AE74" i="2"/>
  <c r="V75" i="2"/>
  <c r="W75" i="2"/>
  <c r="X75" i="2"/>
  <c r="Z75" i="2"/>
  <c r="AA75" i="2"/>
  <c r="AB75" i="2"/>
  <c r="AE75" i="2"/>
  <c r="V76" i="2"/>
  <c r="W76" i="2"/>
  <c r="X76" i="2"/>
  <c r="Z76" i="2"/>
  <c r="AA76" i="2"/>
  <c r="AB76" i="2"/>
  <c r="AE76" i="2"/>
  <c r="W77" i="2"/>
  <c r="X77" i="2"/>
  <c r="AA77" i="2"/>
  <c r="AB77" i="2"/>
  <c r="AE77" i="2"/>
  <c r="W78" i="2"/>
  <c r="X78" i="2"/>
  <c r="AA78" i="2"/>
  <c r="AB78" i="2"/>
  <c r="AE78" i="2"/>
  <c r="W79" i="2"/>
  <c r="X79" i="2"/>
  <c r="AA79" i="2"/>
  <c r="AB79" i="2"/>
  <c r="AE79" i="2"/>
  <c r="V80" i="2"/>
  <c r="W80" i="2"/>
  <c r="X80" i="2"/>
  <c r="Z80" i="2"/>
  <c r="AA80" i="2"/>
  <c r="AB80" i="2"/>
  <c r="AE80" i="2"/>
  <c r="W81" i="2"/>
  <c r="X81" i="2"/>
  <c r="AA81" i="2"/>
  <c r="AB81" i="2"/>
  <c r="AE81" i="2"/>
  <c r="W82" i="2"/>
  <c r="X82" i="2"/>
  <c r="AA82" i="2"/>
  <c r="AB82" i="2"/>
  <c r="AE82" i="2"/>
  <c r="W83" i="2"/>
  <c r="X83" i="2"/>
  <c r="AA83" i="2"/>
  <c r="AB83" i="2"/>
  <c r="AE83" i="2"/>
  <c r="W84" i="2"/>
  <c r="X84" i="2"/>
  <c r="AA84" i="2"/>
  <c r="AB84" i="2"/>
  <c r="AE84" i="2"/>
  <c r="V85" i="2"/>
  <c r="W85" i="2"/>
  <c r="X85" i="2"/>
  <c r="Z85" i="2"/>
  <c r="AA85" i="2"/>
  <c r="AB85" i="2"/>
  <c r="AE85" i="2"/>
  <c r="V86" i="2"/>
  <c r="W86" i="2"/>
  <c r="X86" i="2"/>
  <c r="Z86" i="2"/>
  <c r="AA86" i="2"/>
  <c r="AB86" i="2"/>
  <c r="AE86" i="2"/>
  <c r="V87" i="2"/>
  <c r="W87" i="2"/>
  <c r="X87" i="2"/>
  <c r="Z87" i="2"/>
  <c r="AA87" i="2"/>
  <c r="AB87" i="2"/>
  <c r="AE87" i="2"/>
  <c r="V88" i="2"/>
  <c r="W88" i="2"/>
  <c r="X88" i="2"/>
  <c r="Z88" i="2"/>
  <c r="AA88" i="2"/>
  <c r="AB88" i="2"/>
  <c r="AE88" i="2"/>
  <c r="V89" i="2"/>
  <c r="W89" i="2"/>
  <c r="X89" i="2"/>
  <c r="Z89" i="2"/>
  <c r="AA89" i="2"/>
  <c r="AB89" i="2"/>
  <c r="AE89" i="2"/>
  <c r="W90" i="2"/>
  <c r="X90" i="2"/>
  <c r="AA90" i="2"/>
  <c r="AB90" i="2"/>
  <c r="AE90" i="2"/>
  <c r="W91" i="2"/>
  <c r="X91" i="2"/>
  <c r="AA91" i="2"/>
  <c r="AB91" i="2"/>
  <c r="AE91" i="2"/>
  <c r="W92" i="2"/>
  <c r="X92" i="2"/>
  <c r="AA92" i="2"/>
  <c r="AB92" i="2"/>
  <c r="AE92" i="2"/>
  <c r="W93" i="2"/>
  <c r="X93" i="2"/>
  <c r="AA93" i="2"/>
  <c r="AB93" i="2"/>
  <c r="AE93" i="2"/>
  <c r="V94" i="2"/>
  <c r="W94" i="2"/>
  <c r="X94" i="2"/>
  <c r="Z94" i="2"/>
  <c r="AA94" i="2"/>
  <c r="AB94" i="2"/>
  <c r="AE94" i="2"/>
  <c r="W95" i="2"/>
  <c r="X95" i="2"/>
  <c r="AA95" i="2"/>
  <c r="AB95" i="2"/>
  <c r="AE95" i="2"/>
  <c r="W96" i="2"/>
  <c r="X96" i="2"/>
  <c r="AA96" i="2"/>
  <c r="AB96" i="2"/>
  <c r="AE96" i="2"/>
  <c r="W97" i="2"/>
  <c r="X97" i="2"/>
  <c r="AA97" i="2"/>
  <c r="AB97" i="2"/>
  <c r="AE97" i="2"/>
  <c r="V98" i="2"/>
  <c r="W98" i="2"/>
  <c r="X98" i="2"/>
  <c r="Z98" i="2"/>
  <c r="AA98" i="2"/>
  <c r="AB98" i="2"/>
  <c r="AE98" i="2"/>
  <c r="V99" i="2"/>
  <c r="W99" i="2"/>
  <c r="X99" i="2"/>
  <c r="Z99" i="2"/>
  <c r="AA99" i="2"/>
  <c r="AB99" i="2"/>
  <c r="AE99" i="2"/>
  <c r="W100" i="2"/>
  <c r="X100" i="2"/>
  <c r="AA100" i="2"/>
  <c r="AB100" i="2"/>
  <c r="AE100" i="2"/>
  <c r="V101" i="2"/>
  <c r="W101" i="2"/>
  <c r="X101" i="2"/>
  <c r="Z101" i="2"/>
  <c r="AA101" i="2"/>
  <c r="AB101" i="2"/>
  <c r="AE101" i="2"/>
  <c r="V102" i="2"/>
  <c r="W102" i="2"/>
  <c r="X102" i="2"/>
  <c r="Z102" i="2"/>
  <c r="AA102" i="2"/>
  <c r="AB102" i="2"/>
  <c r="AE102" i="2"/>
  <c r="V103" i="2"/>
  <c r="W103" i="2"/>
  <c r="X103" i="2"/>
  <c r="Z103" i="2"/>
  <c r="AA103" i="2"/>
  <c r="AB103" i="2"/>
  <c r="AE103" i="2"/>
  <c r="V104" i="2"/>
  <c r="W104" i="2"/>
  <c r="X104" i="2"/>
  <c r="Z104" i="2"/>
  <c r="AA104" i="2"/>
  <c r="AB104" i="2"/>
  <c r="AE104" i="2"/>
  <c r="V105" i="2"/>
  <c r="W105" i="2"/>
  <c r="X105" i="2"/>
  <c r="Z105" i="2"/>
  <c r="AA105" i="2"/>
  <c r="AB105" i="2"/>
  <c r="AE105" i="2"/>
  <c r="V106" i="2"/>
  <c r="W106" i="2"/>
  <c r="X106" i="2"/>
  <c r="Z106" i="2"/>
  <c r="AA106" i="2"/>
  <c r="AB106" i="2"/>
  <c r="AE106" i="2"/>
  <c r="V107" i="2"/>
  <c r="W107" i="2"/>
  <c r="X107" i="2"/>
  <c r="Z107" i="2"/>
  <c r="AA107" i="2"/>
  <c r="AB107" i="2"/>
  <c r="AE107" i="2"/>
  <c r="V108" i="2"/>
  <c r="W108" i="2"/>
  <c r="X108" i="2"/>
  <c r="Z108" i="2"/>
  <c r="AA108" i="2"/>
  <c r="AB108" i="2"/>
  <c r="AE108" i="2"/>
  <c r="V109" i="2"/>
  <c r="W109" i="2"/>
  <c r="X109" i="2"/>
  <c r="Z109" i="2"/>
  <c r="AA109" i="2"/>
  <c r="AB109" i="2"/>
  <c r="AE109" i="2"/>
  <c r="W110" i="2"/>
  <c r="X110" i="2"/>
  <c r="AA110" i="2"/>
  <c r="AB110" i="2"/>
  <c r="AE110" i="2"/>
  <c r="V111" i="2"/>
  <c r="W111" i="2"/>
  <c r="X111" i="2"/>
  <c r="Z111" i="2"/>
  <c r="AA111" i="2"/>
  <c r="AB111" i="2"/>
  <c r="AE111" i="2"/>
  <c r="V112" i="2"/>
  <c r="W112" i="2"/>
  <c r="X112" i="2"/>
  <c r="Z112" i="2"/>
  <c r="AA112" i="2"/>
  <c r="AB112" i="2"/>
  <c r="AE112" i="2"/>
  <c r="W113" i="2"/>
  <c r="X113" i="2"/>
  <c r="AA113" i="2"/>
  <c r="AB113" i="2"/>
  <c r="AE113" i="2"/>
  <c r="V114" i="2"/>
  <c r="W114" i="2"/>
  <c r="X114" i="2"/>
  <c r="Z114" i="2"/>
  <c r="AA114" i="2"/>
  <c r="AB114" i="2"/>
  <c r="AE114" i="2"/>
  <c r="W115" i="2"/>
  <c r="X115" i="2"/>
  <c r="AA115" i="2"/>
  <c r="AB115" i="2"/>
  <c r="AE115" i="2"/>
  <c r="V116" i="2"/>
  <c r="W116" i="2"/>
  <c r="X116" i="2"/>
  <c r="Z116" i="2"/>
  <c r="AA116" i="2"/>
  <c r="AB116" i="2"/>
  <c r="AE116" i="2"/>
  <c r="W117" i="2"/>
  <c r="X117" i="2"/>
  <c r="AA117" i="2"/>
  <c r="AB117" i="2"/>
  <c r="AE117" i="2"/>
  <c r="W118" i="2"/>
  <c r="X118" i="2"/>
  <c r="AA118" i="2"/>
  <c r="AB118" i="2"/>
  <c r="AE118" i="2"/>
  <c r="W119" i="2"/>
  <c r="X119" i="2"/>
  <c r="AA119" i="2"/>
  <c r="AB119" i="2"/>
  <c r="AE119" i="2"/>
  <c r="W120" i="2"/>
  <c r="X120" i="2"/>
  <c r="AA120" i="2"/>
  <c r="AB120" i="2"/>
  <c r="AE120" i="2"/>
  <c r="W121" i="2"/>
  <c r="X121" i="2"/>
  <c r="AA121" i="2"/>
  <c r="AB121" i="2"/>
  <c r="AE121" i="2"/>
  <c r="W122" i="2"/>
  <c r="X122" i="2"/>
  <c r="AA122" i="2"/>
  <c r="AB122" i="2"/>
  <c r="AE122" i="2"/>
  <c r="W123" i="2"/>
  <c r="X123" i="2"/>
  <c r="AA123" i="2"/>
  <c r="AB123" i="2"/>
  <c r="AE123" i="2"/>
  <c r="W124" i="2"/>
  <c r="X124" i="2"/>
  <c r="AA124" i="2"/>
  <c r="AB124" i="2"/>
  <c r="AE124" i="2"/>
  <c r="W125" i="2"/>
  <c r="X125" i="2"/>
  <c r="AA125" i="2"/>
  <c r="AB125" i="2"/>
  <c r="AE125" i="2"/>
  <c r="V126" i="2"/>
  <c r="W126" i="2"/>
  <c r="X126" i="2"/>
  <c r="Z126" i="2"/>
  <c r="AA126" i="2"/>
  <c r="AB126" i="2"/>
  <c r="AE126" i="2"/>
  <c r="V127" i="2"/>
  <c r="W127" i="2"/>
  <c r="X127" i="2"/>
  <c r="Z127" i="2"/>
  <c r="AA127" i="2"/>
  <c r="AB127" i="2"/>
  <c r="AE127" i="2"/>
  <c r="V128" i="2"/>
  <c r="W128" i="2"/>
  <c r="X128" i="2"/>
  <c r="Z128" i="2"/>
  <c r="AA128" i="2"/>
  <c r="AB128" i="2"/>
  <c r="AE128" i="2"/>
  <c r="W129" i="2"/>
  <c r="X129" i="2"/>
  <c r="AA129" i="2"/>
  <c r="AB129" i="2"/>
  <c r="AE129" i="2"/>
  <c r="W130" i="2"/>
  <c r="X130" i="2"/>
  <c r="AA130" i="2"/>
  <c r="AB130" i="2"/>
  <c r="AE130" i="2"/>
  <c r="W131" i="2"/>
  <c r="X131" i="2"/>
  <c r="AA131" i="2"/>
  <c r="AB131" i="2"/>
  <c r="AE131" i="2"/>
  <c r="W132" i="2"/>
  <c r="X132" i="2"/>
  <c r="AA132" i="2"/>
  <c r="AB132" i="2"/>
  <c r="AE132" i="2"/>
  <c r="U133" i="2"/>
  <c r="V133" i="2"/>
  <c r="W133" i="2"/>
  <c r="X133" i="2"/>
  <c r="Y133" i="2"/>
  <c r="Z133" i="2"/>
  <c r="AA133" i="2"/>
  <c r="AB133" i="2"/>
  <c r="AE133" i="2"/>
  <c r="W134" i="2"/>
  <c r="X134" i="2"/>
  <c r="AA134" i="2"/>
  <c r="AB134" i="2"/>
  <c r="AE134" i="2"/>
  <c r="V135" i="2"/>
  <c r="W135" i="2"/>
  <c r="X135" i="2"/>
  <c r="Z135" i="2"/>
  <c r="AA135" i="2"/>
  <c r="AB135" i="2"/>
  <c r="AE135" i="2"/>
  <c r="W136" i="2"/>
  <c r="X136" i="2"/>
  <c r="AA136" i="2"/>
  <c r="AB136" i="2"/>
  <c r="AE136" i="2"/>
  <c r="W137" i="2"/>
  <c r="X137" i="2"/>
  <c r="AA137" i="2"/>
  <c r="AB137" i="2"/>
  <c r="AE137" i="2"/>
  <c r="W138" i="2"/>
  <c r="X138" i="2"/>
  <c r="AA138" i="2"/>
  <c r="AB138" i="2"/>
  <c r="AE138" i="2"/>
  <c r="W139" i="2"/>
  <c r="X139" i="2"/>
  <c r="AA139" i="2"/>
  <c r="AB139" i="2"/>
  <c r="AE139" i="2"/>
  <c r="W140" i="2"/>
  <c r="X140" i="2"/>
  <c r="AA140" i="2"/>
  <c r="AB140" i="2"/>
  <c r="AE140" i="2"/>
  <c r="W141" i="2"/>
  <c r="X141" i="2"/>
  <c r="AA141" i="2"/>
  <c r="AB141" i="2"/>
  <c r="AE141" i="2"/>
  <c r="V142" i="2"/>
  <c r="W142" i="2"/>
  <c r="X142" i="2"/>
  <c r="Z142" i="2"/>
  <c r="AA142" i="2"/>
  <c r="AB142" i="2"/>
  <c r="AE142" i="2"/>
  <c r="V143" i="2"/>
  <c r="W143" i="2"/>
  <c r="X143" i="2"/>
  <c r="Z143" i="2"/>
  <c r="AA143" i="2"/>
  <c r="AB143" i="2"/>
  <c r="AE143" i="2"/>
  <c r="V144" i="2"/>
  <c r="W144" i="2"/>
  <c r="X144" i="2"/>
  <c r="Z144" i="2"/>
  <c r="AA144" i="2"/>
  <c r="AB144" i="2"/>
  <c r="AE144" i="2"/>
  <c r="V145" i="2"/>
  <c r="W145" i="2"/>
  <c r="X145" i="2"/>
  <c r="Z145" i="2"/>
  <c r="AA145" i="2"/>
  <c r="AB145" i="2"/>
  <c r="AE145" i="2"/>
  <c r="W146" i="2"/>
  <c r="X146" i="2"/>
  <c r="AA146" i="2"/>
  <c r="AB146" i="2"/>
  <c r="AE146" i="2"/>
  <c r="U147" i="2"/>
  <c r="V147" i="2"/>
  <c r="W147" i="2"/>
  <c r="X147" i="2"/>
  <c r="Y147" i="2"/>
  <c r="Z147" i="2"/>
  <c r="AA147" i="2"/>
  <c r="AB147" i="2"/>
  <c r="AE147" i="2"/>
  <c r="W148" i="2"/>
  <c r="X148" i="2"/>
  <c r="AA148" i="2"/>
  <c r="AB148" i="2"/>
  <c r="AE148" i="2"/>
  <c r="W149" i="2"/>
  <c r="X149" i="2"/>
  <c r="AA149" i="2"/>
  <c r="AB149" i="2"/>
  <c r="AE149" i="2"/>
  <c r="W150" i="2"/>
  <c r="X150" i="2"/>
  <c r="AA150" i="2"/>
  <c r="AB150" i="2"/>
  <c r="AE150" i="2"/>
  <c r="V151" i="2"/>
  <c r="W151" i="2"/>
  <c r="X151" i="2"/>
  <c r="Z151" i="2"/>
  <c r="AA151" i="2"/>
  <c r="AB151" i="2"/>
  <c r="AE151" i="2"/>
  <c r="W152" i="2"/>
  <c r="X152" i="2"/>
  <c r="AA152" i="2"/>
  <c r="AB152" i="2"/>
  <c r="AE152" i="2"/>
  <c r="W153" i="2"/>
  <c r="X153" i="2"/>
  <c r="AA153" i="2"/>
  <c r="AB153" i="2"/>
  <c r="AE153" i="2"/>
  <c r="W154" i="2"/>
  <c r="X154" i="2"/>
  <c r="AA154" i="2"/>
  <c r="AB154" i="2"/>
  <c r="AE154" i="2"/>
  <c r="V155" i="2"/>
  <c r="W155" i="2"/>
  <c r="X155" i="2"/>
  <c r="Z155" i="2"/>
  <c r="AA155" i="2"/>
  <c r="AB155" i="2"/>
  <c r="AE155" i="2"/>
  <c r="V156" i="2"/>
  <c r="W156" i="2"/>
  <c r="X156" i="2"/>
  <c r="Z156" i="2"/>
  <c r="AA156" i="2"/>
  <c r="AB156" i="2"/>
  <c r="AE156" i="2"/>
  <c r="V157" i="2"/>
  <c r="W157" i="2"/>
  <c r="X157" i="2"/>
  <c r="Z157" i="2"/>
  <c r="AA157" i="2"/>
  <c r="AB157" i="2"/>
  <c r="AE157" i="2"/>
  <c r="V158" i="2"/>
  <c r="W158" i="2"/>
  <c r="X158" i="2"/>
  <c r="Z158" i="2"/>
  <c r="AA158" i="2"/>
  <c r="AB158" i="2"/>
  <c r="AE158" i="2"/>
  <c r="V159" i="2"/>
  <c r="W159" i="2"/>
  <c r="X159" i="2"/>
  <c r="Z159" i="2"/>
  <c r="AA159" i="2"/>
  <c r="AB159" i="2"/>
  <c r="AE159" i="2"/>
  <c r="V160" i="2"/>
  <c r="W160" i="2"/>
  <c r="X160" i="2"/>
  <c r="Z160" i="2"/>
  <c r="AA160" i="2"/>
  <c r="AB160" i="2"/>
  <c r="AE160" i="2"/>
  <c r="W161" i="2"/>
  <c r="X161" i="2"/>
  <c r="AA161" i="2"/>
  <c r="AB161" i="2"/>
  <c r="AE161" i="2"/>
  <c r="W162" i="2"/>
  <c r="X162" i="2"/>
  <c r="AA162" i="2"/>
  <c r="AB162" i="2"/>
  <c r="AE162" i="2"/>
  <c r="V163" i="2"/>
  <c r="W163" i="2"/>
  <c r="X163" i="2"/>
  <c r="Z163" i="2"/>
  <c r="AA163" i="2"/>
  <c r="AB163" i="2"/>
  <c r="AE163" i="2"/>
  <c r="W164" i="2"/>
  <c r="X164" i="2"/>
  <c r="AA164" i="2"/>
  <c r="AB164" i="2"/>
  <c r="AE164" i="2"/>
  <c r="W165" i="2"/>
  <c r="X165" i="2"/>
  <c r="AA165" i="2"/>
  <c r="AB165" i="2"/>
  <c r="AE165" i="2"/>
  <c r="W166" i="2"/>
  <c r="X166" i="2"/>
  <c r="AA166" i="2"/>
  <c r="AB166" i="2"/>
  <c r="AE166" i="2"/>
  <c r="W167" i="2"/>
  <c r="X167" i="2"/>
  <c r="AA167" i="2"/>
  <c r="AB167" i="2"/>
  <c r="AE167" i="2"/>
  <c r="V168" i="2"/>
  <c r="W168" i="2"/>
  <c r="X168" i="2"/>
  <c r="Z168" i="2"/>
  <c r="AA168" i="2"/>
  <c r="AB168" i="2"/>
  <c r="AE168" i="2"/>
  <c r="W169" i="2"/>
  <c r="X169" i="2"/>
  <c r="AA169" i="2"/>
  <c r="AB169" i="2"/>
  <c r="AE169" i="2"/>
  <c r="W170" i="2"/>
  <c r="X170" i="2"/>
  <c r="AA170" i="2"/>
  <c r="AB170" i="2"/>
  <c r="AE170" i="2"/>
  <c r="W171" i="2"/>
  <c r="X171" i="2"/>
  <c r="AA171" i="2"/>
  <c r="AB171" i="2"/>
  <c r="AE171" i="2"/>
  <c r="W172" i="2"/>
  <c r="X172" i="2"/>
  <c r="AA172" i="2"/>
  <c r="AB172" i="2"/>
  <c r="AE172" i="2"/>
  <c r="W173" i="2"/>
  <c r="X173" i="2"/>
  <c r="AA173" i="2"/>
  <c r="AB173" i="2"/>
  <c r="AE173" i="2"/>
  <c r="W174" i="2"/>
  <c r="X174" i="2"/>
  <c r="AA174" i="2"/>
  <c r="AB174" i="2"/>
  <c r="AE174" i="2"/>
  <c r="W175" i="2"/>
  <c r="X175" i="2"/>
  <c r="AA175" i="2"/>
  <c r="AB175" i="2"/>
  <c r="AE175" i="2"/>
  <c r="W176" i="2"/>
  <c r="X176" i="2"/>
  <c r="AA176" i="2"/>
  <c r="AB176" i="2"/>
  <c r="AE176" i="2"/>
  <c r="V177" i="2"/>
  <c r="W177" i="2"/>
  <c r="X177" i="2"/>
  <c r="Z177" i="2"/>
  <c r="AA177" i="2"/>
  <c r="AB177" i="2"/>
  <c r="AE177" i="2"/>
  <c r="V178" i="2"/>
  <c r="W178" i="2"/>
  <c r="X178" i="2"/>
  <c r="Z178" i="2"/>
  <c r="AA178" i="2"/>
  <c r="AB178" i="2"/>
  <c r="AE178" i="2"/>
  <c r="W235" i="2"/>
  <c r="X235" i="2"/>
  <c r="AA235" i="2"/>
  <c r="AB235" i="2"/>
  <c r="AE235" i="2"/>
  <c r="W236" i="2"/>
  <c r="X236" i="2"/>
  <c r="AA236" i="2"/>
  <c r="AB236" i="2"/>
  <c r="AE236" i="2"/>
  <c r="W237" i="2"/>
  <c r="X237" i="2"/>
  <c r="AA237" i="2"/>
  <c r="AB237" i="2"/>
  <c r="AE237" i="2"/>
  <c r="W238" i="2"/>
  <c r="X238" i="2"/>
  <c r="AA238" i="2"/>
  <c r="AB238" i="2"/>
  <c r="AE238" i="2"/>
  <c r="W239" i="2"/>
  <c r="X239" i="2"/>
  <c r="AA239" i="2"/>
  <c r="AB239" i="2"/>
  <c r="AE239" i="2"/>
  <c r="W240" i="2"/>
  <c r="X240" i="2"/>
  <c r="AA240" i="2"/>
  <c r="AB240" i="2"/>
  <c r="AE240" i="2"/>
  <c r="W241" i="2"/>
  <c r="X241" i="2"/>
  <c r="AA241" i="2"/>
  <c r="AB241" i="2"/>
  <c r="AE241" i="2"/>
  <c r="V449" i="2"/>
  <c r="W449" i="2"/>
  <c r="X449" i="2"/>
  <c r="Z449" i="2"/>
  <c r="AA449" i="2"/>
  <c r="AB449" i="2"/>
  <c r="AE449" i="2"/>
  <c r="V450" i="2"/>
  <c r="W450" i="2"/>
  <c r="X450" i="2"/>
  <c r="Z450" i="2"/>
  <c r="AA450" i="2"/>
  <c r="AB450" i="2"/>
  <c r="AE450" i="2"/>
  <c r="W451" i="2"/>
  <c r="X451" i="2"/>
  <c r="AA451" i="2"/>
  <c r="AB451" i="2"/>
  <c r="AE451" i="2"/>
  <c r="W242" i="2"/>
  <c r="X242" i="2"/>
  <c r="AA242" i="2"/>
  <c r="AB242" i="2"/>
  <c r="AE242" i="2"/>
  <c r="W243" i="2"/>
  <c r="X243" i="2"/>
  <c r="AA243" i="2"/>
  <c r="AB243" i="2"/>
  <c r="AE243" i="2"/>
  <c r="W244" i="2"/>
  <c r="X244" i="2"/>
  <c r="AA244" i="2"/>
  <c r="AB244" i="2"/>
  <c r="AE244" i="2"/>
  <c r="W245" i="2"/>
  <c r="X245" i="2"/>
  <c r="AA245" i="2"/>
  <c r="AB245" i="2"/>
  <c r="AE245" i="2"/>
  <c r="W246" i="2"/>
  <c r="X246" i="2"/>
  <c r="AA246" i="2"/>
  <c r="AB246" i="2"/>
  <c r="AE246" i="2"/>
  <c r="W247" i="2"/>
  <c r="X247" i="2"/>
  <c r="AA247" i="2"/>
  <c r="AB247" i="2"/>
  <c r="AE247" i="2"/>
  <c r="W248" i="2"/>
  <c r="X248" i="2"/>
  <c r="AA248" i="2"/>
  <c r="AB248" i="2"/>
  <c r="AE248" i="2"/>
  <c r="W249" i="2"/>
  <c r="X249" i="2"/>
  <c r="AA249" i="2"/>
  <c r="AB249" i="2"/>
  <c r="AE249" i="2"/>
  <c r="W250" i="2"/>
  <c r="X250" i="2"/>
  <c r="AA250" i="2"/>
  <c r="AB250" i="2"/>
  <c r="AE250" i="2"/>
  <c r="V251" i="2"/>
  <c r="W251" i="2"/>
  <c r="X251" i="2"/>
  <c r="Z251" i="2"/>
  <c r="AA251" i="2"/>
  <c r="AB251" i="2"/>
  <c r="AE251" i="2"/>
  <c r="V252" i="2"/>
  <c r="W252" i="2"/>
  <c r="X252" i="2"/>
  <c r="Z252" i="2"/>
  <c r="AA252" i="2"/>
  <c r="AB252" i="2"/>
  <c r="AE252" i="2"/>
  <c r="V253" i="2"/>
  <c r="W253" i="2"/>
  <c r="X253" i="2"/>
  <c r="Z253" i="2"/>
  <c r="AA253" i="2"/>
  <c r="AB253" i="2"/>
  <c r="AE253" i="2"/>
  <c r="V254" i="2"/>
  <c r="W254" i="2"/>
  <c r="X254" i="2"/>
  <c r="Z254" i="2"/>
  <c r="AA254" i="2"/>
  <c r="AB254" i="2"/>
  <c r="AE254" i="2"/>
  <c r="V255" i="2"/>
  <c r="W255" i="2"/>
  <c r="X255" i="2"/>
  <c r="Z255" i="2"/>
  <c r="AA255" i="2"/>
  <c r="AB255" i="2"/>
  <c r="AE255" i="2"/>
  <c r="V256" i="2"/>
  <c r="W256" i="2"/>
  <c r="X256" i="2"/>
  <c r="Z256" i="2"/>
  <c r="AA256" i="2"/>
  <c r="AB256" i="2"/>
  <c r="AE256" i="2"/>
  <c r="V257" i="2"/>
  <c r="W257" i="2"/>
  <c r="X257" i="2"/>
  <c r="Z257" i="2"/>
  <c r="AA257" i="2"/>
  <c r="AB257" i="2"/>
  <c r="AE257" i="2"/>
  <c r="V452" i="2"/>
  <c r="W452" i="2"/>
  <c r="X452" i="2"/>
  <c r="Z452" i="2"/>
  <c r="AA452" i="2"/>
  <c r="AB452" i="2"/>
  <c r="AE452" i="2"/>
  <c r="U258" i="2"/>
  <c r="V258" i="2"/>
  <c r="W258" i="2"/>
  <c r="X258" i="2"/>
  <c r="Y258" i="2"/>
  <c r="Z258" i="2"/>
  <c r="AA258" i="2"/>
  <c r="AB258" i="2"/>
  <c r="AE258" i="2"/>
  <c r="W259" i="2"/>
  <c r="X259" i="2"/>
  <c r="AA259" i="2"/>
  <c r="AB259" i="2"/>
  <c r="AE259" i="2"/>
  <c r="W260" i="2"/>
  <c r="X260" i="2"/>
  <c r="AA260" i="2"/>
  <c r="AB260" i="2"/>
  <c r="AE260" i="2"/>
  <c r="V261" i="2"/>
  <c r="W261" i="2"/>
  <c r="X261" i="2"/>
  <c r="Z261" i="2"/>
  <c r="AA261" i="2"/>
  <c r="AB261" i="2"/>
  <c r="AE261" i="2"/>
  <c r="V262" i="2"/>
  <c r="W262" i="2"/>
  <c r="X262" i="2"/>
  <c r="Z262" i="2"/>
  <c r="AA262" i="2"/>
  <c r="AB262" i="2"/>
  <c r="AE262" i="2"/>
  <c r="V263" i="2"/>
  <c r="W263" i="2"/>
  <c r="X263" i="2"/>
  <c r="Z263" i="2"/>
  <c r="AA263" i="2"/>
  <c r="AB263" i="2"/>
  <c r="AE263" i="2"/>
  <c r="W264" i="2"/>
  <c r="X264" i="2"/>
  <c r="AA264" i="2"/>
  <c r="AB264" i="2"/>
  <c r="AE264" i="2"/>
  <c r="V265" i="2"/>
  <c r="W265" i="2"/>
  <c r="X265" i="2"/>
  <c r="Z265" i="2"/>
  <c r="AA265" i="2"/>
  <c r="AB265" i="2"/>
  <c r="AE265" i="2"/>
  <c r="V266" i="2"/>
  <c r="W266" i="2"/>
  <c r="X266" i="2"/>
  <c r="Z266" i="2"/>
  <c r="AA266" i="2"/>
  <c r="AB266" i="2"/>
  <c r="AE266" i="2"/>
  <c r="W267" i="2"/>
  <c r="X267" i="2"/>
  <c r="AA267" i="2"/>
  <c r="AB267" i="2"/>
  <c r="AE267" i="2"/>
  <c r="W268" i="2"/>
  <c r="X268" i="2"/>
  <c r="AA268" i="2"/>
  <c r="AB268" i="2"/>
  <c r="AE268" i="2"/>
  <c r="W453" i="2"/>
  <c r="X453" i="2"/>
  <c r="AA453" i="2"/>
  <c r="AB453" i="2"/>
  <c r="AE453" i="2"/>
  <c r="W454" i="2"/>
  <c r="X454" i="2"/>
  <c r="AA454" i="2"/>
  <c r="AB454" i="2"/>
  <c r="AE454" i="2"/>
  <c r="V269" i="2"/>
  <c r="W269" i="2"/>
  <c r="X269" i="2"/>
  <c r="Z269" i="2"/>
  <c r="AA269" i="2"/>
  <c r="AB269" i="2"/>
  <c r="AE269" i="2"/>
  <c r="V270" i="2"/>
  <c r="W270" i="2"/>
  <c r="X270" i="2"/>
  <c r="Z270" i="2"/>
  <c r="AA270" i="2"/>
  <c r="AB270" i="2"/>
  <c r="AE270" i="2"/>
  <c r="W271" i="2"/>
  <c r="X271" i="2"/>
  <c r="AA271" i="2"/>
  <c r="AB271" i="2"/>
  <c r="AE271" i="2"/>
  <c r="W272" i="2"/>
  <c r="X272" i="2"/>
  <c r="AA272" i="2"/>
  <c r="AB272" i="2"/>
  <c r="AE272" i="2"/>
  <c r="V273" i="2"/>
  <c r="W273" i="2"/>
  <c r="X273" i="2"/>
  <c r="Z273" i="2"/>
  <c r="AA273" i="2"/>
  <c r="AB273" i="2"/>
  <c r="AE273" i="2"/>
  <c r="V274" i="2"/>
  <c r="W274" i="2"/>
  <c r="X274" i="2"/>
  <c r="Z274" i="2"/>
  <c r="AA274" i="2"/>
  <c r="AB274" i="2"/>
  <c r="AE274" i="2"/>
  <c r="V275" i="2"/>
  <c r="W275" i="2"/>
  <c r="X275" i="2"/>
  <c r="Z275" i="2"/>
  <c r="AA275" i="2"/>
  <c r="AB275" i="2"/>
  <c r="AE275" i="2"/>
  <c r="V276" i="2"/>
  <c r="W276" i="2"/>
  <c r="X276" i="2"/>
  <c r="Z276" i="2"/>
  <c r="AA276" i="2"/>
  <c r="AB276" i="2"/>
  <c r="AE276" i="2"/>
  <c r="V277" i="2"/>
  <c r="W277" i="2"/>
  <c r="X277" i="2"/>
  <c r="Z277" i="2"/>
  <c r="AA277" i="2"/>
  <c r="AB277" i="2"/>
  <c r="AE277" i="2"/>
  <c r="V278" i="2"/>
  <c r="W278" i="2"/>
  <c r="X278" i="2"/>
  <c r="Z278" i="2"/>
  <c r="AA278" i="2"/>
  <c r="AB278" i="2"/>
  <c r="AE278" i="2"/>
  <c r="W279" i="2"/>
  <c r="X279" i="2"/>
  <c r="AA279" i="2"/>
  <c r="AB279" i="2"/>
  <c r="AE279" i="2"/>
  <c r="W280" i="2"/>
  <c r="X280" i="2"/>
  <c r="AA280" i="2"/>
  <c r="AB280" i="2"/>
  <c r="AE280" i="2"/>
  <c r="V281" i="2"/>
  <c r="W281" i="2"/>
  <c r="X281" i="2"/>
  <c r="Z281" i="2"/>
  <c r="AA281" i="2"/>
  <c r="AB281" i="2"/>
  <c r="AE281" i="2"/>
  <c r="V282" i="2"/>
  <c r="W282" i="2"/>
  <c r="X282" i="2"/>
  <c r="Z282" i="2"/>
  <c r="AA282" i="2"/>
  <c r="AB282" i="2"/>
  <c r="AE282" i="2"/>
  <c r="V283" i="2"/>
  <c r="W283" i="2"/>
  <c r="X283" i="2"/>
  <c r="Z283" i="2"/>
  <c r="AA283" i="2"/>
  <c r="AB283" i="2"/>
  <c r="AE283" i="2"/>
  <c r="V284" i="2"/>
  <c r="W284" i="2"/>
  <c r="X284" i="2"/>
  <c r="Z284" i="2"/>
  <c r="AA284" i="2"/>
  <c r="AB284" i="2"/>
  <c r="AE284" i="2"/>
  <c r="V285" i="2"/>
  <c r="W285" i="2"/>
  <c r="X285" i="2"/>
  <c r="Z285" i="2"/>
  <c r="AA285" i="2"/>
  <c r="AB285" i="2"/>
  <c r="AE285" i="2"/>
  <c r="V286" i="2"/>
  <c r="W286" i="2"/>
  <c r="X286" i="2"/>
  <c r="Z286" i="2"/>
  <c r="AA286" i="2"/>
  <c r="AB286" i="2"/>
  <c r="AE286" i="2"/>
  <c r="V287" i="2"/>
  <c r="W287" i="2"/>
  <c r="X287" i="2"/>
  <c r="Y287" i="2"/>
  <c r="U287" i="2" s="1"/>
  <c r="Z287" i="2"/>
  <c r="AA287" i="2"/>
  <c r="AB287" i="2"/>
  <c r="AE287" i="2"/>
  <c r="W288" i="2"/>
  <c r="X288" i="2"/>
  <c r="AA288" i="2"/>
  <c r="AB288" i="2"/>
  <c r="AE288" i="2"/>
  <c r="W234" i="2"/>
  <c r="X234" i="2"/>
  <c r="AA234" i="2"/>
  <c r="AB234" i="2"/>
  <c r="AE234" i="2"/>
  <c r="W289" i="2"/>
  <c r="X289" i="2"/>
  <c r="AA289" i="2"/>
  <c r="AB289" i="2"/>
  <c r="AE289" i="2"/>
  <c r="W233" i="2"/>
  <c r="X233" i="2"/>
  <c r="AA233" i="2"/>
  <c r="AB233" i="2"/>
  <c r="AE233" i="2"/>
  <c r="W290" i="2"/>
  <c r="X290" i="2"/>
  <c r="AA290" i="2"/>
  <c r="AB290" i="2"/>
  <c r="AE290" i="2"/>
  <c r="W291" i="2"/>
  <c r="X291" i="2"/>
  <c r="AA291" i="2"/>
  <c r="AB291" i="2"/>
  <c r="AE291" i="2"/>
  <c r="W232" i="2"/>
  <c r="X232" i="2"/>
  <c r="AA232" i="2"/>
  <c r="AB232" i="2"/>
  <c r="AE232" i="2"/>
  <c r="W292" i="2"/>
  <c r="X292" i="2"/>
  <c r="AA292" i="2"/>
  <c r="AB292" i="2"/>
  <c r="AE292" i="2"/>
  <c r="V231" i="2"/>
  <c r="W231" i="2"/>
  <c r="X231" i="2"/>
  <c r="Z231" i="2"/>
  <c r="AA231" i="2"/>
  <c r="AB231" i="2"/>
  <c r="AE231" i="2"/>
  <c r="W293" i="2"/>
  <c r="X293" i="2"/>
  <c r="AA293" i="2"/>
  <c r="AB293" i="2"/>
  <c r="AE293" i="2"/>
  <c r="W230" i="2"/>
  <c r="X230" i="2"/>
  <c r="AA230" i="2"/>
  <c r="AB230" i="2"/>
  <c r="AE230" i="2"/>
  <c r="W294" i="2"/>
  <c r="X294" i="2"/>
  <c r="AA294" i="2"/>
  <c r="AB294" i="2"/>
  <c r="AE294" i="2"/>
  <c r="W229" i="2"/>
  <c r="X229" i="2"/>
  <c r="AA229" i="2"/>
  <c r="AB229" i="2"/>
  <c r="AE229" i="2"/>
  <c r="W295" i="2"/>
  <c r="X295" i="2"/>
  <c r="AA295" i="2"/>
  <c r="AB295" i="2"/>
  <c r="AE295" i="2"/>
  <c r="W228" i="2"/>
  <c r="X228" i="2"/>
  <c r="AA228" i="2"/>
  <c r="AB228" i="2"/>
  <c r="AE228" i="2"/>
  <c r="W296" i="2"/>
  <c r="X296" i="2"/>
  <c r="AA296" i="2"/>
  <c r="AB296" i="2"/>
  <c r="AE296" i="2"/>
  <c r="W227" i="2"/>
  <c r="X227" i="2"/>
  <c r="AA227" i="2"/>
  <c r="AB227" i="2"/>
  <c r="AE227" i="2"/>
  <c r="W455" i="2"/>
  <c r="X455" i="2"/>
  <c r="AA455" i="2"/>
  <c r="AB455" i="2"/>
  <c r="AE455" i="2"/>
  <c r="V456" i="2"/>
  <c r="W456" i="2"/>
  <c r="X456" i="2"/>
  <c r="Z456" i="2"/>
  <c r="AA456" i="2"/>
  <c r="AB456" i="2"/>
  <c r="AE456" i="2"/>
  <c r="W297" i="2"/>
  <c r="X297" i="2"/>
  <c r="AA297" i="2"/>
  <c r="AB297" i="2"/>
  <c r="AE297" i="2"/>
  <c r="V226" i="2"/>
  <c r="W226" i="2"/>
  <c r="X226" i="2"/>
  <c r="Z226" i="2"/>
  <c r="AA226" i="2"/>
  <c r="AB226" i="2"/>
  <c r="AE226" i="2"/>
  <c r="W298" i="2"/>
  <c r="X298" i="2"/>
  <c r="AA298" i="2"/>
  <c r="AB298" i="2"/>
  <c r="AE298" i="2"/>
  <c r="V225" i="2"/>
  <c r="W225" i="2"/>
  <c r="X225" i="2"/>
  <c r="Z225" i="2"/>
  <c r="AA225" i="2"/>
  <c r="AB225" i="2"/>
  <c r="AE225" i="2"/>
  <c r="W457" i="2"/>
  <c r="X457" i="2"/>
  <c r="AA457" i="2"/>
  <c r="AB457" i="2"/>
  <c r="AE457" i="2"/>
  <c r="W299" i="2"/>
  <c r="X299" i="2"/>
  <c r="AA299" i="2"/>
  <c r="AB299" i="2"/>
  <c r="AE299" i="2"/>
  <c r="V224" i="2"/>
  <c r="W224" i="2"/>
  <c r="X224" i="2"/>
  <c r="Z224" i="2"/>
  <c r="AA224" i="2"/>
  <c r="AB224" i="2"/>
  <c r="AE224" i="2"/>
  <c r="W300" i="2"/>
  <c r="X300" i="2"/>
  <c r="AA300" i="2"/>
  <c r="AB300" i="2"/>
  <c r="AE300" i="2"/>
  <c r="W223" i="2"/>
  <c r="X223" i="2"/>
  <c r="AA223" i="2"/>
  <c r="AB223" i="2"/>
  <c r="AE223" i="2"/>
  <c r="W301" i="2"/>
  <c r="X301" i="2"/>
  <c r="AA301" i="2"/>
  <c r="AB301" i="2"/>
  <c r="AE301" i="2"/>
  <c r="W222" i="2"/>
  <c r="X222" i="2"/>
  <c r="AA222" i="2"/>
  <c r="AB222" i="2"/>
  <c r="AE222" i="2"/>
  <c r="W302" i="2"/>
  <c r="X302" i="2"/>
  <c r="AA302" i="2"/>
  <c r="AB302" i="2"/>
  <c r="AE302" i="2"/>
  <c r="V221" i="2"/>
  <c r="W221" i="2"/>
  <c r="X221" i="2"/>
  <c r="Z221" i="2"/>
  <c r="AA221" i="2"/>
  <c r="AB221" i="2"/>
  <c r="AE221" i="2"/>
  <c r="W303" i="2"/>
  <c r="X303" i="2"/>
  <c r="AA303" i="2"/>
  <c r="AB303" i="2"/>
  <c r="AE303" i="2"/>
  <c r="V220" i="2"/>
  <c r="W220" i="2"/>
  <c r="X220" i="2"/>
  <c r="Z220" i="2"/>
  <c r="AA220" i="2"/>
  <c r="AB220" i="2"/>
  <c r="AE220" i="2"/>
  <c r="W219" i="2"/>
  <c r="X219" i="2"/>
  <c r="AA219" i="2"/>
  <c r="AB219" i="2"/>
  <c r="AE219" i="2"/>
  <c r="V458" i="2"/>
  <c r="W458" i="2"/>
  <c r="X458" i="2"/>
  <c r="Z458" i="2"/>
  <c r="AA458" i="2"/>
  <c r="AB458" i="2"/>
  <c r="AE458" i="2"/>
  <c r="V459" i="2"/>
  <c r="W459" i="2"/>
  <c r="X459" i="2"/>
  <c r="Z459" i="2"/>
  <c r="AA459" i="2"/>
  <c r="AB459" i="2"/>
  <c r="AE459" i="2"/>
  <c r="V460" i="2"/>
  <c r="W460" i="2"/>
  <c r="X460" i="2"/>
  <c r="Z460" i="2"/>
  <c r="AA460" i="2"/>
  <c r="AB460" i="2"/>
  <c r="AE460" i="2"/>
  <c r="W304" i="2"/>
  <c r="X304" i="2"/>
  <c r="AA304" i="2"/>
  <c r="AB304" i="2"/>
  <c r="AE304" i="2"/>
  <c r="V218" i="2"/>
  <c r="W218" i="2"/>
  <c r="X218" i="2"/>
  <c r="Z218" i="2"/>
  <c r="AA218" i="2"/>
  <c r="AB218" i="2"/>
  <c r="AE218" i="2"/>
  <c r="W305" i="2"/>
  <c r="X305" i="2"/>
  <c r="AA305" i="2"/>
  <c r="AB305" i="2"/>
  <c r="AE305" i="2"/>
  <c r="V217" i="2"/>
  <c r="W217" i="2"/>
  <c r="X217" i="2"/>
  <c r="Z217" i="2"/>
  <c r="AA217" i="2"/>
  <c r="AB217" i="2"/>
  <c r="AE217" i="2"/>
  <c r="V216" i="2"/>
  <c r="W216" i="2"/>
  <c r="X216" i="2"/>
  <c r="Z216" i="2"/>
  <c r="AA216" i="2"/>
  <c r="AB216" i="2"/>
  <c r="AE216" i="2"/>
  <c r="V215" i="2"/>
  <c r="W215" i="2"/>
  <c r="X215" i="2"/>
  <c r="Z215" i="2"/>
  <c r="AA215" i="2"/>
  <c r="AB215" i="2"/>
  <c r="AE215" i="2"/>
  <c r="V214" i="2"/>
  <c r="W214" i="2"/>
  <c r="X214" i="2"/>
  <c r="Z214" i="2"/>
  <c r="AA214" i="2"/>
  <c r="AB214" i="2"/>
  <c r="AE214" i="2"/>
  <c r="V213" i="2"/>
  <c r="W213" i="2"/>
  <c r="X213" i="2"/>
  <c r="Z213" i="2"/>
  <c r="AA213" i="2"/>
  <c r="AB213" i="2"/>
  <c r="AE213" i="2"/>
  <c r="V306" i="2"/>
  <c r="W306" i="2"/>
  <c r="X306" i="2"/>
  <c r="Z306" i="2"/>
  <c r="AA306" i="2"/>
  <c r="AB306" i="2"/>
  <c r="AE306" i="2"/>
  <c r="V212" i="2"/>
  <c r="W212" i="2"/>
  <c r="X212" i="2"/>
  <c r="Z212" i="2"/>
  <c r="AA212" i="2"/>
  <c r="AB212" i="2"/>
  <c r="AE212" i="2"/>
  <c r="W307" i="2"/>
  <c r="X307" i="2"/>
  <c r="AA307" i="2"/>
  <c r="AB307" i="2"/>
  <c r="AE307" i="2"/>
  <c r="V211" i="2"/>
  <c r="W211" i="2"/>
  <c r="X211" i="2"/>
  <c r="Z211" i="2"/>
  <c r="AA211" i="2"/>
  <c r="AB211" i="2"/>
  <c r="AE211" i="2"/>
  <c r="W308" i="2"/>
  <c r="X308" i="2"/>
  <c r="AA308" i="2"/>
  <c r="AB308" i="2"/>
  <c r="AE308" i="2"/>
  <c r="V210" i="2"/>
  <c r="W210" i="2"/>
  <c r="X210" i="2"/>
  <c r="Z210" i="2"/>
  <c r="AA210" i="2"/>
  <c r="AB210" i="2"/>
  <c r="AE210" i="2"/>
  <c r="V309" i="2"/>
  <c r="W309" i="2"/>
  <c r="X309" i="2"/>
  <c r="Z309" i="2"/>
  <c r="AA309" i="2"/>
  <c r="AB309" i="2"/>
  <c r="AE309" i="2"/>
  <c r="U461" i="2"/>
  <c r="V461" i="2"/>
  <c r="W461" i="2"/>
  <c r="X461" i="2"/>
  <c r="Y461" i="2"/>
  <c r="Z461" i="2"/>
  <c r="AA461" i="2"/>
  <c r="AB461" i="2"/>
  <c r="AE461" i="2"/>
  <c r="W462" i="2"/>
  <c r="X462" i="2"/>
  <c r="AA462" i="2"/>
  <c r="AB462" i="2"/>
  <c r="AE462" i="2"/>
  <c r="W310" i="2"/>
  <c r="X310" i="2"/>
  <c r="AA310" i="2"/>
  <c r="AB310" i="2"/>
  <c r="AE310" i="2"/>
  <c r="V209" i="2"/>
  <c r="W209" i="2"/>
  <c r="X209" i="2"/>
  <c r="Z209" i="2"/>
  <c r="AA209" i="2"/>
  <c r="AB209" i="2"/>
  <c r="AE209" i="2"/>
  <c r="V208" i="2"/>
  <c r="W208" i="2"/>
  <c r="X208" i="2"/>
  <c r="Z208" i="2"/>
  <c r="AA208" i="2"/>
  <c r="AB208" i="2"/>
  <c r="AE208" i="2"/>
  <c r="W311" i="2"/>
  <c r="X311" i="2"/>
  <c r="AA311" i="2"/>
  <c r="AB311" i="2"/>
  <c r="AE311" i="2"/>
  <c r="W207" i="2"/>
  <c r="X207" i="2"/>
  <c r="AA207" i="2"/>
  <c r="AB207" i="2"/>
  <c r="AE207" i="2"/>
  <c r="W312" i="2"/>
  <c r="X312" i="2"/>
  <c r="AA312" i="2"/>
  <c r="AB312" i="2"/>
  <c r="AE312" i="2"/>
  <c r="V463" i="2"/>
  <c r="W463" i="2"/>
  <c r="X463" i="2"/>
  <c r="Z463" i="2"/>
  <c r="AA463" i="2"/>
  <c r="AB463" i="2"/>
  <c r="AE463" i="2"/>
  <c r="V313" i="2"/>
  <c r="W313" i="2"/>
  <c r="X313" i="2"/>
  <c r="Z313" i="2"/>
  <c r="AA313" i="2"/>
  <c r="AB313" i="2"/>
  <c r="AE313" i="2"/>
  <c r="V206" i="2"/>
  <c r="W206" i="2"/>
  <c r="X206" i="2"/>
  <c r="Z206" i="2"/>
  <c r="AA206" i="2"/>
  <c r="AB206" i="2"/>
  <c r="AE206" i="2"/>
  <c r="V314" i="2"/>
  <c r="W314" i="2"/>
  <c r="X314" i="2"/>
  <c r="Z314" i="2"/>
  <c r="AA314" i="2"/>
  <c r="AB314" i="2"/>
  <c r="AE314" i="2"/>
  <c r="V205" i="2"/>
  <c r="W205" i="2"/>
  <c r="X205" i="2"/>
  <c r="Z205" i="2"/>
  <c r="AA205" i="2"/>
  <c r="AB205" i="2"/>
  <c r="AE205" i="2"/>
  <c r="V464" i="2"/>
  <c r="W464" i="2"/>
  <c r="X464" i="2"/>
  <c r="Z464" i="2"/>
  <c r="AA464" i="2"/>
  <c r="AB464" i="2"/>
  <c r="AE464" i="2"/>
  <c r="W315" i="2"/>
  <c r="X315" i="2"/>
  <c r="AA315" i="2"/>
  <c r="AB315" i="2"/>
  <c r="AE315" i="2"/>
  <c r="W204" i="2"/>
  <c r="X204" i="2"/>
  <c r="AA204" i="2"/>
  <c r="AB204" i="2"/>
  <c r="AE204" i="2"/>
  <c r="V203" i="2"/>
  <c r="W203" i="2"/>
  <c r="X203" i="2"/>
  <c r="Z203" i="2"/>
  <c r="AA203" i="2"/>
  <c r="AB203" i="2"/>
  <c r="AE203" i="2"/>
  <c r="V465" i="2"/>
  <c r="W465" i="2"/>
  <c r="X465" i="2"/>
  <c r="Z465" i="2"/>
  <c r="AA465" i="2"/>
  <c r="AB465" i="2"/>
  <c r="AE465" i="2"/>
  <c r="W202" i="2"/>
  <c r="X202" i="2"/>
  <c r="AA202" i="2"/>
  <c r="AB202" i="2"/>
  <c r="AE202" i="2"/>
  <c r="V316" i="2"/>
  <c r="W316" i="2"/>
  <c r="X316" i="2"/>
  <c r="Z316" i="2"/>
  <c r="AA316" i="2"/>
  <c r="AB316" i="2"/>
  <c r="AE316" i="2"/>
  <c r="W201" i="2"/>
  <c r="X201" i="2"/>
  <c r="AA201" i="2"/>
  <c r="AB201" i="2"/>
  <c r="AE201" i="2"/>
  <c r="W200" i="2"/>
  <c r="X200" i="2"/>
  <c r="AA200" i="2"/>
  <c r="AB200" i="2"/>
  <c r="AE200" i="2"/>
  <c r="V199" i="2"/>
  <c r="W199" i="2"/>
  <c r="X199" i="2"/>
  <c r="Z199" i="2"/>
  <c r="AA199" i="2"/>
  <c r="AB199" i="2"/>
  <c r="AE199" i="2"/>
  <c r="V198" i="2"/>
  <c r="W198" i="2"/>
  <c r="X198" i="2"/>
  <c r="Z198" i="2"/>
  <c r="AA198" i="2"/>
  <c r="AB198" i="2"/>
  <c r="AE198" i="2"/>
  <c r="V197" i="2"/>
  <c r="W197" i="2"/>
  <c r="X197" i="2"/>
  <c r="Z197" i="2"/>
  <c r="AA197" i="2"/>
  <c r="AB197" i="2"/>
  <c r="AE197" i="2"/>
  <c r="V196" i="2"/>
  <c r="W196" i="2"/>
  <c r="X196" i="2"/>
  <c r="Z196" i="2"/>
  <c r="AA196" i="2"/>
  <c r="AB196" i="2"/>
  <c r="AE196" i="2"/>
  <c r="V317" i="2"/>
  <c r="W317" i="2"/>
  <c r="X317" i="2"/>
  <c r="Z317" i="2"/>
  <c r="AA317" i="2"/>
  <c r="AB317" i="2"/>
  <c r="AE317" i="2"/>
  <c r="V195" i="2"/>
  <c r="W195" i="2"/>
  <c r="X195" i="2"/>
  <c r="Z195" i="2"/>
  <c r="AA195" i="2"/>
  <c r="AB195" i="2"/>
  <c r="AE195" i="2"/>
  <c r="V318" i="2"/>
  <c r="W318" i="2"/>
  <c r="X318" i="2"/>
  <c r="Z318" i="2"/>
  <c r="AA318" i="2"/>
  <c r="AB318" i="2"/>
  <c r="AE318" i="2"/>
  <c r="V194" i="2"/>
  <c r="W194" i="2"/>
  <c r="X194" i="2"/>
  <c r="Z194" i="2"/>
  <c r="AA194" i="2"/>
  <c r="AB194" i="2"/>
  <c r="AE194" i="2"/>
  <c r="W193" i="2"/>
  <c r="X193" i="2"/>
  <c r="AA193" i="2"/>
  <c r="AB193" i="2"/>
  <c r="AE193" i="2"/>
  <c r="V192" i="2"/>
  <c r="W192" i="2"/>
  <c r="X192" i="2"/>
  <c r="Z192" i="2"/>
  <c r="AA192" i="2"/>
  <c r="AB192" i="2"/>
  <c r="AE192" i="2"/>
  <c r="V319" i="2"/>
  <c r="W319" i="2"/>
  <c r="X319" i="2"/>
  <c r="Z319" i="2"/>
  <c r="AA319" i="2"/>
  <c r="AB319" i="2"/>
  <c r="AE319" i="2"/>
  <c r="V191" i="2"/>
  <c r="W191" i="2"/>
  <c r="X191" i="2"/>
  <c r="Z191" i="2"/>
  <c r="AA191" i="2"/>
  <c r="AB191" i="2"/>
  <c r="AE191" i="2"/>
  <c r="V320" i="2"/>
  <c r="W320" i="2"/>
  <c r="X320" i="2"/>
  <c r="Z320" i="2"/>
  <c r="AA320" i="2"/>
  <c r="AB320" i="2"/>
  <c r="AE320" i="2"/>
  <c r="U190" i="2"/>
  <c r="V190" i="2"/>
  <c r="W190" i="2"/>
  <c r="X190" i="2"/>
  <c r="Y190" i="2"/>
  <c r="Z190" i="2"/>
  <c r="AA190" i="2"/>
  <c r="AB190" i="2"/>
  <c r="AE190" i="2"/>
  <c r="U321" i="2"/>
  <c r="V321" i="2"/>
  <c r="W321" i="2"/>
  <c r="X321" i="2"/>
  <c r="Y321" i="2"/>
  <c r="Z321" i="2"/>
  <c r="AA321" i="2"/>
  <c r="AB321" i="2"/>
  <c r="AE321" i="2"/>
  <c r="V322" i="2"/>
  <c r="W322" i="2"/>
  <c r="X322" i="2"/>
  <c r="Z322" i="2"/>
  <c r="AA322" i="2"/>
  <c r="AB322" i="2"/>
  <c r="AE322" i="2"/>
  <c r="W323" i="2"/>
  <c r="X323" i="2"/>
  <c r="AA323" i="2"/>
  <c r="AB323" i="2"/>
  <c r="AE323" i="2"/>
  <c r="W324" i="2"/>
  <c r="X324" i="2"/>
  <c r="AA324" i="2"/>
  <c r="AB324" i="2"/>
  <c r="AE324" i="2"/>
  <c r="V189" i="2"/>
  <c r="W189" i="2"/>
  <c r="X189" i="2"/>
  <c r="Z189" i="2"/>
  <c r="AA189" i="2"/>
  <c r="AB189" i="2"/>
  <c r="AE189" i="2"/>
  <c r="V325" i="2"/>
  <c r="W325" i="2"/>
  <c r="X325" i="2"/>
  <c r="Z325" i="2"/>
  <c r="AA325" i="2"/>
  <c r="AB325" i="2"/>
  <c r="AE325" i="2"/>
  <c r="V326" i="2"/>
  <c r="W326" i="2"/>
  <c r="X326" i="2"/>
  <c r="Z326" i="2"/>
  <c r="AA326" i="2"/>
  <c r="AB326" i="2"/>
  <c r="AE326" i="2"/>
  <c r="V327" i="2"/>
  <c r="W327" i="2"/>
  <c r="X327" i="2"/>
  <c r="Z327" i="2"/>
  <c r="AA327" i="2"/>
  <c r="AB327" i="2"/>
  <c r="AE327" i="2"/>
  <c r="V328" i="2"/>
  <c r="W328" i="2"/>
  <c r="X328" i="2"/>
  <c r="Z328" i="2"/>
  <c r="AA328" i="2"/>
  <c r="AB328" i="2"/>
  <c r="AE328" i="2"/>
  <c r="V329" i="2"/>
  <c r="W329" i="2"/>
  <c r="X329" i="2"/>
  <c r="Z329" i="2"/>
  <c r="AA329" i="2"/>
  <c r="AB329" i="2"/>
  <c r="AE329" i="2"/>
  <c r="V188" i="2"/>
  <c r="W188" i="2"/>
  <c r="X188" i="2"/>
  <c r="Z188" i="2"/>
  <c r="AA188" i="2"/>
  <c r="AB188" i="2"/>
  <c r="AE188" i="2"/>
  <c r="W330" i="2"/>
  <c r="X330" i="2"/>
  <c r="AA330" i="2"/>
  <c r="AB330" i="2"/>
  <c r="AE330" i="2"/>
  <c r="W187" i="2"/>
  <c r="X187" i="2"/>
  <c r="AA187" i="2"/>
  <c r="AB187" i="2"/>
  <c r="AE187" i="2"/>
  <c r="W331" i="2"/>
  <c r="X331" i="2"/>
  <c r="AA331" i="2"/>
  <c r="AB331" i="2"/>
  <c r="AE331" i="2"/>
  <c r="V332" i="2"/>
  <c r="W332" i="2"/>
  <c r="X332" i="2"/>
  <c r="Z332" i="2"/>
  <c r="AA332" i="2"/>
  <c r="AB332" i="2"/>
  <c r="AE332" i="2"/>
  <c r="W333" i="2"/>
  <c r="X333" i="2"/>
  <c r="AA333" i="2"/>
  <c r="AB333" i="2"/>
  <c r="AE333" i="2"/>
  <c r="V186" i="2"/>
  <c r="W186" i="2"/>
  <c r="X186" i="2"/>
  <c r="Z186" i="2"/>
  <c r="AA186" i="2"/>
  <c r="AB186" i="2"/>
  <c r="AE186" i="2"/>
  <c r="W334" i="2"/>
  <c r="X334" i="2"/>
  <c r="AA334" i="2"/>
  <c r="AB334" i="2"/>
  <c r="AE334" i="2"/>
  <c r="V185" i="2"/>
  <c r="W185" i="2"/>
  <c r="X185" i="2"/>
  <c r="Z185" i="2"/>
  <c r="AA185" i="2"/>
  <c r="AB185" i="2"/>
  <c r="AE185" i="2"/>
  <c r="W335" i="2"/>
  <c r="X335" i="2"/>
  <c r="AA335" i="2"/>
  <c r="AB335" i="2"/>
  <c r="AE335" i="2"/>
  <c r="V184" i="2"/>
  <c r="W184" i="2"/>
  <c r="X184" i="2"/>
  <c r="Z184" i="2"/>
  <c r="AA184" i="2"/>
  <c r="AB184" i="2"/>
  <c r="AE184" i="2"/>
  <c r="W336" i="2"/>
  <c r="X336" i="2"/>
  <c r="AA336" i="2"/>
  <c r="AB336" i="2"/>
  <c r="AE336" i="2"/>
  <c r="V183" i="2"/>
  <c r="W183" i="2"/>
  <c r="X183" i="2"/>
  <c r="Z183" i="2"/>
  <c r="AA183" i="2"/>
  <c r="AB183" i="2"/>
  <c r="AE183" i="2"/>
  <c r="W337" i="2"/>
  <c r="X337" i="2"/>
  <c r="AA337" i="2"/>
  <c r="AB337" i="2"/>
  <c r="AE337" i="2"/>
  <c r="V182" i="2"/>
  <c r="W182" i="2"/>
  <c r="X182" i="2"/>
  <c r="Z182" i="2"/>
  <c r="AA182" i="2"/>
  <c r="AB182" i="2"/>
  <c r="AE182" i="2"/>
  <c r="W338" i="2"/>
  <c r="X338" i="2"/>
  <c r="AA338" i="2"/>
  <c r="AB338" i="2"/>
  <c r="AE338" i="2"/>
  <c r="V181" i="2"/>
  <c r="W181" i="2"/>
  <c r="X181" i="2"/>
  <c r="Z181" i="2"/>
  <c r="AA181" i="2"/>
  <c r="AB181" i="2"/>
  <c r="AE181" i="2"/>
  <c r="W339" i="2"/>
  <c r="X339" i="2"/>
  <c r="AA339" i="2"/>
  <c r="AB339" i="2"/>
  <c r="AE339" i="2"/>
  <c r="V180" i="2"/>
  <c r="W180" i="2"/>
  <c r="X180" i="2"/>
  <c r="Z180" i="2"/>
  <c r="AA180" i="2"/>
  <c r="AB180" i="2"/>
  <c r="AE180" i="2"/>
  <c r="W340" i="2"/>
  <c r="X340" i="2"/>
  <c r="AA340" i="2"/>
  <c r="AB340" i="2"/>
  <c r="AE340" i="2"/>
  <c r="V179" i="2"/>
  <c r="W179" i="2"/>
  <c r="X179" i="2"/>
  <c r="Z179" i="2"/>
  <c r="AA179" i="2"/>
  <c r="AB179" i="2"/>
  <c r="AE179" i="2"/>
  <c r="W341" i="2"/>
  <c r="X341" i="2"/>
  <c r="AA341" i="2"/>
  <c r="AB341" i="2"/>
  <c r="AE341" i="2"/>
  <c r="U466" i="2"/>
  <c r="V466" i="2"/>
  <c r="W466" i="2"/>
  <c r="X466" i="2"/>
  <c r="Y466" i="2"/>
  <c r="Z466" i="2"/>
  <c r="AA466" i="2"/>
  <c r="AB466" i="2"/>
  <c r="AE466" i="2"/>
  <c r="W467" i="2"/>
  <c r="X467" i="2"/>
  <c r="AA467" i="2"/>
  <c r="AB467" i="2"/>
  <c r="AE467" i="2"/>
  <c r="W342" i="2"/>
  <c r="X342" i="2"/>
  <c r="AA342" i="2"/>
  <c r="AB342" i="2"/>
  <c r="AE342" i="2"/>
  <c r="W468" i="2"/>
  <c r="X468" i="2"/>
  <c r="AA468" i="2"/>
  <c r="AB468" i="2"/>
  <c r="AE468" i="2"/>
  <c r="W343" i="2"/>
  <c r="X343" i="2"/>
  <c r="AA343" i="2"/>
  <c r="AB343" i="2"/>
  <c r="AE343" i="2"/>
  <c r="W344" i="2"/>
  <c r="X344" i="2"/>
  <c r="AA344" i="2"/>
  <c r="AB344" i="2"/>
  <c r="AE344" i="2"/>
  <c r="V345" i="2"/>
  <c r="W345" i="2"/>
  <c r="X345" i="2"/>
  <c r="Z345" i="2"/>
  <c r="AA345" i="2"/>
  <c r="AB345" i="2"/>
  <c r="AE345" i="2"/>
  <c r="W346" i="2"/>
  <c r="X346" i="2"/>
  <c r="AA346" i="2"/>
  <c r="AB346" i="2"/>
  <c r="AE346" i="2"/>
  <c r="W347" i="2"/>
  <c r="X347" i="2"/>
  <c r="AA347" i="2"/>
  <c r="AB347" i="2"/>
  <c r="AE347" i="2"/>
  <c r="W348" i="2"/>
  <c r="X348" i="2"/>
  <c r="AA348" i="2"/>
  <c r="AB348" i="2"/>
  <c r="AE348" i="2"/>
  <c r="W349" i="2"/>
  <c r="X349" i="2"/>
  <c r="AA349" i="2"/>
  <c r="AB349" i="2"/>
  <c r="AE349" i="2"/>
  <c r="W350" i="2"/>
  <c r="X350" i="2"/>
  <c r="AA350" i="2"/>
  <c r="AB350" i="2"/>
  <c r="AE350" i="2"/>
  <c r="W351" i="2"/>
  <c r="X351" i="2"/>
  <c r="AA351" i="2"/>
  <c r="AB351" i="2"/>
  <c r="AE351" i="2"/>
  <c r="W352" i="2"/>
  <c r="X352" i="2"/>
  <c r="AA352" i="2"/>
  <c r="AB352" i="2"/>
  <c r="AE352" i="2"/>
  <c r="V353" i="2"/>
  <c r="W353" i="2"/>
  <c r="X353" i="2"/>
  <c r="Z353" i="2"/>
  <c r="AA353" i="2"/>
  <c r="AB353" i="2"/>
  <c r="AE353" i="2"/>
  <c r="W354" i="2"/>
  <c r="X354" i="2"/>
  <c r="AA354" i="2"/>
  <c r="AB354" i="2"/>
  <c r="AE354" i="2"/>
  <c r="V355" i="2"/>
  <c r="W355" i="2"/>
  <c r="X355" i="2"/>
  <c r="Z355" i="2"/>
  <c r="AA355" i="2"/>
  <c r="AB355" i="2"/>
  <c r="AE355" i="2"/>
  <c r="V356" i="2"/>
  <c r="W356" i="2"/>
  <c r="X356" i="2"/>
  <c r="Z356" i="2"/>
  <c r="AA356" i="2"/>
  <c r="AB356" i="2"/>
  <c r="AE356" i="2"/>
  <c r="V357" i="2"/>
  <c r="W357" i="2"/>
  <c r="X357" i="2"/>
  <c r="Z357" i="2"/>
  <c r="AA357" i="2"/>
  <c r="AB357" i="2"/>
  <c r="AE357" i="2"/>
  <c r="W469" i="2"/>
  <c r="X469" i="2"/>
  <c r="AA469" i="2"/>
  <c r="AB469" i="2"/>
  <c r="AE469" i="2"/>
  <c r="V358" i="2"/>
  <c r="W358" i="2"/>
  <c r="X358" i="2"/>
  <c r="Z358" i="2"/>
  <c r="AA358" i="2"/>
  <c r="AB358" i="2"/>
  <c r="AE358" i="2"/>
  <c r="W359" i="2"/>
  <c r="X359" i="2"/>
  <c r="AA359" i="2"/>
  <c r="AB359" i="2"/>
  <c r="AE359" i="2"/>
  <c r="V360" i="2"/>
  <c r="W360" i="2"/>
  <c r="X360" i="2"/>
  <c r="Z360" i="2"/>
  <c r="AA360" i="2"/>
  <c r="AB360" i="2"/>
  <c r="AE360" i="2"/>
  <c r="V470" i="2"/>
  <c r="W470" i="2"/>
  <c r="X470" i="2"/>
  <c r="Z470" i="2"/>
  <c r="AA470" i="2"/>
  <c r="AB470" i="2"/>
  <c r="AE470" i="2"/>
  <c r="U361" i="2"/>
  <c r="V361" i="2"/>
  <c r="W361" i="2"/>
  <c r="X361" i="2"/>
  <c r="Y361" i="2"/>
  <c r="Z361" i="2"/>
  <c r="AA361" i="2"/>
  <c r="AB361" i="2"/>
  <c r="AE361" i="2"/>
  <c r="W362" i="2"/>
  <c r="X362" i="2"/>
  <c r="AA362" i="2"/>
  <c r="AB362" i="2"/>
  <c r="AE362" i="2"/>
  <c r="W363" i="2"/>
  <c r="X363" i="2"/>
  <c r="AA363" i="2"/>
  <c r="AB363" i="2"/>
  <c r="AE363" i="2"/>
  <c r="V364" i="2"/>
  <c r="W364" i="2"/>
  <c r="X364" i="2"/>
  <c r="Z364" i="2"/>
  <c r="AA364" i="2"/>
  <c r="AB364" i="2"/>
  <c r="AE364" i="2"/>
  <c r="V365" i="2"/>
  <c r="W365" i="2"/>
  <c r="X365" i="2"/>
  <c r="Z365" i="2"/>
  <c r="AA365" i="2"/>
  <c r="AB365" i="2"/>
  <c r="AE365" i="2"/>
  <c r="W366" i="2"/>
  <c r="X366" i="2"/>
  <c r="AA366" i="2"/>
  <c r="AB366" i="2"/>
  <c r="AE366" i="2"/>
  <c r="W367" i="2"/>
  <c r="X367" i="2"/>
  <c r="AA367" i="2"/>
  <c r="AB367" i="2"/>
  <c r="AE367" i="2"/>
  <c r="V368" i="2"/>
  <c r="W368" i="2"/>
  <c r="X368" i="2"/>
  <c r="Z368" i="2"/>
  <c r="AA368" i="2"/>
  <c r="AB368" i="2"/>
  <c r="AE368" i="2"/>
  <c r="V369" i="2"/>
  <c r="W369" i="2"/>
  <c r="X369" i="2"/>
  <c r="Z369" i="2"/>
  <c r="AA369" i="2"/>
  <c r="AB369" i="2"/>
  <c r="AE369" i="2"/>
  <c r="V370" i="2"/>
  <c r="W370" i="2"/>
  <c r="X370" i="2"/>
  <c r="Z370" i="2"/>
  <c r="AA370" i="2"/>
  <c r="AB370" i="2"/>
  <c r="AE370" i="2"/>
  <c r="V471" i="2"/>
  <c r="W471" i="2"/>
  <c r="X471" i="2"/>
  <c r="Z471" i="2"/>
  <c r="AA471" i="2"/>
  <c r="AB471" i="2"/>
  <c r="AE471" i="2"/>
  <c r="V371" i="2"/>
  <c r="W371" i="2"/>
  <c r="X371" i="2"/>
  <c r="Z371" i="2"/>
  <c r="AA371" i="2"/>
  <c r="AB371" i="2"/>
  <c r="AE371" i="2"/>
  <c r="V372" i="2"/>
  <c r="W372" i="2"/>
  <c r="X372" i="2"/>
  <c r="Z372" i="2"/>
  <c r="AA372" i="2"/>
  <c r="AB372" i="2"/>
  <c r="AE372" i="2"/>
  <c r="V373" i="2"/>
  <c r="W373" i="2"/>
  <c r="X373" i="2"/>
  <c r="Z373" i="2"/>
  <c r="AA373" i="2"/>
  <c r="AB373" i="2"/>
  <c r="AE373" i="2"/>
  <c r="V374" i="2"/>
  <c r="W374" i="2"/>
  <c r="X374" i="2"/>
  <c r="Z374" i="2"/>
  <c r="AA374" i="2"/>
  <c r="AB374" i="2"/>
  <c r="AE374" i="2"/>
  <c r="W375" i="2"/>
  <c r="X375" i="2"/>
  <c r="AA375" i="2"/>
  <c r="AB375" i="2"/>
  <c r="AE375" i="2"/>
  <c r="W376" i="2"/>
  <c r="X376" i="2"/>
  <c r="AA376" i="2"/>
  <c r="AB376" i="2"/>
  <c r="AE376" i="2"/>
  <c r="W377" i="2"/>
  <c r="X377" i="2"/>
  <c r="AA377" i="2"/>
  <c r="AB377" i="2"/>
  <c r="AE377" i="2"/>
  <c r="W378" i="2"/>
  <c r="X378" i="2"/>
  <c r="AA378" i="2"/>
  <c r="AB378" i="2"/>
  <c r="AE378" i="2"/>
  <c r="V379" i="2"/>
  <c r="W379" i="2"/>
  <c r="X379" i="2"/>
  <c r="Z379" i="2"/>
  <c r="AA379" i="2"/>
  <c r="AB379" i="2"/>
  <c r="AE379" i="2"/>
  <c r="V472" i="2"/>
  <c r="W472" i="2"/>
  <c r="X472" i="2"/>
  <c r="Z472" i="2"/>
  <c r="AA472" i="2"/>
  <c r="AB472" i="2"/>
  <c r="AE472" i="2"/>
  <c r="V380" i="2"/>
  <c r="W380" i="2"/>
  <c r="X380" i="2"/>
  <c r="Z380" i="2"/>
  <c r="AA380" i="2"/>
  <c r="AB380" i="2"/>
  <c r="AE380" i="2"/>
  <c r="V381" i="2"/>
  <c r="W381" i="2"/>
  <c r="X381" i="2"/>
  <c r="Z381" i="2"/>
  <c r="AA381" i="2"/>
  <c r="AB381" i="2"/>
  <c r="AE381" i="2"/>
  <c r="W382" i="2"/>
  <c r="X382" i="2"/>
  <c r="AA382" i="2"/>
  <c r="AB382" i="2"/>
  <c r="AE382" i="2"/>
  <c r="V383" i="2"/>
  <c r="W383" i="2"/>
  <c r="X383" i="2"/>
  <c r="Z383" i="2"/>
  <c r="AA383" i="2"/>
  <c r="AB383" i="2"/>
  <c r="AE383" i="2"/>
  <c r="V384" i="2"/>
  <c r="W384" i="2"/>
  <c r="X384" i="2"/>
  <c r="Z384" i="2"/>
  <c r="AA384" i="2"/>
  <c r="AB384" i="2"/>
  <c r="AE384" i="2"/>
  <c r="V385" i="2"/>
  <c r="W385" i="2"/>
  <c r="X385" i="2"/>
  <c r="Z385" i="2"/>
  <c r="AA385" i="2"/>
  <c r="AB385" i="2"/>
  <c r="AE385" i="2"/>
  <c r="V386" i="2"/>
  <c r="W386" i="2"/>
  <c r="X386" i="2"/>
  <c r="Z386" i="2"/>
  <c r="AA386" i="2"/>
  <c r="AB386" i="2"/>
  <c r="AE386" i="2"/>
  <c r="V387" i="2"/>
  <c r="W387" i="2"/>
  <c r="X387" i="2"/>
  <c r="Z387" i="2"/>
  <c r="AA387" i="2"/>
  <c r="AB387" i="2"/>
  <c r="AE387" i="2"/>
  <c r="V388" i="2"/>
  <c r="W388" i="2"/>
  <c r="X388" i="2"/>
  <c r="Z388" i="2"/>
  <c r="AA388" i="2"/>
  <c r="AB388" i="2"/>
  <c r="AE388" i="2"/>
  <c r="V389" i="2"/>
  <c r="W389" i="2"/>
  <c r="X389" i="2"/>
  <c r="Z389" i="2"/>
  <c r="AA389" i="2"/>
  <c r="AB389" i="2"/>
  <c r="AE389" i="2"/>
  <c r="W390" i="2"/>
  <c r="X390" i="2"/>
  <c r="AA390" i="2"/>
  <c r="AB390" i="2"/>
  <c r="AE390" i="2"/>
  <c r="W391" i="2"/>
  <c r="X391" i="2"/>
  <c r="AA391" i="2"/>
  <c r="AB391" i="2"/>
  <c r="AE391" i="2"/>
  <c r="W392" i="2"/>
  <c r="X392" i="2"/>
  <c r="AA392" i="2"/>
  <c r="AB392" i="2"/>
  <c r="AE392" i="2"/>
  <c r="W393" i="2"/>
  <c r="X393" i="2"/>
  <c r="AA393" i="2"/>
  <c r="AB393" i="2"/>
  <c r="AE393" i="2"/>
  <c r="W394" i="2"/>
  <c r="X394" i="2"/>
  <c r="AA394" i="2"/>
  <c r="AB394" i="2"/>
  <c r="AE394" i="2"/>
  <c r="W395" i="2"/>
  <c r="X395" i="2"/>
  <c r="AA395" i="2"/>
  <c r="AB395" i="2"/>
  <c r="AE395" i="2"/>
  <c r="W396" i="2"/>
  <c r="X396" i="2"/>
  <c r="AA396" i="2"/>
  <c r="AB396" i="2"/>
  <c r="AE396" i="2"/>
  <c r="V473" i="2"/>
  <c r="W473" i="2"/>
  <c r="X473" i="2"/>
  <c r="Z473" i="2"/>
  <c r="AA473" i="2"/>
  <c r="AB473" i="2"/>
  <c r="AE473" i="2"/>
  <c r="V474" i="2"/>
  <c r="W474" i="2"/>
  <c r="X474" i="2"/>
  <c r="Z474" i="2"/>
  <c r="AA474" i="2"/>
  <c r="AB474" i="2"/>
  <c r="AE474" i="2"/>
  <c r="W397" i="2"/>
  <c r="X397" i="2"/>
  <c r="AA397" i="2"/>
  <c r="AB397" i="2"/>
  <c r="AE397" i="2"/>
  <c r="W398" i="2"/>
  <c r="X398" i="2"/>
  <c r="AA398" i="2"/>
  <c r="AB398" i="2"/>
  <c r="AE398" i="2"/>
  <c r="W399" i="2"/>
  <c r="X399" i="2"/>
  <c r="AA399" i="2"/>
  <c r="AB399" i="2"/>
  <c r="AE399" i="2"/>
  <c r="W400" i="2"/>
  <c r="X400" i="2"/>
  <c r="AA400" i="2"/>
  <c r="AB400" i="2"/>
  <c r="AE400" i="2"/>
  <c r="W401" i="2"/>
  <c r="X401" i="2"/>
  <c r="AA401" i="2"/>
  <c r="AB401" i="2"/>
  <c r="AE401" i="2"/>
  <c r="V402" i="2"/>
  <c r="W402" i="2"/>
  <c r="X402" i="2"/>
  <c r="Z402" i="2"/>
  <c r="AA402" i="2"/>
  <c r="AB402" i="2"/>
  <c r="AE402" i="2"/>
  <c r="V403" i="2"/>
  <c r="W403" i="2"/>
  <c r="X403" i="2"/>
  <c r="Z403" i="2"/>
  <c r="AA403" i="2"/>
  <c r="AB403" i="2"/>
  <c r="AE403" i="2"/>
  <c r="V404" i="2"/>
  <c r="W404" i="2"/>
  <c r="X404" i="2"/>
  <c r="Z404" i="2"/>
  <c r="AA404" i="2"/>
  <c r="AB404" i="2"/>
  <c r="AE404" i="2"/>
  <c r="W405" i="2"/>
  <c r="X405" i="2"/>
  <c r="AA405" i="2"/>
  <c r="AB405" i="2"/>
  <c r="AE405" i="2"/>
  <c r="W406" i="2"/>
  <c r="X406" i="2"/>
  <c r="AA406" i="2"/>
  <c r="AB406" i="2"/>
  <c r="AE406" i="2"/>
  <c r="W407" i="2"/>
  <c r="X407" i="2"/>
  <c r="AA407" i="2"/>
  <c r="AB407" i="2"/>
  <c r="AE407" i="2"/>
  <c r="W408" i="2"/>
  <c r="X408" i="2"/>
  <c r="AA408" i="2"/>
  <c r="AB408" i="2"/>
  <c r="AE408" i="2"/>
  <c r="W409" i="2"/>
  <c r="X409" i="2"/>
  <c r="AA409" i="2"/>
  <c r="AB409" i="2"/>
  <c r="AE409" i="2"/>
  <c r="W475" i="2"/>
  <c r="X475" i="2"/>
  <c r="AA475" i="2"/>
  <c r="AB475" i="2"/>
  <c r="AE475" i="2"/>
  <c r="W476" i="2"/>
  <c r="X476" i="2"/>
  <c r="AA476" i="2"/>
  <c r="AB476" i="2"/>
  <c r="AE476" i="2"/>
  <c r="W477" i="2"/>
  <c r="X477" i="2"/>
  <c r="AA477" i="2"/>
  <c r="AB477" i="2"/>
  <c r="AE477" i="2"/>
  <c r="W478" i="2"/>
  <c r="X478" i="2"/>
  <c r="AA478" i="2"/>
  <c r="AB478" i="2"/>
  <c r="AE478" i="2"/>
  <c r="V410" i="2"/>
  <c r="W410" i="2"/>
  <c r="X410" i="2"/>
  <c r="Z410" i="2"/>
  <c r="AA410" i="2"/>
  <c r="AB410" i="2"/>
  <c r="AE410" i="2"/>
  <c r="V411" i="2"/>
  <c r="W411" i="2"/>
  <c r="X411" i="2"/>
  <c r="Z411" i="2"/>
  <c r="AA411" i="2"/>
  <c r="AB411" i="2"/>
  <c r="AE411" i="2"/>
  <c r="V412" i="2"/>
  <c r="W412" i="2"/>
  <c r="X412" i="2"/>
  <c r="Z412" i="2"/>
  <c r="AA412" i="2"/>
  <c r="AB412" i="2"/>
  <c r="AE412" i="2"/>
  <c r="V413" i="2"/>
  <c r="W413" i="2"/>
  <c r="X413" i="2"/>
  <c r="Z413" i="2"/>
  <c r="AA413" i="2"/>
  <c r="AB413" i="2"/>
  <c r="AE413" i="2"/>
  <c r="V414" i="2"/>
  <c r="W414" i="2"/>
  <c r="X414" i="2"/>
  <c r="Z414" i="2"/>
  <c r="AA414" i="2"/>
  <c r="AB414" i="2"/>
  <c r="AE414" i="2"/>
  <c r="V415" i="2"/>
  <c r="W415" i="2"/>
  <c r="X415" i="2"/>
  <c r="Z415" i="2"/>
  <c r="AA415" i="2"/>
  <c r="AB415" i="2"/>
  <c r="AE415" i="2"/>
  <c r="V416" i="2"/>
  <c r="W416" i="2"/>
  <c r="X416" i="2"/>
  <c r="Z416" i="2"/>
  <c r="AA416" i="2"/>
  <c r="AB416" i="2"/>
  <c r="AE416" i="2"/>
  <c r="U417" i="2"/>
  <c r="V417" i="2"/>
  <c r="W417" i="2"/>
  <c r="X417" i="2"/>
  <c r="Y417" i="2"/>
  <c r="Z417" i="2"/>
  <c r="AA417" i="2"/>
  <c r="AB417" i="2"/>
  <c r="AE417" i="2"/>
  <c r="W418" i="2"/>
  <c r="X418" i="2"/>
  <c r="AA418" i="2"/>
  <c r="AB418" i="2"/>
  <c r="AE418" i="2"/>
  <c r="W419" i="2"/>
  <c r="X419" i="2"/>
  <c r="AA419" i="2"/>
  <c r="AB419" i="2"/>
  <c r="AE419" i="2"/>
  <c r="V420" i="2"/>
  <c r="W420" i="2"/>
  <c r="X420" i="2"/>
  <c r="Z420" i="2"/>
  <c r="AA420" i="2"/>
  <c r="AB420" i="2"/>
  <c r="AE420" i="2"/>
  <c r="V421" i="2"/>
  <c r="W421" i="2"/>
  <c r="X421" i="2"/>
  <c r="Z421" i="2"/>
  <c r="AA421" i="2"/>
  <c r="AB421" i="2"/>
  <c r="AE421" i="2"/>
  <c r="V422" i="2"/>
  <c r="W422" i="2"/>
  <c r="X422" i="2"/>
  <c r="Z422" i="2"/>
  <c r="AA422" i="2"/>
  <c r="AB422" i="2"/>
  <c r="AE422" i="2"/>
  <c r="V423" i="2"/>
  <c r="W423" i="2"/>
  <c r="X423" i="2"/>
  <c r="Z423" i="2"/>
  <c r="AA423" i="2"/>
  <c r="AB423" i="2"/>
  <c r="AE423" i="2"/>
  <c r="W424" i="2"/>
  <c r="X424" i="2"/>
  <c r="AA424" i="2"/>
  <c r="AB424" i="2"/>
  <c r="AE424" i="2"/>
  <c r="W425" i="2"/>
  <c r="X425" i="2"/>
  <c r="AA425" i="2"/>
  <c r="AB425" i="2"/>
  <c r="AE425" i="2"/>
  <c r="V426" i="2"/>
  <c r="W426" i="2"/>
  <c r="X426" i="2"/>
  <c r="Z426" i="2"/>
  <c r="AA426" i="2"/>
  <c r="AB426" i="2"/>
  <c r="AE426" i="2"/>
  <c r="V427" i="2"/>
  <c r="W427" i="2"/>
  <c r="X427" i="2"/>
  <c r="Z427" i="2"/>
  <c r="AA427" i="2"/>
  <c r="AB427" i="2"/>
  <c r="AE427" i="2"/>
  <c r="V428" i="2"/>
  <c r="W428" i="2"/>
  <c r="X428" i="2"/>
  <c r="Z428" i="2"/>
  <c r="AA428" i="2"/>
  <c r="AB428" i="2"/>
  <c r="AE428" i="2"/>
  <c r="V429" i="2"/>
  <c r="W429" i="2"/>
  <c r="X429" i="2"/>
  <c r="Z429" i="2"/>
  <c r="AA429" i="2"/>
  <c r="AB429" i="2"/>
  <c r="AE429" i="2"/>
  <c r="V430" i="2"/>
  <c r="W430" i="2"/>
  <c r="X430" i="2"/>
  <c r="Z430" i="2"/>
  <c r="AA430" i="2"/>
  <c r="AB430" i="2"/>
  <c r="AE430" i="2"/>
  <c r="V431" i="2"/>
  <c r="W431" i="2"/>
  <c r="X431" i="2"/>
  <c r="Z431" i="2"/>
  <c r="AA431" i="2"/>
  <c r="AB431" i="2"/>
  <c r="AE431" i="2"/>
  <c r="V432" i="2"/>
  <c r="W432" i="2"/>
  <c r="X432" i="2"/>
  <c r="Z432" i="2"/>
  <c r="AA432" i="2"/>
  <c r="AB432" i="2"/>
  <c r="AE432" i="2"/>
  <c r="V433" i="2"/>
  <c r="W433" i="2"/>
  <c r="X433" i="2"/>
  <c r="Z433" i="2"/>
  <c r="AA433" i="2"/>
  <c r="AB433" i="2"/>
  <c r="AE433" i="2"/>
  <c r="V434" i="2"/>
  <c r="W434" i="2"/>
  <c r="X434" i="2"/>
  <c r="Z434" i="2"/>
  <c r="AA434" i="2"/>
  <c r="AB434" i="2"/>
  <c r="AE434" i="2"/>
  <c r="V435" i="2"/>
  <c r="W435" i="2"/>
  <c r="X435" i="2"/>
  <c r="Z435" i="2"/>
  <c r="AA435" i="2"/>
  <c r="AB435" i="2"/>
  <c r="AE435" i="2"/>
  <c r="V436" i="2"/>
  <c r="W436" i="2"/>
  <c r="X436" i="2"/>
  <c r="Z436" i="2"/>
  <c r="AA436" i="2"/>
  <c r="AB436" i="2"/>
  <c r="AE436" i="2"/>
  <c r="W437" i="2"/>
  <c r="X437" i="2"/>
  <c r="AA437" i="2"/>
  <c r="AB437" i="2"/>
  <c r="AE437" i="2"/>
  <c r="V438" i="2"/>
  <c r="W438" i="2"/>
  <c r="X438" i="2"/>
  <c r="Z438" i="2"/>
  <c r="AA438" i="2"/>
  <c r="AB438" i="2"/>
  <c r="AE438" i="2"/>
  <c r="V439" i="2"/>
  <c r="W439" i="2"/>
  <c r="X439" i="2"/>
  <c r="Z439" i="2"/>
  <c r="AA439" i="2"/>
  <c r="AB439" i="2"/>
  <c r="AE439" i="2"/>
  <c r="W440" i="2"/>
  <c r="X440" i="2"/>
  <c r="AA440" i="2"/>
  <c r="AB440" i="2"/>
  <c r="AE440" i="2"/>
  <c r="W441" i="2"/>
  <c r="X441" i="2"/>
  <c r="AA441" i="2"/>
  <c r="AB441" i="2"/>
  <c r="AE441" i="2"/>
  <c r="W442" i="2"/>
  <c r="X442" i="2"/>
  <c r="AA442" i="2"/>
  <c r="AB442" i="2"/>
  <c r="AE442" i="2"/>
  <c r="U443" i="2"/>
  <c r="V443" i="2"/>
  <c r="W443" i="2"/>
  <c r="X443" i="2"/>
  <c r="Y443" i="2"/>
  <c r="Z443" i="2"/>
  <c r="AA443" i="2"/>
  <c r="AB443" i="2"/>
  <c r="AE443" i="2"/>
  <c r="W444" i="2"/>
  <c r="X444" i="2"/>
  <c r="AA444" i="2"/>
  <c r="AB444" i="2"/>
  <c r="AE444" i="2"/>
  <c r="V445" i="2"/>
  <c r="W445" i="2"/>
  <c r="X445" i="2"/>
  <c r="Z445" i="2"/>
  <c r="AA445" i="2"/>
  <c r="AB445" i="2"/>
  <c r="AE445" i="2"/>
  <c r="V446" i="2"/>
  <c r="W446" i="2"/>
  <c r="X446" i="2"/>
  <c r="Z446" i="2"/>
  <c r="AA446" i="2"/>
  <c r="AB446" i="2"/>
  <c r="AE446" i="2"/>
  <c r="U447" i="2"/>
  <c r="V447" i="2"/>
  <c r="W447" i="2"/>
  <c r="X447" i="2"/>
  <c r="Y447" i="2"/>
  <c r="Z447" i="2"/>
  <c r="AA447" i="2"/>
  <c r="AB447" i="2"/>
  <c r="AE447" i="2"/>
  <c r="V448" i="2"/>
  <c r="W448" i="2"/>
  <c r="X448" i="2"/>
  <c r="Z448" i="2"/>
  <c r="AA448" i="2"/>
  <c r="AB448" i="2"/>
  <c r="AE448" i="2"/>
  <c r="V479" i="2"/>
  <c r="W479" i="2"/>
  <c r="X479" i="2"/>
  <c r="Z479" i="2"/>
  <c r="AA479" i="2"/>
  <c r="AB479" i="2"/>
  <c r="AE479" i="2"/>
  <c r="H32" i="35" l="1"/>
  <c r="F32" i="35" s="1"/>
  <c r="I32" i="35" s="1"/>
  <c r="K32" i="35" s="1"/>
  <c r="H33" i="35"/>
  <c r="F33" i="35" s="1"/>
  <c r="I33" i="35" s="1"/>
  <c r="K33" i="35" s="1"/>
  <c r="H34" i="35"/>
  <c r="F34" i="35" s="1"/>
  <c r="I34" i="35" s="1"/>
  <c r="K34" i="35" s="1"/>
  <c r="H35" i="35"/>
  <c r="F35" i="35" s="1"/>
  <c r="I35" i="35" s="1"/>
  <c r="K35" i="35" s="1"/>
  <c r="H36" i="35"/>
  <c r="F36" i="35" s="1"/>
  <c r="I36" i="35" s="1"/>
  <c r="K36" i="35" s="1"/>
  <c r="H37" i="35"/>
  <c r="F37" i="35" s="1"/>
  <c r="I37" i="35" s="1"/>
  <c r="K37" i="35" s="1"/>
  <c r="H38" i="35"/>
  <c r="F38" i="35" s="1"/>
  <c r="I38" i="35" s="1"/>
  <c r="K38" i="35" s="1"/>
  <c r="H39" i="35"/>
  <c r="F39" i="35" s="1"/>
  <c r="I39" i="35" s="1"/>
  <c r="K39" i="35" s="1"/>
  <c r="H19" i="35"/>
  <c r="F19" i="35" s="1"/>
  <c r="I19" i="35" s="1"/>
  <c r="K19" i="35" s="1"/>
  <c r="H20" i="35"/>
  <c r="F20" i="35" s="1"/>
  <c r="I20" i="35" s="1"/>
  <c r="K20" i="35" s="1"/>
  <c r="H21" i="35"/>
  <c r="F21" i="35" s="1"/>
  <c r="I21" i="35" s="1"/>
  <c r="K21" i="35" s="1"/>
  <c r="H22" i="35"/>
  <c r="F22" i="35" s="1"/>
  <c r="I22" i="35" s="1"/>
  <c r="K22" i="35" s="1"/>
  <c r="H23" i="35"/>
  <c r="F23" i="35" s="1"/>
  <c r="I23" i="35" s="1"/>
  <c r="K23" i="35" s="1"/>
  <c r="H26" i="35"/>
  <c r="F26" i="35" s="1"/>
  <c r="I26" i="35" s="1"/>
  <c r="K26" i="35" s="1"/>
  <c r="H27" i="35"/>
  <c r="F27" i="35" s="1"/>
  <c r="I27" i="35" s="1"/>
  <c r="K27" i="35" s="1"/>
  <c r="H28" i="35"/>
  <c r="F28" i="35" s="1"/>
  <c r="I28" i="35" s="1"/>
  <c r="K28" i="35" s="1"/>
  <c r="H29" i="35"/>
  <c r="F29" i="35" s="1"/>
  <c r="I29" i="35" s="1"/>
  <c r="K29" i="35" s="1"/>
  <c r="H30" i="35"/>
  <c r="F30" i="35" s="1"/>
  <c r="I30" i="35" s="1"/>
  <c r="K30" i="35" s="1"/>
  <c r="J11" i="37" l="1"/>
  <c r="J13" i="37"/>
  <c r="J15" i="37"/>
  <c r="J12" i="37"/>
  <c r="B8" i="35"/>
  <c r="B7" i="35"/>
  <c r="B6" i="35"/>
  <c r="B5" i="35"/>
  <c r="B3" i="35"/>
  <c r="B4" i="35"/>
  <c r="G38" i="31" l="1"/>
  <c r="A6" i="28" l="1"/>
  <c r="A5" i="28"/>
  <c r="A3" i="28"/>
  <c r="Y465" i="2" l="1"/>
  <c r="U465" i="2" s="1"/>
  <c r="Y452" i="2"/>
  <c r="U452" i="2" s="1"/>
  <c r="Y464" i="2"/>
  <c r="U464" i="2" s="1"/>
  <c r="Y416" i="2"/>
  <c r="U416" i="2" s="1"/>
  <c r="Y10" i="2"/>
  <c r="U10" i="2" s="1"/>
  <c r="Y470" i="2"/>
  <c r="U470" i="2" s="1"/>
  <c r="Y23" i="2"/>
  <c r="U23" i="2" s="1"/>
  <c r="Y51" i="2"/>
  <c r="U51" i="2" s="1"/>
  <c r="Y560" i="2"/>
  <c r="U560" i="2" s="1"/>
  <c r="Y529" i="2"/>
  <c r="U529" i="2" s="1"/>
  <c r="Y98" i="2"/>
  <c r="U98" i="2" s="1"/>
  <c r="Y418" i="2"/>
  <c r="Y267" i="2"/>
  <c r="Y146" i="2"/>
  <c r="Y557" i="2"/>
  <c r="Y259" i="2"/>
  <c r="Y39" i="2"/>
  <c r="U39" i="2" s="1"/>
  <c r="Y268" i="2"/>
  <c r="Y546" i="2"/>
  <c r="U546" i="2" s="1"/>
  <c r="Y503" i="2"/>
  <c r="Y531" i="2"/>
  <c r="U531" i="2" s="1"/>
  <c r="Y67" i="2"/>
  <c r="Y260" i="2"/>
  <c r="Y376" i="2"/>
  <c r="Y453" i="2"/>
  <c r="Y518" i="2"/>
  <c r="U518" i="2" s="1"/>
  <c r="Y68" i="2"/>
  <c r="Y528" i="2"/>
  <c r="Y266" i="2"/>
  <c r="U266" i="2" s="1"/>
  <c r="Y454" i="2"/>
  <c r="Y509" i="2"/>
  <c r="Y522" i="2"/>
  <c r="U522" i="2" s="1"/>
  <c r="Y535" i="2"/>
  <c r="U535" i="2" s="1"/>
  <c r="Y544" i="2"/>
  <c r="Y50" i="2"/>
  <c r="Y46" i="2"/>
  <c r="U46" i="2" s="1"/>
  <c r="Y341" i="2"/>
  <c r="Y205" i="2"/>
  <c r="U205" i="2" s="1"/>
  <c r="Y589" i="2"/>
  <c r="Y24" i="2"/>
  <c r="U24" i="2" s="1"/>
  <c r="Y263" i="2"/>
  <c r="U263" i="2" s="1"/>
  <c r="Y510" i="2"/>
  <c r="U510" i="2" s="1"/>
  <c r="Y519" i="2"/>
  <c r="Y381" i="2"/>
  <c r="U381" i="2" s="1"/>
  <c r="Y430" i="2"/>
  <c r="U430" i="2" s="1"/>
  <c r="Y532" i="2"/>
  <c r="U532" i="2" s="1"/>
  <c r="Y43" i="2"/>
  <c r="U43" i="2" s="1"/>
  <c r="Y47" i="2"/>
  <c r="U47" i="2" s="1"/>
  <c r="Y329" i="2"/>
  <c r="U329" i="2" s="1"/>
  <c r="Y484" i="2"/>
  <c r="U484" i="2" s="1"/>
  <c r="Y581" i="2"/>
  <c r="U581" i="2" s="1"/>
  <c r="Y65" i="2"/>
  <c r="U65" i="2" s="1"/>
  <c r="Y69" i="2"/>
  <c r="Y148" i="2"/>
  <c r="Y520" i="2"/>
  <c r="Y284" i="2"/>
  <c r="U284" i="2" s="1"/>
  <c r="Y296" i="2"/>
  <c r="Y586" i="2"/>
  <c r="Y44" i="2"/>
  <c r="U44" i="2" s="1"/>
  <c r="Y48" i="2"/>
  <c r="U48" i="2" s="1"/>
  <c r="Y478" i="2"/>
  <c r="Y188" i="2"/>
  <c r="U188" i="2" s="1"/>
  <c r="Y107" i="2"/>
  <c r="U107" i="2" s="1"/>
  <c r="Y136" i="2"/>
  <c r="Y485" i="2"/>
  <c r="U485" i="2" s="1"/>
  <c r="Y582" i="2"/>
  <c r="Y22" i="2"/>
  <c r="U22" i="2" s="1"/>
  <c r="Y26" i="2"/>
  <c r="U26" i="2" s="1"/>
  <c r="Y66" i="2"/>
  <c r="Y145" i="2"/>
  <c r="U145" i="2" s="1"/>
  <c r="Y265" i="2"/>
  <c r="U265" i="2" s="1"/>
  <c r="Y70" i="2"/>
  <c r="Y521" i="2"/>
  <c r="U521" i="2" s="1"/>
  <c r="Y186" i="2"/>
  <c r="U186" i="2" s="1"/>
  <c r="Y543" i="2"/>
  <c r="U543" i="2" s="1"/>
  <c r="Y31" i="2"/>
  <c r="Y177" i="2"/>
  <c r="U177" i="2" s="1"/>
  <c r="Y45" i="2"/>
  <c r="U45" i="2" s="1"/>
  <c r="Y75" i="2"/>
  <c r="U75" i="2" s="1"/>
  <c r="Y314" i="2"/>
  <c r="U314" i="2" s="1"/>
  <c r="Y137" i="2"/>
  <c r="Y173" i="2"/>
  <c r="Y99" i="2"/>
  <c r="U99" i="2" s="1"/>
  <c r="Y405" i="2"/>
  <c r="Y150" i="2"/>
  <c r="Y71" i="2"/>
  <c r="Y262" i="2"/>
  <c r="U262" i="2" s="1"/>
  <c r="Y438" i="2"/>
  <c r="U438" i="2" s="1"/>
  <c r="Y481" i="2"/>
  <c r="U481" i="2" s="1"/>
  <c r="Y482" i="2"/>
  <c r="U482" i="2" s="1"/>
  <c r="Y483" i="2"/>
  <c r="U483" i="2" s="1"/>
  <c r="Y498" i="2"/>
  <c r="U498" i="2" s="1"/>
  <c r="Y545" i="2"/>
  <c r="U545" i="2" s="1"/>
  <c r="Y504" i="2"/>
  <c r="Y505" i="2"/>
  <c r="U505" i="2" s="1"/>
  <c r="Y506" i="2"/>
  <c r="Y507" i="2"/>
  <c r="U507" i="2" s="1"/>
  <c r="Y508" i="2"/>
  <c r="Y513" i="2"/>
  <c r="U513" i="2" s="1"/>
  <c r="Y514" i="2"/>
  <c r="U514" i="2" s="1"/>
  <c r="Y515" i="2"/>
  <c r="U515" i="2" s="1"/>
  <c r="Y516" i="2"/>
  <c r="U516" i="2" s="1"/>
  <c r="Y517" i="2"/>
  <c r="Y486" i="2"/>
  <c r="U486" i="2" s="1"/>
  <c r="Y487" i="2"/>
  <c r="Y488" i="2"/>
  <c r="Y489" i="2"/>
  <c r="U489" i="2" s="1"/>
  <c r="Y490" i="2"/>
  <c r="U490" i="2" s="1"/>
  <c r="Y491" i="2"/>
  <c r="Y492" i="2"/>
  <c r="U492" i="2" s="1"/>
  <c r="Y493" i="2"/>
  <c r="U493" i="2" s="1"/>
  <c r="Y494" i="2"/>
  <c r="U494" i="2" s="1"/>
  <c r="Y495" i="2"/>
  <c r="U495" i="2" s="1"/>
  <c r="Y497" i="2"/>
  <c r="U497" i="2" s="1"/>
  <c r="Y512" i="2"/>
  <c r="U512" i="2" s="1"/>
  <c r="Y527" i="2"/>
  <c r="U527" i="2" s="1"/>
  <c r="Y565" i="2"/>
  <c r="U565" i="2" s="1"/>
  <c r="Y566" i="2"/>
  <c r="U566" i="2" s="1"/>
  <c r="Y511" i="2"/>
  <c r="U511" i="2" s="1"/>
  <c r="Y530" i="2"/>
  <c r="U530" i="2" s="1"/>
  <c r="Y559" i="2"/>
  <c r="U559" i="2" s="1"/>
  <c r="Y561" i="2"/>
  <c r="U561" i="2" s="1"/>
  <c r="Y32" i="2"/>
  <c r="Y526" i="2"/>
  <c r="U526" i="2" s="1"/>
  <c r="Y523" i="2"/>
  <c r="U523" i="2" s="1"/>
  <c r="Y525" i="2"/>
  <c r="U525" i="2" s="1"/>
  <c r="Y536" i="2"/>
  <c r="U536" i="2" s="1"/>
  <c r="Y537" i="2"/>
  <c r="U537" i="2" s="1"/>
  <c r="Y538" i="2"/>
  <c r="U538" i="2" s="1"/>
  <c r="Y539" i="2"/>
  <c r="U539" i="2" s="1"/>
  <c r="Y540" i="2"/>
  <c r="U540" i="2" s="1"/>
  <c r="Y541" i="2"/>
  <c r="U541" i="2" s="1"/>
  <c r="Y542" i="2"/>
  <c r="U542" i="2" s="1"/>
  <c r="Y11" i="2"/>
  <c r="Y12" i="2"/>
  <c r="Y13" i="2"/>
  <c r="Y14" i="2"/>
  <c r="Y15" i="2"/>
  <c r="Y16" i="2"/>
  <c r="U16" i="2" s="1"/>
  <c r="Y17" i="2"/>
  <c r="Y18" i="2"/>
  <c r="Y19" i="2"/>
  <c r="U19" i="2" s="1"/>
  <c r="Y20" i="2"/>
  <c r="U20" i="2" s="1"/>
  <c r="Y21" i="2"/>
  <c r="U21" i="2" s="1"/>
  <c r="Y37" i="2"/>
  <c r="U37" i="2" s="1"/>
  <c r="Y40" i="2"/>
  <c r="Y41" i="2"/>
  <c r="U41" i="2" s="1"/>
  <c r="Y42" i="2"/>
  <c r="U42" i="2" s="1"/>
  <c r="Y52" i="2"/>
  <c r="Y53" i="2"/>
  <c r="Y54" i="2"/>
  <c r="Y55" i="2"/>
  <c r="U55" i="2" s="1"/>
  <c r="Y56" i="2"/>
  <c r="U56" i="2" s="1"/>
  <c r="Y57" i="2"/>
  <c r="Y58" i="2"/>
  <c r="Y59" i="2"/>
  <c r="U59" i="2" s="1"/>
  <c r="Y60" i="2"/>
  <c r="Y61" i="2"/>
  <c r="U61" i="2" s="1"/>
  <c r="Y62" i="2"/>
  <c r="U62" i="2" s="1"/>
  <c r="Y63" i="2"/>
  <c r="U63" i="2" s="1"/>
  <c r="Y64" i="2"/>
  <c r="U64" i="2" s="1"/>
  <c r="Y118" i="2"/>
  <c r="U118" i="2" s="1"/>
  <c r="Y149" i="2"/>
  <c r="Y166" i="2"/>
  <c r="U166" i="2" s="1"/>
  <c r="Y245" i="2"/>
  <c r="U245" i="2" s="1"/>
  <c r="Y271" i="2"/>
  <c r="U271" i="2" s="1"/>
  <c r="Y200" i="2"/>
  <c r="U200" i="2" s="1"/>
  <c r="Y187" i="2"/>
  <c r="U187" i="2" s="1"/>
  <c r="Y348" i="2"/>
  <c r="Y349" i="2"/>
  <c r="Y350" i="2"/>
  <c r="Y351" i="2"/>
  <c r="Y352" i="2"/>
  <c r="Y353" i="2"/>
  <c r="U353" i="2" s="1"/>
  <c r="Y354" i="2"/>
  <c r="Y355" i="2"/>
  <c r="U355" i="2" s="1"/>
  <c r="Y356" i="2"/>
  <c r="U356" i="2" s="1"/>
  <c r="Y357" i="2"/>
  <c r="U357" i="2" s="1"/>
  <c r="Y469" i="2"/>
  <c r="Y358" i="2"/>
  <c r="U358" i="2" s="1"/>
  <c r="Y359" i="2"/>
  <c r="Y360" i="2"/>
  <c r="U360" i="2" s="1"/>
  <c r="Y378" i="2"/>
  <c r="U378" i="2" s="1"/>
  <c r="Y445" i="2"/>
  <c r="U445" i="2" s="1"/>
  <c r="Y446" i="2"/>
  <c r="U446" i="2" s="1"/>
  <c r="Y499" i="2"/>
  <c r="U499" i="2" s="1"/>
  <c r="Y500" i="2"/>
  <c r="U500" i="2" s="1"/>
  <c r="Y501" i="2"/>
  <c r="U501" i="2" s="1"/>
  <c r="Y583" i="2"/>
  <c r="Y584" i="2"/>
  <c r="Y585" i="2"/>
  <c r="Y587" i="2"/>
  <c r="U587" i="2" s="1"/>
  <c r="Y595" i="2"/>
  <c r="U595" i="2" s="1"/>
  <c r="Y596" i="2"/>
  <c r="U596" i="2" s="1"/>
  <c r="Y597" i="2"/>
  <c r="U597" i="2" s="1"/>
  <c r="Y598" i="2"/>
  <c r="U598" i="2" s="1"/>
  <c r="Y35" i="2"/>
  <c r="U35" i="2" s="1"/>
  <c r="Y49" i="2"/>
  <c r="Y79" i="2"/>
  <c r="U79" i="2" s="1"/>
  <c r="Y114" i="2"/>
  <c r="U114" i="2" s="1"/>
  <c r="Y115" i="2"/>
  <c r="Y116" i="2"/>
  <c r="U116" i="2" s="1"/>
  <c r="Y132" i="2"/>
  <c r="U132" i="2" s="1"/>
  <c r="Y138" i="2"/>
  <c r="Y139" i="2"/>
  <c r="Y140" i="2"/>
  <c r="Y141" i="2"/>
  <c r="Y142" i="2"/>
  <c r="U142" i="2" s="1"/>
  <c r="Y143" i="2"/>
  <c r="U143" i="2" s="1"/>
  <c r="Y144" i="2"/>
  <c r="U144" i="2" s="1"/>
  <c r="Y167" i="2"/>
  <c r="U167" i="2" s="1"/>
  <c r="Y174" i="2"/>
  <c r="Y175" i="2"/>
  <c r="Y176" i="2"/>
  <c r="Y235" i="2"/>
  <c r="U235" i="2" s="1"/>
  <c r="Y246" i="2"/>
  <c r="Y247" i="2"/>
  <c r="Y248" i="2"/>
  <c r="Y322" i="2"/>
  <c r="U322" i="2" s="1"/>
  <c r="Y323" i="2"/>
  <c r="Y324" i="2"/>
  <c r="Y189" i="2"/>
  <c r="U189" i="2" s="1"/>
  <c r="Y325" i="2"/>
  <c r="U325" i="2" s="1"/>
  <c r="Y326" i="2"/>
  <c r="U326" i="2" s="1"/>
  <c r="Y327" i="2"/>
  <c r="U327" i="2" s="1"/>
  <c r="Y328" i="2"/>
  <c r="U328" i="2" s="1"/>
  <c r="Y442" i="2"/>
  <c r="Y444" i="2"/>
  <c r="U444" i="2" s="1"/>
  <c r="Y547" i="2"/>
  <c r="Y548" i="2"/>
  <c r="Y549" i="2"/>
  <c r="Y550" i="2"/>
  <c r="U550" i="2" s="1"/>
  <c r="Y551" i="2"/>
  <c r="U551" i="2" s="1"/>
  <c r="Y552" i="2"/>
  <c r="U552" i="2" s="1"/>
  <c r="Y553" i="2"/>
  <c r="Y554" i="2"/>
  <c r="Y555" i="2"/>
  <c r="U555" i="2" s="1"/>
  <c r="Y556" i="2"/>
  <c r="Y600" i="2"/>
  <c r="U600" i="2" s="1"/>
  <c r="Y113" i="2"/>
  <c r="U113" i="2" s="1"/>
  <c r="Y120" i="2"/>
  <c r="Y121" i="2"/>
  <c r="Y122" i="2"/>
  <c r="Y123" i="2"/>
  <c r="Y124" i="2"/>
  <c r="Y125" i="2"/>
  <c r="Y126" i="2"/>
  <c r="U126" i="2" s="1"/>
  <c r="Y127" i="2"/>
  <c r="U127" i="2" s="1"/>
  <c r="Y128" i="2"/>
  <c r="U128" i="2" s="1"/>
  <c r="Y129" i="2"/>
  <c r="Y130" i="2"/>
  <c r="Y131" i="2"/>
  <c r="Y178" i="2"/>
  <c r="U178" i="2" s="1"/>
  <c r="Y292" i="2"/>
  <c r="Y231" i="2"/>
  <c r="U231" i="2" s="1"/>
  <c r="Y293" i="2"/>
  <c r="Y230" i="2"/>
  <c r="Y294" i="2"/>
  <c r="Y229" i="2"/>
  <c r="Y295" i="2"/>
  <c r="Y228" i="2"/>
  <c r="Y227" i="2"/>
  <c r="U227" i="2" s="1"/>
  <c r="Y301" i="2"/>
  <c r="U301" i="2" s="1"/>
  <c r="Y330" i="2"/>
  <c r="U330" i="2" s="1"/>
  <c r="Y346" i="2"/>
  <c r="U346" i="2" s="1"/>
  <c r="Y441" i="2"/>
  <c r="U441" i="2" s="1"/>
  <c r="Y25" i="2"/>
  <c r="U25" i="2" s="1"/>
  <c r="Y34" i="2"/>
  <c r="U34" i="2" s="1"/>
  <c r="Y73" i="2"/>
  <c r="U73" i="2" s="1"/>
  <c r="Y74" i="2"/>
  <c r="U74" i="2" s="1"/>
  <c r="Y78" i="2"/>
  <c r="U78" i="2" s="1"/>
  <c r="Y111" i="2"/>
  <c r="U111" i="2" s="1"/>
  <c r="Y112" i="2"/>
  <c r="U112" i="2" s="1"/>
  <c r="Y119" i="2"/>
  <c r="U119" i="2" s="1"/>
  <c r="Y261" i="2"/>
  <c r="U261" i="2" s="1"/>
  <c r="Y269" i="2"/>
  <c r="U269" i="2" s="1"/>
  <c r="Y270" i="2"/>
  <c r="U270" i="2" s="1"/>
  <c r="Y232" i="2"/>
  <c r="U232" i="2" s="1"/>
  <c r="Y203" i="2"/>
  <c r="U203" i="2" s="1"/>
  <c r="Y201" i="2"/>
  <c r="U201" i="2" s="1"/>
  <c r="Y468" i="2"/>
  <c r="Y343" i="2"/>
  <c r="Y344" i="2"/>
  <c r="Y345" i="2"/>
  <c r="U345" i="2" s="1"/>
  <c r="Y362" i="2"/>
  <c r="Y363" i="2"/>
  <c r="Y364" i="2"/>
  <c r="U364" i="2" s="1"/>
  <c r="Y365" i="2"/>
  <c r="U365" i="2" s="1"/>
  <c r="Y366" i="2"/>
  <c r="Y367" i="2"/>
  <c r="Y368" i="2"/>
  <c r="U368" i="2" s="1"/>
  <c r="Y369" i="2"/>
  <c r="U369" i="2" s="1"/>
  <c r="Y370" i="2"/>
  <c r="U370" i="2" s="1"/>
  <c r="Y471" i="2"/>
  <c r="U471" i="2" s="1"/>
  <c r="Y371" i="2"/>
  <c r="U371" i="2" s="1"/>
  <c r="Y372" i="2"/>
  <c r="U372" i="2" s="1"/>
  <c r="Y373" i="2"/>
  <c r="U373" i="2" s="1"/>
  <c r="Y374" i="2"/>
  <c r="U374" i="2" s="1"/>
  <c r="Y375" i="2"/>
  <c r="Y377" i="2"/>
  <c r="U377" i="2" s="1"/>
  <c r="Y409" i="2"/>
  <c r="Y475" i="2"/>
  <c r="Y476" i="2"/>
  <c r="Y477" i="2"/>
  <c r="Y426" i="2"/>
  <c r="U426" i="2" s="1"/>
  <c r="Y427" i="2"/>
  <c r="U427" i="2" s="1"/>
  <c r="Y428" i="2"/>
  <c r="U428" i="2" s="1"/>
  <c r="Y429" i="2"/>
  <c r="U429" i="2" s="1"/>
  <c r="Y437" i="2"/>
  <c r="U437" i="2" s="1"/>
  <c r="Y439" i="2"/>
  <c r="U439" i="2" s="1"/>
  <c r="Y440" i="2"/>
  <c r="Y27" i="2"/>
  <c r="U27" i="2" s="1"/>
  <c r="Y28" i="2"/>
  <c r="U28" i="2" s="1"/>
  <c r="Y29" i="2"/>
  <c r="U29" i="2" s="1"/>
  <c r="Y30" i="2"/>
  <c r="Y33" i="2"/>
  <c r="Y72" i="2"/>
  <c r="U72" i="2" s="1"/>
  <c r="Y76" i="2"/>
  <c r="U76" i="2" s="1"/>
  <c r="Y77" i="2"/>
  <c r="Y92" i="2"/>
  <c r="Y93" i="2"/>
  <c r="Y94" i="2"/>
  <c r="U94" i="2" s="1"/>
  <c r="Y95" i="2"/>
  <c r="Y96" i="2"/>
  <c r="Y97" i="2"/>
  <c r="Y101" i="2"/>
  <c r="U101" i="2" s="1"/>
  <c r="Y102" i="2"/>
  <c r="U102" i="2" s="1"/>
  <c r="Y103" i="2"/>
  <c r="U103" i="2" s="1"/>
  <c r="Y104" i="2"/>
  <c r="U104" i="2" s="1"/>
  <c r="Y105" i="2"/>
  <c r="U105" i="2" s="1"/>
  <c r="Y106" i="2"/>
  <c r="U106" i="2" s="1"/>
  <c r="Y110" i="2"/>
  <c r="U110" i="2" s="1"/>
  <c r="Y243" i="2"/>
  <c r="Y244" i="2"/>
  <c r="Y291" i="2"/>
  <c r="Y223" i="2"/>
  <c r="U223" i="2" s="1"/>
  <c r="Y209" i="2"/>
  <c r="U209" i="2" s="1"/>
  <c r="Y208" i="2"/>
  <c r="U208" i="2" s="1"/>
  <c r="Y311" i="2"/>
  <c r="Y207" i="2"/>
  <c r="Y312" i="2"/>
  <c r="Y463" i="2"/>
  <c r="U463" i="2" s="1"/>
  <c r="Y313" i="2"/>
  <c r="U313" i="2" s="1"/>
  <c r="Y206" i="2"/>
  <c r="U206" i="2" s="1"/>
  <c r="Y204" i="2"/>
  <c r="U204" i="2" s="1"/>
  <c r="Y202" i="2"/>
  <c r="Y316" i="2"/>
  <c r="U316" i="2" s="1"/>
  <c r="Y332" i="2"/>
  <c r="U332" i="2" s="1"/>
  <c r="Y333" i="2"/>
  <c r="Y342" i="2"/>
  <c r="U342" i="2" s="1"/>
  <c r="Y408" i="2"/>
  <c r="U408" i="2" s="1"/>
  <c r="Y410" i="2"/>
  <c r="U410" i="2" s="1"/>
  <c r="Y411" i="2"/>
  <c r="U411" i="2" s="1"/>
  <c r="Y412" i="2"/>
  <c r="U412" i="2" s="1"/>
  <c r="Y413" i="2"/>
  <c r="U413" i="2" s="1"/>
  <c r="Y414" i="2"/>
  <c r="U414" i="2" s="1"/>
  <c r="Y415" i="2"/>
  <c r="U415" i="2" s="1"/>
  <c r="Y425" i="2"/>
  <c r="U425" i="2" s="1"/>
  <c r="Y431" i="2"/>
  <c r="U431" i="2" s="1"/>
  <c r="Y432" i="2"/>
  <c r="U432" i="2" s="1"/>
  <c r="Y433" i="2"/>
  <c r="U433" i="2" s="1"/>
  <c r="Y434" i="2"/>
  <c r="U434" i="2" s="1"/>
  <c r="Y435" i="2"/>
  <c r="U435" i="2" s="1"/>
  <c r="Y436" i="2"/>
  <c r="U436" i="2" s="1"/>
  <c r="Y38" i="2"/>
  <c r="U38" i="2" s="1"/>
  <c r="Y91" i="2"/>
  <c r="U91" i="2" s="1"/>
  <c r="Y100" i="2"/>
  <c r="U100" i="2" s="1"/>
  <c r="Y108" i="2"/>
  <c r="U108" i="2" s="1"/>
  <c r="Y109" i="2"/>
  <c r="U109" i="2" s="1"/>
  <c r="Y151" i="2"/>
  <c r="U151" i="2" s="1"/>
  <c r="Y152" i="2"/>
  <c r="Y153" i="2"/>
  <c r="Y154" i="2"/>
  <c r="Y155" i="2"/>
  <c r="U155" i="2" s="1"/>
  <c r="Y156" i="2"/>
  <c r="U156" i="2" s="1"/>
  <c r="Y157" i="2"/>
  <c r="U157" i="2" s="1"/>
  <c r="Y158" i="2"/>
  <c r="U158" i="2" s="1"/>
  <c r="Y159" i="2"/>
  <c r="U159" i="2" s="1"/>
  <c r="Y160" i="2"/>
  <c r="U160" i="2" s="1"/>
  <c r="Y161" i="2"/>
  <c r="Y162" i="2"/>
  <c r="Y163" i="2"/>
  <c r="U163" i="2" s="1"/>
  <c r="Y164" i="2"/>
  <c r="Y165" i="2"/>
  <c r="Y242" i="2"/>
  <c r="U242" i="2" s="1"/>
  <c r="Y264" i="2"/>
  <c r="Y290" i="2"/>
  <c r="U290" i="2" s="1"/>
  <c r="Y310" i="2"/>
  <c r="U310" i="2" s="1"/>
  <c r="Y331" i="2"/>
  <c r="U331" i="2" s="1"/>
  <c r="Y334" i="2"/>
  <c r="Y185" i="2"/>
  <c r="U185" i="2" s="1"/>
  <c r="Y335" i="2"/>
  <c r="Y184" i="2"/>
  <c r="U184" i="2" s="1"/>
  <c r="Y336" i="2"/>
  <c r="Y183" i="2"/>
  <c r="U183" i="2" s="1"/>
  <c r="Y337" i="2"/>
  <c r="Y182" i="2"/>
  <c r="U182" i="2" s="1"/>
  <c r="Y338" i="2"/>
  <c r="Y181" i="2"/>
  <c r="U181" i="2" s="1"/>
  <c r="Y339" i="2"/>
  <c r="Y180" i="2"/>
  <c r="U180" i="2" s="1"/>
  <c r="Y340" i="2"/>
  <c r="Y179" i="2"/>
  <c r="U179" i="2" s="1"/>
  <c r="Y533" i="2"/>
  <c r="U533" i="2" s="1"/>
  <c r="Y534" i="2"/>
  <c r="U534" i="2" s="1"/>
  <c r="Y273" i="2"/>
  <c r="U273" i="2" s="1"/>
  <c r="Y274" i="2"/>
  <c r="U274" i="2" s="1"/>
  <c r="Y275" i="2"/>
  <c r="U275" i="2" s="1"/>
  <c r="Y276" i="2"/>
  <c r="U276" i="2" s="1"/>
  <c r="Y277" i="2"/>
  <c r="U277" i="2" s="1"/>
  <c r="Y278" i="2"/>
  <c r="U278" i="2" s="1"/>
  <c r="Y279" i="2"/>
  <c r="Y280" i="2"/>
  <c r="Y281" i="2"/>
  <c r="U281" i="2" s="1"/>
  <c r="Y282" i="2"/>
  <c r="U282" i="2" s="1"/>
  <c r="Y283" i="2"/>
  <c r="U283" i="2" s="1"/>
  <c r="Y300" i="2"/>
  <c r="U300" i="2" s="1"/>
  <c r="Y315" i="2"/>
  <c r="U315" i="2" s="1"/>
  <c r="Y467" i="2"/>
  <c r="U467" i="2" s="1"/>
  <c r="Y383" i="2"/>
  <c r="U383" i="2" s="1"/>
  <c r="Y384" i="2"/>
  <c r="U384" i="2" s="1"/>
  <c r="Y385" i="2"/>
  <c r="U385" i="2" s="1"/>
  <c r="Y386" i="2"/>
  <c r="U386" i="2" s="1"/>
  <c r="Y387" i="2"/>
  <c r="U387" i="2" s="1"/>
  <c r="Y388" i="2"/>
  <c r="U388" i="2" s="1"/>
  <c r="Y389" i="2"/>
  <c r="U389" i="2" s="1"/>
  <c r="Y390" i="2"/>
  <c r="Y391" i="2"/>
  <c r="Y392" i="2"/>
  <c r="Y393" i="2"/>
  <c r="Y394" i="2"/>
  <c r="Y395" i="2"/>
  <c r="Y396" i="2"/>
  <c r="Y473" i="2"/>
  <c r="U473" i="2" s="1"/>
  <c r="Y474" i="2"/>
  <c r="U474" i="2" s="1"/>
  <c r="Y397" i="2"/>
  <c r="Y398" i="2"/>
  <c r="Y399" i="2"/>
  <c r="Y400" i="2"/>
  <c r="Y401" i="2"/>
  <c r="Y402" i="2"/>
  <c r="U402" i="2" s="1"/>
  <c r="Y403" i="2"/>
  <c r="U403" i="2" s="1"/>
  <c r="Y404" i="2"/>
  <c r="U404" i="2" s="1"/>
  <c r="Y407" i="2"/>
  <c r="U407" i="2" s="1"/>
  <c r="Y424" i="2"/>
  <c r="U424" i="2" s="1"/>
  <c r="Y567" i="2"/>
  <c r="U567" i="2" s="1"/>
  <c r="Y568" i="2"/>
  <c r="Y569" i="2"/>
  <c r="Y570" i="2"/>
  <c r="Y571" i="2"/>
  <c r="U571" i="2" s="1"/>
  <c r="Y572" i="2"/>
  <c r="U572" i="2" s="1"/>
  <c r="Y573" i="2"/>
  <c r="Y574" i="2"/>
  <c r="Y575" i="2"/>
  <c r="U575" i="2" s="1"/>
  <c r="Y576" i="2"/>
  <c r="Y577" i="2"/>
  <c r="Y578" i="2"/>
  <c r="U578" i="2" s="1"/>
  <c r="Y579" i="2"/>
  <c r="U579" i="2" s="1"/>
  <c r="Y580" i="2"/>
  <c r="Y588" i="2"/>
  <c r="U588" i="2" s="1"/>
  <c r="Y590" i="2"/>
  <c r="Y591" i="2"/>
  <c r="U591" i="2" s="1"/>
  <c r="Y592" i="2"/>
  <c r="U592" i="2" s="1"/>
  <c r="Y90" i="2"/>
  <c r="U90" i="2" s="1"/>
  <c r="Y135" i="2"/>
  <c r="U135" i="2" s="1"/>
  <c r="Y451" i="2"/>
  <c r="U451" i="2" s="1"/>
  <c r="Y250" i="2"/>
  <c r="Y251" i="2"/>
  <c r="U251" i="2" s="1"/>
  <c r="Y252" i="2"/>
  <c r="U252" i="2" s="1"/>
  <c r="Y253" i="2"/>
  <c r="U253" i="2" s="1"/>
  <c r="Y254" i="2"/>
  <c r="U254" i="2" s="1"/>
  <c r="Y255" i="2"/>
  <c r="U255" i="2" s="1"/>
  <c r="Y256" i="2"/>
  <c r="U256" i="2" s="1"/>
  <c r="Y257" i="2"/>
  <c r="U257" i="2" s="1"/>
  <c r="Y272" i="2"/>
  <c r="U272" i="2" s="1"/>
  <c r="Y285" i="2"/>
  <c r="U285" i="2" s="1"/>
  <c r="Y286" i="2"/>
  <c r="U286" i="2" s="1"/>
  <c r="Y233" i="2"/>
  <c r="U233" i="2" s="1"/>
  <c r="Y456" i="2"/>
  <c r="U456" i="2" s="1"/>
  <c r="Y297" i="2"/>
  <c r="Y226" i="2"/>
  <c r="U226" i="2" s="1"/>
  <c r="Y298" i="2"/>
  <c r="Y225" i="2"/>
  <c r="U225" i="2" s="1"/>
  <c r="Y457" i="2"/>
  <c r="Y299" i="2"/>
  <c r="Y224" i="2"/>
  <c r="U224" i="2" s="1"/>
  <c r="Y302" i="2"/>
  <c r="Y221" i="2"/>
  <c r="U221" i="2" s="1"/>
  <c r="Y303" i="2"/>
  <c r="Y220" i="2"/>
  <c r="U220" i="2" s="1"/>
  <c r="Y219" i="2"/>
  <c r="Y458" i="2"/>
  <c r="U458" i="2" s="1"/>
  <c r="Y459" i="2"/>
  <c r="U459" i="2" s="1"/>
  <c r="Y460" i="2"/>
  <c r="U460" i="2" s="1"/>
  <c r="Y304" i="2"/>
  <c r="Y218" i="2"/>
  <c r="U218" i="2" s="1"/>
  <c r="Y305" i="2"/>
  <c r="Y217" i="2"/>
  <c r="U217" i="2" s="1"/>
  <c r="Y216" i="2"/>
  <c r="U216" i="2" s="1"/>
  <c r="Y215" i="2"/>
  <c r="U215" i="2" s="1"/>
  <c r="Y214" i="2"/>
  <c r="U214" i="2" s="1"/>
  <c r="Y213" i="2"/>
  <c r="U213" i="2" s="1"/>
  <c r="Y306" i="2"/>
  <c r="U306" i="2" s="1"/>
  <c r="Y212" i="2"/>
  <c r="U212" i="2" s="1"/>
  <c r="Y307" i="2"/>
  <c r="Y211" i="2"/>
  <c r="U211" i="2" s="1"/>
  <c r="Y308" i="2"/>
  <c r="Y210" i="2"/>
  <c r="U210" i="2" s="1"/>
  <c r="Y309" i="2"/>
  <c r="U309" i="2" s="1"/>
  <c r="Y462" i="2"/>
  <c r="U462" i="2" s="1"/>
  <c r="Y199" i="2"/>
  <c r="U199" i="2" s="1"/>
  <c r="Y198" i="2"/>
  <c r="U198" i="2" s="1"/>
  <c r="Y197" i="2"/>
  <c r="U197" i="2" s="1"/>
  <c r="Y196" i="2"/>
  <c r="U196" i="2" s="1"/>
  <c r="Y317" i="2"/>
  <c r="U317" i="2" s="1"/>
  <c r="Y195" i="2"/>
  <c r="U195" i="2" s="1"/>
  <c r="Y318" i="2"/>
  <c r="U318" i="2" s="1"/>
  <c r="Y194" i="2"/>
  <c r="U194" i="2" s="1"/>
  <c r="Y193" i="2"/>
  <c r="Y192" i="2"/>
  <c r="U192" i="2" s="1"/>
  <c r="Y319" i="2"/>
  <c r="U319" i="2" s="1"/>
  <c r="Y191" i="2"/>
  <c r="U191" i="2" s="1"/>
  <c r="Y320" i="2"/>
  <c r="U320" i="2" s="1"/>
  <c r="Y379" i="2"/>
  <c r="U379" i="2" s="1"/>
  <c r="Y472" i="2"/>
  <c r="U472" i="2" s="1"/>
  <c r="Y380" i="2"/>
  <c r="U380" i="2" s="1"/>
  <c r="Y382" i="2"/>
  <c r="U382" i="2" s="1"/>
  <c r="Y406" i="2"/>
  <c r="Y419" i="2"/>
  <c r="Y420" i="2"/>
  <c r="U420" i="2" s="1"/>
  <c r="Y421" i="2"/>
  <c r="U421" i="2" s="1"/>
  <c r="Y422" i="2"/>
  <c r="U422" i="2" s="1"/>
  <c r="Y423" i="2"/>
  <c r="U423" i="2" s="1"/>
  <c r="Y448" i="2"/>
  <c r="U448" i="2" s="1"/>
  <c r="Y479" i="2"/>
  <c r="U479" i="2" s="1"/>
  <c r="Y562" i="2"/>
  <c r="U562" i="2" s="1"/>
  <c r="Y288" i="2"/>
  <c r="Y234" i="2"/>
  <c r="Y289" i="2"/>
  <c r="Y222" i="2"/>
  <c r="U222" i="2" s="1"/>
  <c r="Y236" i="2"/>
  <c r="Y237" i="2"/>
  <c r="Y238" i="2"/>
  <c r="Y239" i="2"/>
  <c r="Y240" i="2"/>
  <c r="Y241" i="2"/>
  <c r="Y449" i="2"/>
  <c r="U449" i="2" s="1"/>
  <c r="Y450" i="2"/>
  <c r="U450" i="2" s="1"/>
  <c r="Y249" i="2"/>
  <c r="U249" i="2" s="1"/>
  <c r="Y455" i="2"/>
  <c r="U455" i="2" s="1"/>
  <c r="Y347" i="2"/>
  <c r="U347" i="2" s="1"/>
  <c r="Y80" i="2"/>
  <c r="U80" i="2" s="1"/>
  <c r="Y81" i="2"/>
  <c r="Y82" i="2"/>
  <c r="Y83" i="2"/>
  <c r="Y84" i="2"/>
  <c r="Y85" i="2"/>
  <c r="U85" i="2" s="1"/>
  <c r="Y86" i="2"/>
  <c r="U86" i="2" s="1"/>
  <c r="Y87" i="2"/>
  <c r="U87" i="2" s="1"/>
  <c r="Y88" i="2"/>
  <c r="U88" i="2" s="1"/>
  <c r="Y89" i="2"/>
  <c r="U89" i="2" s="1"/>
  <c r="Y117" i="2"/>
  <c r="U117" i="2" s="1"/>
  <c r="Y36" i="2"/>
  <c r="U36" i="2" s="1"/>
  <c r="Y134" i="2"/>
  <c r="U134" i="2" s="1"/>
  <c r="Y168" i="2"/>
  <c r="U168" i="2" s="1"/>
  <c r="Y169" i="2"/>
  <c r="Y170" i="2"/>
  <c r="Y171" i="2"/>
  <c r="Y172"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U82" i="2" l="1"/>
  <c r="U66" i="2"/>
  <c r="U351" i="2"/>
  <c r="Z351" i="2"/>
  <c r="V351" i="2" s="1"/>
  <c r="U302" i="2"/>
  <c r="Z302" i="2"/>
  <c r="V302" i="2" s="1"/>
  <c r="U164" i="2"/>
  <c r="Z164" i="2"/>
  <c r="V164" i="2" s="1"/>
  <c r="U554" i="2"/>
  <c r="Z554" i="2"/>
  <c r="V554" i="2" s="1"/>
  <c r="U11" i="2"/>
  <c r="Z11" i="2"/>
  <c r="V11" i="2" s="1"/>
  <c r="U162" i="2"/>
  <c r="Z162" i="2"/>
  <c r="V162" i="2" s="1"/>
  <c r="U553" i="2"/>
  <c r="Z553" i="2"/>
  <c r="V553" i="2" s="1"/>
  <c r="U161" i="2"/>
  <c r="Z161" i="2"/>
  <c r="V161" i="2" s="1"/>
  <c r="U297" i="2"/>
  <c r="Z297" i="2"/>
  <c r="V297" i="2" s="1"/>
  <c r="U568" i="2"/>
  <c r="Z568" i="2"/>
  <c r="V568" i="2" s="1"/>
  <c r="U508" i="2"/>
  <c r="Z508" i="2"/>
  <c r="V508" i="2" s="1"/>
  <c r="U547" i="2"/>
  <c r="Z547" i="2"/>
  <c r="V547" i="2" s="1"/>
  <c r="U50" i="2"/>
  <c r="Z50" i="2"/>
  <c r="V50" i="2" s="1"/>
  <c r="U295" i="2"/>
  <c r="Z295" i="2"/>
  <c r="V295" i="2" s="1"/>
  <c r="U49" i="2"/>
  <c r="Z49" i="2"/>
  <c r="V49" i="2" s="1"/>
  <c r="U544" i="2"/>
  <c r="Z544" i="2"/>
  <c r="V544" i="2" s="1"/>
  <c r="U296" i="2"/>
  <c r="Z296" i="2"/>
  <c r="V296" i="2" s="1"/>
  <c r="U477" i="2"/>
  <c r="Z477" i="2"/>
  <c r="V477" i="2" s="1"/>
  <c r="U476" i="2"/>
  <c r="Z476" i="2"/>
  <c r="V476" i="2" s="1"/>
  <c r="U32" i="2"/>
  <c r="Z32" i="2"/>
  <c r="V32" i="2" s="1"/>
  <c r="U582" i="2"/>
  <c r="Z582" i="2"/>
  <c r="V582" i="2" s="1"/>
  <c r="U340" i="2"/>
  <c r="Z340" i="2"/>
  <c r="V340" i="2" s="1"/>
  <c r="U97" i="2"/>
  <c r="Z97" i="2"/>
  <c r="V97" i="2" s="1"/>
  <c r="U409" i="2"/>
  <c r="Z409" i="2"/>
  <c r="V409" i="2" s="1"/>
  <c r="U401" i="2"/>
  <c r="Z401" i="2"/>
  <c r="V401" i="2" s="1"/>
  <c r="U96" i="2"/>
  <c r="Z96" i="2"/>
  <c r="V96" i="2" s="1"/>
  <c r="U95" i="2"/>
  <c r="Z95" i="2"/>
  <c r="V95" i="2" s="1"/>
  <c r="U250" i="2"/>
  <c r="Z250" i="2"/>
  <c r="V250" i="2" s="1"/>
  <c r="U131" i="2"/>
  <c r="Z131" i="2"/>
  <c r="V131" i="2" s="1"/>
  <c r="U53" i="2"/>
  <c r="Z53" i="2"/>
  <c r="V53" i="2" s="1"/>
  <c r="U509" i="2"/>
  <c r="Z509" i="2"/>
  <c r="V509" i="2" s="1"/>
  <c r="U93" i="2"/>
  <c r="Z93" i="2"/>
  <c r="V93" i="2" s="1"/>
  <c r="U130" i="2"/>
  <c r="Z130" i="2"/>
  <c r="V130" i="2" s="1"/>
  <c r="U52" i="2"/>
  <c r="Z52" i="2"/>
  <c r="V52" i="2" s="1"/>
  <c r="U305" i="2"/>
  <c r="Z305" i="2"/>
  <c r="V305" i="2" s="1"/>
  <c r="U92" i="2"/>
  <c r="Z92" i="2"/>
  <c r="V92" i="2" s="1"/>
  <c r="U129" i="2"/>
  <c r="Z129" i="2"/>
  <c r="V129" i="2" s="1"/>
  <c r="U304" i="2"/>
  <c r="Z304" i="2"/>
  <c r="V304" i="2" s="1"/>
  <c r="U248" i="2"/>
  <c r="Z248" i="2"/>
  <c r="V248" i="2" s="1"/>
  <c r="U40" i="2"/>
  <c r="Z40" i="2"/>
  <c r="V40" i="2" s="1"/>
  <c r="U396" i="2"/>
  <c r="Z396" i="2"/>
  <c r="V396" i="2" s="1"/>
  <c r="U247" i="2"/>
  <c r="Z247" i="2"/>
  <c r="V247" i="2" s="1"/>
  <c r="U148" i="2"/>
  <c r="Z148" i="2"/>
  <c r="V148" i="2" s="1"/>
  <c r="U33" i="2"/>
  <c r="Z33" i="2"/>
  <c r="V33" i="2" s="1"/>
  <c r="U125" i="2"/>
  <c r="Z125" i="2"/>
  <c r="V125" i="2" s="1"/>
  <c r="U246" i="2"/>
  <c r="Z246" i="2"/>
  <c r="V246" i="2" s="1"/>
  <c r="U241" i="2"/>
  <c r="Z241" i="2"/>
  <c r="V241" i="2" s="1"/>
  <c r="U30" i="2"/>
  <c r="Z30" i="2"/>
  <c r="V30" i="2" s="1"/>
  <c r="U124" i="2"/>
  <c r="Z124" i="2"/>
  <c r="V124" i="2" s="1"/>
  <c r="U354" i="2"/>
  <c r="Z354" i="2"/>
  <c r="V354" i="2" s="1"/>
  <c r="U240" i="2"/>
  <c r="Z240" i="2"/>
  <c r="V240" i="2" s="1"/>
  <c r="U580" i="2"/>
  <c r="Z580" i="2"/>
  <c r="V580" i="2" s="1"/>
  <c r="U123" i="2"/>
  <c r="Z123" i="2"/>
  <c r="V123" i="2" s="1"/>
  <c r="U122" i="2"/>
  <c r="Z122" i="2"/>
  <c r="V122" i="2" s="1"/>
  <c r="U352" i="2"/>
  <c r="Z352" i="2"/>
  <c r="V352" i="2" s="1"/>
  <c r="U18" i="2"/>
  <c r="Z18" i="2"/>
  <c r="V18" i="2" s="1"/>
  <c r="U491" i="2"/>
  <c r="Z491" i="2"/>
  <c r="V491" i="2" s="1"/>
  <c r="U577" i="2"/>
  <c r="Z577" i="2"/>
  <c r="V577" i="2" s="1"/>
  <c r="U120" i="2"/>
  <c r="Z120" i="2"/>
  <c r="V120" i="2" s="1"/>
  <c r="U350" i="2"/>
  <c r="Z350" i="2"/>
  <c r="V350" i="2" s="1"/>
  <c r="U349" i="2"/>
  <c r="Z349" i="2"/>
  <c r="V349" i="2" s="1"/>
  <c r="U341" i="2"/>
  <c r="Z341" i="2"/>
  <c r="V341" i="2" s="1"/>
  <c r="U348" i="2"/>
  <c r="Z348" i="2"/>
  <c r="V348" i="2" s="1"/>
  <c r="U299" i="2"/>
  <c r="Z299" i="2"/>
  <c r="V299" i="2" s="1"/>
  <c r="U478" i="2"/>
  <c r="Z478" i="2"/>
  <c r="V478" i="2" s="1"/>
  <c r="U576" i="2"/>
  <c r="Z576" i="2"/>
  <c r="V576" i="2" s="1"/>
  <c r="U165" i="2"/>
  <c r="Z165" i="2"/>
  <c r="V165" i="2" s="1"/>
  <c r="U121" i="2"/>
  <c r="Z121" i="2"/>
  <c r="V121" i="2" s="1"/>
  <c r="U488" i="2"/>
  <c r="Z488" i="2"/>
  <c r="V488" i="2" s="1"/>
  <c r="U289" i="2"/>
  <c r="Z289" i="2"/>
  <c r="V289" i="2" s="1"/>
  <c r="U569" i="2"/>
  <c r="Z569" i="2"/>
  <c r="V569" i="2" s="1"/>
  <c r="U291" i="2"/>
  <c r="Z291" i="2"/>
  <c r="V291" i="2" s="1"/>
  <c r="U149" i="2"/>
  <c r="Z149" i="2"/>
  <c r="V149" i="2" s="1"/>
  <c r="U173" i="2"/>
  <c r="Z173" i="2"/>
  <c r="V173" i="2" s="1"/>
  <c r="U586" i="2"/>
  <c r="Z586" i="2"/>
  <c r="V586" i="2" s="1"/>
  <c r="U236" i="2"/>
  <c r="Z236" i="2"/>
  <c r="V236" i="2" s="1"/>
  <c r="U244" i="2"/>
  <c r="Z244" i="2"/>
  <c r="V244" i="2" s="1"/>
  <c r="U234" i="2"/>
  <c r="Z234" i="2"/>
  <c r="V234" i="2" s="1"/>
  <c r="U288" i="2"/>
  <c r="Z288" i="2"/>
  <c r="V288" i="2" s="1"/>
  <c r="U243" i="2"/>
  <c r="Z243" i="2"/>
  <c r="V243" i="2" s="1"/>
  <c r="U549" i="2"/>
  <c r="Z549" i="2"/>
  <c r="V549" i="2" s="1"/>
  <c r="U115" i="2"/>
  <c r="Z115" i="2"/>
  <c r="V115" i="2" s="1"/>
  <c r="U506" i="2"/>
  <c r="Z506" i="2"/>
  <c r="V506" i="2" s="1"/>
  <c r="U294" i="2"/>
  <c r="Z294" i="2"/>
  <c r="V294" i="2" s="1"/>
  <c r="U475" i="2"/>
  <c r="Z475" i="2"/>
  <c r="V475" i="2" s="1"/>
  <c r="U293" i="2"/>
  <c r="Z293" i="2"/>
  <c r="V293" i="2" s="1"/>
  <c r="U57" i="2"/>
  <c r="Z57" i="2"/>
  <c r="V57" i="2" s="1"/>
  <c r="U548" i="2"/>
  <c r="Z548" i="2"/>
  <c r="V548" i="2" s="1"/>
  <c r="U172" i="2"/>
  <c r="Z172" i="2"/>
  <c r="V172" i="2" s="1"/>
  <c r="U171" i="2"/>
  <c r="Z171" i="2"/>
  <c r="V171" i="2" s="1"/>
  <c r="U84" i="2"/>
  <c r="Z84" i="2"/>
  <c r="V84" i="2" s="1"/>
  <c r="U339" i="2"/>
  <c r="Z339" i="2"/>
  <c r="V339" i="2" s="1"/>
  <c r="U292" i="2"/>
  <c r="Z292" i="2"/>
  <c r="V292" i="2" s="1"/>
  <c r="U400" i="2"/>
  <c r="Z400" i="2"/>
  <c r="V400" i="2" s="1"/>
  <c r="U585" i="2"/>
  <c r="Z585" i="2"/>
  <c r="V585" i="2" s="1"/>
  <c r="U54" i="2"/>
  <c r="Z54" i="2"/>
  <c r="V54" i="2" s="1"/>
  <c r="U589" i="2"/>
  <c r="Z589" i="2"/>
  <c r="V589" i="2" s="1"/>
  <c r="U170" i="2"/>
  <c r="Z170" i="2"/>
  <c r="V170" i="2" s="1"/>
  <c r="U583" i="2"/>
  <c r="Z583" i="2"/>
  <c r="V583" i="2" s="1"/>
  <c r="U359" i="2"/>
  <c r="Z359" i="2"/>
  <c r="V359" i="2" s="1"/>
  <c r="U31" i="2"/>
  <c r="Z31" i="2"/>
  <c r="V31" i="2" s="1"/>
  <c r="U397" i="2"/>
  <c r="Z397" i="2"/>
  <c r="V397" i="2" s="1"/>
  <c r="U337" i="2"/>
  <c r="Z337" i="2"/>
  <c r="V337" i="2" s="1"/>
  <c r="U406" i="2"/>
  <c r="Z406" i="2"/>
  <c r="V406" i="2" s="1"/>
  <c r="U469" i="2"/>
  <c r="Z469" i="2"/>
  <c r="V469" i="2" s="1"/>
  <c r="U71" i="2"/>
  <c r="Z71" i="2"/>
  <c r="V71" i="2" s="1"/>
  <c r="U338" i="2"/>
  <c r="Z338" i="2"/>
  <c r="V338" i="2" s="1"/>
  <c r="U336" i="2"/>
  <c r="Z336" i="2"/>
  <c r="V336" i="2" s="1"/>
  <c r="U399" i="2"/>
  <c r="Z399" i="2"/>
  <c r="V399" i="2" s="1"/>
  <c r="U584" i="2"/>
  <c r="Z584" i="2"/>
  <c r="V584" i="2" s="1"/>
  <c r="U333" i="2"/>
  <c r="Z333" i="2"/>
  <c r="V333" i="2" s="1"/>
  <c r="U169" i="2"/>
  <c r="Z169" i="2"/>
  <c r="V169" i="2" s="1"/>
  <c r="U398" i="2"/>
  <c r="Z398" i="2"/>
  <c r="V398" i="2" s="1"/>
  <c r="U590" i="2"/>
  <c r="Z590" i="2"/>
  <c r="V590" i="2" s="1"/>
  <c r="U395" i="2"/>
  <c r="Z395" i="2"/>
  <c r="V395" i="2" s="1"/>
  <c r="U335" i="2"/>
  <c r="Z335" i="2"/>
  <c r="V335" i="2" s="1"/>
  <c r="U69" i="2"/>
  <c r="Z69" i="2"/>
  <c r="V69" i="2" s="1"/>
  <c r="U239" i="2"/>
  <c r="Z239" i="2"/>
  <c r="V239" i="2" s="1"/>
  <c r="U392" i="2"/>
  <c r="Z392" i="2"/>
  <c r="V392" i="2" s="1"/>
  <c r="U150" i="2"/>
  <c r="Z150" i="2"/>
  <c r="V150" i="2" s="1"/>
  <c r="U174" i="2"/>
  <c r="Z174" i="2"/>
  <c r="V174" i="2" s="1"/>
  <c r="U17" i="2"/>
  <c r="Z17" i="2"/>
  <c r="V17" i="2" s="1"/>
  <c r="U393" i="2"/>
  <c r="Z393" i="2"/>
  <c r="V393" i="2" s="1"/>
  <c r="U238" i="2"/>
  <c r="Z238" i="2"/>
  <c r="V238" i="2" s="1"/>
  <c r="U303" i="2"/>
  <c r="Z303" i="2"/>
  <c r="V303" i="2" s="1"/>
  <c r="U391" i="2"/>
  <c r="Z391" i="2"/>
  <c r="V391" i="2" s="1"/>
  <c r="U237" i="2"/>
  <c r="Z237" i="2"/>
  <c r="V237" i="2" s="1"/>
  <c r="U390" i="2"/>
  <c r="Z390" i="2"/>
  <c r="V390" i="2" s="1"/>
  <c r="U487" i="2"/>
  <c r="Z487" i="2"/>
  <c r="V487" i="2" s="1"/>
  <c r="U405" i="2"/>
  <c r="Z405" i="2"/>
  <c r="V405" i="2" s="1"/>
  <c r="U70" i="2"/>
  <c r="Z70" i="2"/>
  <c r="V70" i="2" s="1"/>
  <c r="U344" i="2"/>
  <c r="Z344" i="2"/>
  <c r="V344" i="2" s="1"/>
  <c r="U343" i="2"/>
  <c r="Z343" i="2"/>
  <c r="V343" i="2" s="1"/>
  <c r="U264" i="2"/>
  <c r="Z264" i="2"/>
  <c r="V264" i="2" s="1"/>
  <c r="U457" i="2"/>
  <c r="Z457" i="2"/>
  <c r="V457" i="2" s="1"/>
  <c r="U298" i="2"/>
  <c r="Z298" i="2"/>
  <c r="V298" i="2" s="1"/>
  <c r="U468" i="2"/>
  <c r="Z468" i="2"/>
  <c r="V468" i="2" s="1"/>
  <c r="U394" i="2"/>
  <c r="Z394" i="2"/>
  <c r="V394" i="2" s="1"/>
  <c r="U219" i="2"/>
  <c r="Z219" i="2"/>
  <c r="V219" i="2" s="1"/>
  <c r="U334" i="2"/>
  <c r="Z334" i="2"/>
  <c r="V334" i="2" s="1"/>
  <c r="U570" i="2"/>
  <c r="Z570" i="2"/>
  <c r="V570" i="2" s="1"/>
  <c r="U12" i="2"/>
  <c r="Z12" i="2"/>
  <c r="V12" i="2" s="1"/>
  <c r="U83" i="2"/>
  <c r="Z83" i="2"/>
  <c r="V83" i="2" s="1"/>
  <c r="U229" i="2"/>
  <c r="U230" i="2"/>
  <c r="U520" i="2"/>
  <c r="U519" i="2"/>
  <c r="U193" i="2"/>
  <c r="U440" i="2"/>
  <c r="U137" i="2"/>
  <c r="U136" i="2"/>
  <c r="U140" i="2"/>
  <c r="U139" i="2"/>
  <c r="U202" i="2"/>
  <c r="U228" i="2"/>
  <c r="U308" i="2"/>
  <c r="U280" i="2"/>
  <c r="U307" i="2"/>
  <c r="U279" i="2"/>
  <c r="U442" i="2"/>
  <c r="U268" i="2"/>
  <c r="U375" i="2"/>
  <c r="U324" i="2"/>
  <c r="U453" i="2"/>
  <c r="U259" i="2"/>
  <c r="U419" i="2"/>
  <c r="U323" i="2"/>
  <c r="U367" i="2"/>
  <c r="C12" i="37" s="1"/>
  <c r="U366" i="2"/>
  <c r="U363" i="2"/>
  <c r="U376" i="2"/>
  <c r="U260" i="2"/>
  <c r="U267" i="2"/>
  <c r="U362" i="2"/>
  <c r="U311" i="2"/>
  <c r="U454" i="2"/>
  <c r="U312" i="2"/>
  <c r="U418" i="2"/>
  <c r="U68" i="2"/>
  <c r="U154" i="2"/>
  <c r="U60" i="2"/>
  <c r="U153" i="2"/>
  <c r="U152" i="2"/>
  <c r="U58" i="2"/>
  <c r="U77" i="2"/>
  <c r="U176" i="2"/>
  <c r="U175" i="2"/>
  <c r="U146" i="2"/>
  <c r="U15" i="2"/>
  <c r="U14" i="2"/>
  <c r="U141" i="2"/>
  <c r="U67" i="2"/>
  <c r="U138" i="2"/>
  <c r="U13" i="2"/>
  <c r="U81" i="2"/>
  <c r="U207" i="2"/>
  <c r="U557" i="2"/>
  <c r="U574" i="2"/>
  <c r="U573" i="2"/>
  <c r="U556" i="2"/>
  <c r="U528" i="2"/>
  <c r="U504" i="2"/>
  <c r="U503" i="2"/>
  <c r="U517" i="2"/>
  <c r="AB8" i="2"/>
  <c r="C11" i="37" l="1"/>
  <c r="C16" i="17"/>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Y480" i="2" l="1"/>
  <c r="U480" i="2" s="1"/>
  <c r="J34" i="38"/>
  <c r="I34" i="38"/>
  <c r="M34" i="38"/>
  <c r="L34" i="38"/>
  <c r="I46" i="18"/>
  <c r="N46" i="18"/>
  <c r="M46" i="18"/>
  <c r="N25" i="38"/>
  <c r="M25" i="38"/>
  <c r="L25" i="38"/>
  <c r="K25" i="38"/>
  <c r="J25" i="38"/>
  <c r="I25" i="38"/>
  <c r="B8" i="38"/>
  <c r="A8" i="38"/>
  <c r="B7" i="38"/>
  <c r="A7" i="38"/>
  <c r="B6" i="38"/>
  <c r="A6" i="38"/>
  <c r="B5" i="38"/>
  <c r="A5" i="38"/>
  <c r="B4" i="38"/>
  <c r="A4" i="38"/>
  <c r="B3" i="38"/>
  <c r="A3" i="38"/>
  <c r="AA8" i="2"/>
  <c r="Z8" i="2"/>
  <c r="C7" i="2"/>
  <c r="C6" i="2"/>
  <c r="C5" i="2"/>
  <c r="C3" i="2"/>
  <c r="B4" i="2"/>
  <c r="B5" i="2"/>
  <c r="B6" i="2"/>
  <c r="B7" i="2"/>
  <c r="B3" i="2"/>
  <c r="AE480" i="2"/>
  <c r="B6" i="28"/>
  <c r="B5" i="28"/>
  <c r="B3" i="28"/>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4" i="37"/>
  <c r="B7" i="37"/>
  <c r="B6" i="37"/>
  <c r="B5" i="37"/>
  <c r="B3" i="37"/>
  <c r="A7" i="37"/>
  <c r="A6" i="37"/>
  <c r="A5" i="37"/>
  <c r="A4" i="37"/>
  <c r="A3" i="37"/>
  <c r="B8" i="5"/>
  <c r="B7" i="5"/>
  <c r="B6" i="5"/>
  <c r="B5" i="5"/>
  <c r="B4" i="5"/>
  <c r="B3" i="5"/>
  <c r="A8" i="5"/>
  <c r="A7" i="5"/>
  <c r="A6" i="5"/>
  <c r="A5" i="5"/>
  <c r="A4" i="5"/>
  <c r="A3" i="5"/>
  <c r="B4" i="31"/>
  <c r="A26" i="32" s="1"/>
  <c r="B8" i="31"/>
  <c r="B7" i="31"/>
  <c r="B6" i="31"/>
  <c r="B5" i="31"/>
  <c r="B3" i="31"/>
  <c r="B4" i="32"/>
  <c r="L25" i="34"/>
  <c r="K25" i="34"/>
  <c r="J25" i="34"/>
  <c r="I25" i="34"/>
  <c r="F25" i="34"/>
  <c r="L24" i="34"/>
  <c r="K24" i="34"/>
  <c r="J24" i="34"/>
  <c r="I24" i="34"/>
  <c r="F24" i="34"/>
  <c r="L23" i="34"/>
  <c r="K23" i="34"/>
  <c r="J23" i="34"/>
  <c r="I23" i="34"/>
  <c r="N23" i="34" s="1"/>
  <c r="F23" i="34"/>
  <c r="L22" i="34"/>
  <c r="K22" i="34"/>
  <c r="J22" i="34"/>
  <c r="I22" i="34"/>
  <c r="F22" i="34"/>
  <c r="L21" i="34"/>
  <c r="K21" i="34"/>
  <c r="J21" i="34"/>
  <c r="I21" i="34"/>
  <c r="F21" i="34"/>
  <c r="L20" i="34"/>
  <c r="K20" i="34"/>
  <c r="J20" i="34"/>
  <c r="I20" i="34"/>
  <c r="F20" i="34"/>
  <c r="L17" i="34"/>
  <c r="K17" i="34"/>
  <c r="J17" i="34"/>
  <c r="I17" i="34"/>
  <c r="F17" i="34"/>
  <c r="B7" i="34"/>
  <c r="B6" i="34"/>
  <c r="B5" i="34"/>
  <c r="B4" i="34"/>
  <c r="B3" i="34"/>
  <c r="A30" i="32" s="1"/>
  <c r="B2" i="34"/>
  <c r="P27" i="34"/>
  <c r="L16" i="34"/>
  <c r="K16" i="34"/>
  <c r="J16" i="34"/>
  <c r="I16" i="34"/>
  <c r="F16" i="34"/>
  <c r="B8" i="17"/>
  <c r="B7" i="17"/>
  <c r="B6" i="17"/>
  <c r="B5" i="17"/>
  <c r="B3" i="17"/>
  <c r="B7" i="18"/>
  <c r="B6" i="18"/>
  <c r="B5" i="18"/>
  <c r="B3" i="18"/>
  <c r="N33" i="18"/>
  <c r="M33" i="18"/>
  <c r="L33" i="18"/>
  <c r="K33" i="18"/>
  <c r="J33" i="18"/>
  <c r="I33" i="18"/>
  <c r="B8" i="18"/>
  <c r="B4" i="28"/>
  <c r="B4" i="18"/>
  <c r="B4" i="17"/>
  <c r="B42" i="17"/>
  <c r="B48" i="17" s="1"/>
  <c r="B52" i="17" s="1"/>
  <c r="B53" i="17"/>
  <c r="Z66" i="2" l="1"/>
  <c r="V66" i="2" s="1"/>
  <c r="Z82" i="2"/>
  <c r="V82" i="2" s="1"/>
  <c r="C13" i="37"/>
  <c r="C16" i="37" s="1"/>
  <c r="Z440" i="2"/>
  <c r="V440" i="2" s="1"/>
  <c r="Z137" i="2"/>
  <c r="V137" i="2" s="1"/>
  <c r="Z139" i="2"/>
  <c r="V139" i="2" s="1"/>
  <c r="Z136" i="2"/>
  <c r="V136" i="2" s="1"/>
  <c r="Z140" i="2"/>
  <c r="V140" i="2" s="1"/>
  <c r="Z519" i="2"/>
  <c r="V519" i="2" s="1"/>
  <c r="Z229" i="2"/>
  <c r="V229" i="2" s="1"/>
  <c r="Z520" i="2"/>
  <c r="V520" i="2" s="1"/>
  <c r="Z230" i="2"/>
  <c r="V230" i="2" s="1"/>
  <c r="Z193" i="2"/>
  <c r="V193" i="2" s="1"/>
  <c r="Z154" i="2"/>
  <c r="V154" i="2" s="1"/>
  <c r="Z58" i="2"/>
  <c r="V58" i="2" s="1"/>
  <c r="Z528" i="2"/>
  <c r="V528" i="2" s="1"/>
  <c r="Z176" i="2"/>
  <c r="V176" i="2" s="1"/>
  <c r="Z15" i="2"/>
  <c r="V15" i="2" s="1"/>
  <c r="Z442" i="2"/>
  <c r="V442" i="2" s="1"/>
  <c r="Z454" i="2"/>
  <c r="V454" i="2" s="1"/>
  <c r="Z67" i="2"/>
  <c r="V67" i="2" s="1"/>
  <c r="Z152" i="2"/>
  <c r="V152" i="2" s="1"/>
  <c r="Z574" i="2"/>
  <c r="V574" i="2" s="1"/>
  <c r="Z279" i="2"/>
  <c r="V279" i="2" s="1"/>
  <c r="Z268" i="2"/>
  <c r="V268" i="2" s="1"/>
  <c r="Z312" i="2"/>
  <c r="V312" i="2" s="1"/>
  <c r="Z138" i="2"/>
  <c r="V138" i="2" s="1"/>
  <c r="Z504" i="2"/>
  <c r="V504" i="2" s="1"/>
  <c r="Z228" i="2"/>
  <c r="V228" i="2" s="1"/>
  <c r="Z146" i="2"/>
  <c r="V146" i="2" s="1"/>
  <c r="Z175" i="2"/>
  <c r="V175" i="2" s="1"/>
  <c r="Z311" i="2"/>
  <c r="V311" i="2" s="1"/>
  <c r="Z375" i="2"/>
  <c r="V375" i="2" s="1"/>
  <c r="Z418" i="2"/>
  <c r="V418" i="2" s="1"/>
  <c r="Z13" i="2"/>
  <c r="V13" i="2" s="1"/>
  <c r="Z202" i="2"/>
  <c r="V202" i="2" s="1"/>
  <c r="Z517" i="2"/>
  <c r="V517" i="2" s="1"/>
  <c r="Z323" i="2"/>
  <c r="V323" i="2" s="1"/>
  <c r="Z503" i="2"/>
  <c r="V503" i="2" s="1"/>
  <c r="Z280" i="2"/>
  <c r="V280" i="2" s="1"/>
  <c r="Z267" i="2"/>
  <c r="V267" i="2" s="1"/>
  <c r="Z324" i="2"/>
  <c r="V324" i="2" s="1"/>
  <c r="Z68" i="2"/>
  <c r="V68" i="2" s="1"/>
  <c r="Z81" i="2"/>
  <c r="V81" i="2" s="1"/>
  <c r="Z207" i="2"/>
  <c r="V207" i="2" s="1"/>
  <c r="Z419" i="2"/>
  <c r="V419" i="2" s="1"/>
  <c r="Z367" i="2"/>
  <c r="V367" i="2" s="1"/>
  <c r="Z260" i="2"/>
  <c r="V260" i="2" s="1"/>
  <c r="Z60" i="2"/>
  <c r="V60" i="2" s="1"/>
  <c r="Z556" i="2"/>
  <c r="V556" i="2" s="1"/>
  <c r="Z308" i="2"/>
  <c r="V308" i="2" s="1"/>
  <c r="Z453" i="2"/>
  <c r="V453" i="2" s="1"/>
  <c r="Z259" i="2"/>
  <c r="V259" i="2" s="1"/>
  <c r="Z153" i="2"/>
  <c r="V153" i="2" s="1"/>
  <c r="Z573" i="2"/>
  <c r="V573" i="2" s="1"/>
  <c r="Z14" i="2"/>
  <c r="V14" i="2" s="1"/>
  <c r="Z557" i="2"/>
  <c r="V557" i="2" s="1"/>
  <c r="Z77" i="2"/>
  <c r="V77" i="2" s="1"/>
  <c r="Z363" i="2"/>
  <c r="V363" i="2" s="1"/>
  <c r="Z376" i="2"/>
  <c r="V376" i="2" s="1"/>
  <c r="Z307" i="2"/>
  <c r="V307" i="2" s="1"/>
  <c r="Z362" i="2"/>
  <c r="V362" i="2" s="1"/>
  <c r="Z141" i="2"/>
  <c r="V141" i="2" s="1"/>
  <c r="Z366" i="2"/>
  <c r="V366" i="2" s="1"/>
  <c r="N24" i="34"/>
  <c r="Z378" i="2"/>
  <c r="V378" i="2" s="1"/>
  <c r="Z235" i="2"/>
  <c r="V235" i="2" s="1"/>
  <c r="Z407" i="2"/>
  <c r="V407" i="2" s="1"/>
  <c r="Z462" i="2"/>
  <c r="V462" i="2" s="1"/>
  <c r="Z72" i="2"/>
  <c r="V72" i="2" s="1"/>
  <c r="Z35" i="2"/>
  <c r="V35" i="2" s="1"/>
  <c r="Z424" i="2"/>
  <c r="V424" i="2" s="1"/>
  <c r="Z342" i="2"/>
  <c r="V342" i="2" s="1"/>
  <c r="Z272" i="2"/>
  <c r="V272" i="2" s="1"/>
  <c r="Z561" i="2"/>
  <c r="V561" i="2" s="1"/>
  <c r="Z100" i="2"/>
  <c r="V100" i="2" s="1"/>
  <c r="Z300" i="2"/>
  <c r="V300" i="2" s="1"/>
  <c r="Z562" i="2"/>
  <c r="V562" i="2" s="1"/>
  <c r="Z512" i="2"/>
  <c r="V512" i="2" s="1"/>
  <c r="Z232" i="2"/>
  <c r="V232" i="2" s="1"/>
  <c r="Z134" i="2"/>
  <c r="V134" i="2" s="1"/>
  <c r="Z346" i="2"/>
  <c r="V346" i="2" s="1"/>
  <c r="Z497" i="2"/>
  <c r="V497" i="2" s="1"/>
  <c r="Z347" i="2"/>
  <c r="V347" i="2" s="1"/>
  <c r="Z382" i="2"/>
  <c r="V382" i="2" s="1"/>
  <c r="Z331" i="2"/>
  <c r="V331" i="2" s="1"/>
  <c r="Z271" i="2"/>
  <c r="V271" i="2" s="1"/>
  <c r="Z587" i="2"/>
  <c r="V587" i="2" s="1"/>
  <c r="Z315" i="2"/>
  <c r="V315" i="2" s="1"/>
  <c r="Z204" i="2"/>
  <c r="V204" i="2" s="1"/>
  <c r="Z110" i="2"/>
  <c r="V110" i="2" s="1"/>
  <c r="Z330" i="2"/>
  <c r="V330" i="2" s="1"/>
  <c r="Z467" i="2"/>
  <c r="V467" i="2" s="1"/>
  <c r="Z249" i="2"/>
  <c r="V249" i="2" s="1"/>
  <c r="Z223" i="2"/>
  <c r="V223" i="2" s="1"/>
  <c r="Z437" i="2"/>
  <c r="V437" i="2" s="1"/>
  <c r="Z167" i="2"/>
  <c r="V167" i="2" s="1"/>
  <c r="Z425" i="2"/>
  <c r="V425" i="2" s="1"/>
  <c r="Z301" i="2"/>
  <c r="V301" i="2" s="1"/>
  <c r="Z90" i="2"/>
  <c r="V90" i="2" s="1"/>
  <c r="Z377" i="2"/>
  <c r="V377" i="2" s="1"/>
  <c r="Z222" i="2"/>
  <c r="V222" i="2" s="1"/>
  <c r="Z187" i="2"/>
  <c r="V187" i="2" s="1"/>
  <c r="Z245" i="2"/>
  <c r="V245" i="2" s="1"/>
  <c r="Z132" i="2"/>
  <c r="V132" i="2" s="1"/>
  <c r="Z408" i="2"/>
  <c r="V408" i="2" s="1"/>
  <c r="Z113" i="2"/>
  <c r="V113" i="2" s="1"/>
  <c r="Z119" i="2"/>
  <c r="V119" i="2" s="1"/>
  <c r="Z310" i="2"/>
  <c r="V310" i="2" s="1"/>
  <c r="Z227" i="2"/>
  <c r="V227" i="2" s="1"/>
  <c r="Z78" i="2"/>
  <c r="V78" i="2" s="1"/>
  <c r="Z166" i="2"/>
  <c r="V166" i="2" s="1"/>
  <c r="Z441" i="2"/>
  <c r="V441" i="2" s="1"/>
  <c r="Z525" i="2"/>
  <c r="V525" i="2" s="1"/>
  <c r="Z201" i="2"/>
  <c r="V201" i="2" s="1"/>
  <c r="Z588" i="2"/>
  <c r="V588" i="2" s="1"/>
  <c r="Z118" i="2"/>
  <c r="V118" i="2" s="1"/>
  <c r="Z233" i="2"/>
  <c r="V233" i="2" s="1"/>
  <c r="Z117" i="2"/>
  <c r="V117" i="2" s="1"/>
  <c r="Z451" i="2"/>
  <c r="V451" i="2" s="1"/>
  <c r="Z91" i="2"/>
  <c r="V91" i="2" s="1"/>
  <c r="Z455" i="2"/>
  <c r="V455" i="2" s="1"/>
  <c r="Z37" i="2"/>
  <c r="V37" i="2" s="1"/>
  <c r="Z200" i="2"/>
  <c r="V200" i="2" s="1"/>
  <c r="Z290" i="2"/>
  <c r="V290" i="2" s="1"/>
  <c r="Z34" i="2"/>
  <c r="V34" i="2" s="1"/>
  <c r="D11" i="37" s="1"/>
  <c r="Z526" i="2"/>
  <c r="V526" i="2" s="1"/>
  <c r="Z242" i="2"/>
  <c r="V242" i="2" s="1"/>
  <c r="Z527" i="2"/>
  <c r="V527" i="2" s="1"/>
  <c r="Z498" i="2"/>
  <c r="V498" i="2" s="1"/>
  <c r="Z444" i="2"/>
  <c r="V444" i="2" s="1"/>
  <c r="Z79" i="2"/>
  <c r="V79" i="2" s="1"/>
  <c r="I42" i="35"/>
  <c r="N21" i="34"/>
  <c r="N22" i="34"/>
  <c r="N17" i="34"/>
  <c r="AB480" i="2"/>
  <c r="X480" i="2" s="1"/>
  <c r="O33" i="18"/>
  <c r="N25" i="34"/>
  <c r="N20" i="34"/>
  <c r="N16" i="34"/>
  <c r="Q16" i="34" s="1"/>
  <c r="B50" i="17"/>
  <c r="B51" i="17"/>
  <c r="O25" i="38"/>
  <c r="K34" i="38"/>
  <c r="J46" i="18"/>
  <c r="E12" i="18" s="1"/>
  <c r="N34" i="38"/>
  <c r="L46" i="18"/>
  <c r="K46" i="18"/>
  <c r="Z480" i="2"/>
  <c r="V480" i="2" s="1"/>
  <c r="AA480" i="2"/>
  <c r="W480" i="2" s="1"/>
  <c r="F14" i="32" l="1"/>
  <c r="H4" i="28"/>
  <c r="D13" i="37"/>
  <c r="F13" i="37" s="1"/>
  <c r="K11" i="37"/>
  <c r="F11" i="37"/>
  <c r="K13" i="37"/>
  <c r="D12" i="37"/>
  <c r="B54" i="17"/>
  <c r="E12" i="38"/>
  <c r="E16" i="38" s="1"/>
  <c r="E18" i="38" s="1"/>
  <c r="E16" i="18"/>
  <c r="E19" i="18" s="1"/>
  <c r="J16" i="37" l="1"/>
  <c r="K42" i="35"/>
  <c r="K14" i="37"/>
  <c r="K15" i="37"/>
  <c r="K12" i="37"/>
  <c r="D16" i="37"/>
  <c r="F12" i="37"/>
  <c r="H28" i="32"/>
  <c r="E19" i="38"/>
  <c r="E20" i="38" s="1"/>
  <c r="E22" i="38" s="1"/>
  <c r="E18" i="18"/>
  <c r="E20" i="18" s="1"/>
  <c r="E22" i="18" s="1"/>
  <c r="Q27" i="34" l="1"/>
  <c r="F16" i="37"/>
  <c r="C30" i="17"/>
  <c r="C32" i="17" s="1"/>
  <c r="C35" i="17" s="1"/>
  <c r="C21" i="17" s="1"/>
  <c r="C25" i="17" s="1"/>
  <c r="E23" i="38" s="1"/>
  <c r="E24" i="38" s="1"/>
  <c r="E16" i="32" l="1"/>
  <c r="F16" i="32" s="1"/>
  <c r="E16" i="37"/>
  <c r="K16" i="37"/>
  <c r="E26" i="38"/>
  <c r="E27" i="38" s="1"/>
  <c r="E23" i="18"/>
  <c r="E24" i="18" s="1"/>
  <c r="E26" i="18" l="1"/>
  <c r="E27" i="18" s="1"/>
  <c r="E33" i="38"/>
  <c r="E44" i="38" s="1"/>
  <c r="E48" i="38" l="1"/>
  <c r="H18" i="31"/>
  <c r="I18" i="31" s="1"/>
  <c r="H25" i="31"/>
  <c r="I25" i="31" s="1"/>
  <c r="E33" i="18"/>
  <c r="F36" i="38" l="1"/>
  <c r="F37" i="38"/>
  <c r="F38" i="38"/>
  <c r="F39" i="38"/>
  <c r="F40" i="38"/>
  <c r="F41" i="38"/>
  <c r="F42" i="38"/>
  <c r="E50" i="38"/>
  <c r="F35" i="38"/>
  <c r="E54" i="38"/>
  <c r="F20" i="38"/>
  <c r="F46" i="38"/>
  <c r="F27" i="38"/>
  <c r="E52" i="38"/>
  <c r="G16" i="32"/>
  <c r="F24" i="38"/>
  <c r="F33" i="38"/>
  <c r="F44" i="38"/>
  <c r="E44" i="18"/>
  <c r="E48" i="18" l="1"/>
  <c r="H14" i="37"/>
  <c r="H11" i="37"/>
  <c r="H13" i="37"/>
  <c r="H15" i="37"/>
  <c r="H12" i="37"/>
  <c r="H16" i="32"/>
  <c r="E56" i="38"/>
  <c r="F48" i="38"/>
  <c r="I31" i="31" l="1"/>
  <c r="I34" i="31"/>
  <c r="I26" i="31"/>
  <c r="I19" i="31"/>
  <c r="I37" i="31"/>
  <c r="I35" i="31"/>
  <c r="I20" i="31"/>
  <c r="I21" i="31"/>
  <c r="I15" i="31"/>
  <c r="I13" i="31"/>
  <c r="I17" i="31"/>
  <c r="I32" i="31"/>
  <c r="I22" i="31"/>
  <c r="I14" i="31"/>
  <c r="I23" i="31"/>
  <c r="I30" i="31"/>
  <c r="I16" i="31"/>
  <c r="I27" i="31"/>
  <c r="I28" i="31"/>
  <c r="I33" i="31"/>
  <c r="I24" i="31"/>
  <c r="H16" i="37"/>
  <c r="I36" i="31"/>
  <c r="I14" i="37" s="1"/>
  <c r="L14" i="37" s="1"/>
  <c r="M14" i="37" s="1"/>
  <c r="I29" i="31"/>
  <c r="I13" i="37"/>
  <c r="I12" i="31"/>
  <c r="I12" i="37"/>
  <c r="I38" i="31"/>
  <c r="E50" i="18"/>
  <c r="F36" i="18"/>
  <c r="F37" i="18"/>
  <c r="F38" i="18"/>
  <c r="F39" i="18"/>
  <c r="F40" i="18"/>
  <c r="F41" i="18"/>
  <c r="F42" i="18"/>
  <c r="F35" i="18"/>
  <c r="F43" i="18"/>
  <c r="E52" i="18"/>
  <c r="F46" i="18"/>
  <c r="F20" i="18"/>
  <c r="G14" i="32"/>
  <c r="F24" i="18"/>
  <c r="F27" i="18"/>
  <c r="E54" i="18"/>
  <c r="F33" i="18"/>
  <c r="F44" i="18"/>
  <c r="I40" i="31" l="1"/>
  <c r="H26" i="32" s="1"/>
  <c r="G11" i="37"/>
  <c r="G12" i="37"/>
  <c r="L12" i="37" s="1"/>
  <c r="G13" i="37"/>
  <c r="L13" i="37" s="1"/>
  <c r="M13" i="37" s="1"/>
  <c r="I11" i="37"/>
  <c r="I15" i="37"/>
  <c r="H14" i="32"/>
  <c r="G18" i="32" s="1"/>
  <c r="F48" i="18"/>
  <c r="E56" i="18"/>
  <c r="I16" i="37" l="1"/>
  <c r="L11" i="37"/>
  <c r="G16" i="37"/>
  <c r="L15" i="37"/>
  <c r="M15" i="37" s="1"/>
  <c r="M12" i="37"/>
  <c r="H20" i="32"/>
  <c r="M11" i="37" l="1"/>
  <c r="L16" i="37"/>
  <c r="H21" i="32"/>
  <c r="H22" i="32" s="1"/>
  <c r="H30" i="32" l="1"/>
  <c r="H32" i="32" l="1"/>
  <c r="H36" i="32" s="1"/>
  <c r="H33" i="32" l="1"/>
  <c r="H34" i="32" s="1"/>
  <c r="H37" i="32"/>
  <c r="H38" i="32" s="1"/>
  <c r="M16" i="37"/>
</calcChain>
</file>

<file path=xl/sharedStrings.xml><?xml version="1.0" encoding="utf-8"?>
<sst xmlns="http://schemas.openxmlformats.org/spreadsheetml/2006/main" count="6016" uniqueCount="1428">
  <si>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</si>
  <si>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</si>
  <si>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</si>
  <si>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</si>
  <si>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</si>
  <si>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</si>
  <si>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</si>
  <si>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</si>
  <si>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</si>
  <si>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</si>
  <si>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</si>
  <si>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</si>
  <si>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</si>
  <si>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</si>
  <si>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</si>
  <si>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</si>
  <si>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</si>
  <si>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</si>
  <si>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</si>
  <si>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</si>
  <si>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</si>
  <si>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</si>
  <si>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</si>
  <si>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</si>
  <si>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</si>
  <si>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</si>
  <si>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</si>
  <si>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</si>
  <si>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</si>
  <si>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</si>
  <si>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</si>
  <si>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</si>
  <si>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</si>
  <si>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</si>
  <si>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</si>
  <si>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</si>
  <si>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</si>
  <si>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</si>
  <si>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</si>
  <si>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</si>
  <si>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</si>
  <si>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</si>
  <si>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</si>
  <si>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</si>
  <si>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</si>
  <si>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</si>
  <si>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</si>
  <si>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</si>
  <si>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</si>
  <si>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</si>
  <si>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</si>
  <si>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</si>
  <si>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</si>
  <si>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</si>
  <si>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</si>
  <si>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</si>
  <si>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</si>
  <si>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</si>
  <si>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</si>
  <si>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</si>
  <si>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</si>
  <si>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</si>
  <si>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</si>
  <si>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</si>
  <si>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</si>
  <si>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</si>
  <si>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</si>
  <si>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</si>
  <si>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</si>
  <si>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</si>
  <si>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</si>
  <si>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</si>
  <si>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</si>
  <si>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</si>
  <si>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</si>
  <si>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</si>
  <si>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</si>
  <si>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</si>
  <si>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</si>
  <si>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</si>
  <si>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</si>
  <si>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</si>
  <si>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</si>
  <si>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</si>
  <si>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</si>
  <si>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</si>
  <si>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</si>
  <si>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</si>
  <si>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</si>
  <si>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</si>
  <si>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</si>
  <si>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</si>
  <si>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</si>
  <si>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</si>
  <si>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</si>
  <si>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</si>
  <si>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</si>
  <si>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WIA Basispremie</t>
  </si>
  <si>
    <t>ZW-flex</t>
  </si>
  <si>
    <t>WW premie- Algemeen Werkeloosheidsfonds (Awf)</t>
  </si>
  <si>
    <t>Zorgverzekeringswet (Zvw)</t>
  </si>
  <si>
    <t>Ruimte categorie</t>
  </si>
  <si>
    <t>Vloer soort</t>
  </si>
  <si>
    <t xml:space="preserve">M2 vloer </t>
  </si>
  <si>
    <t>Uren p/j ma t/m vrij</t>
  </si>
  <si>
    <t>M2 per jaar</t>
  </si>
  <si>
    <t>Locatie</t>
  </si>
  <si>
    <t>frequentie per jaar</t>
  </si>
  <si>
    <t>Kosten per beurt</t>
  </si>
  <si>
    <t>Totaal kosten per jaar</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</si>
  <si>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</si>
  <si>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</si>
  <si>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</si>
  <si>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</si>
  <si>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</si>
  <si>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</si>
  <si>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</si>
  <si>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</si>
  <si>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</si>
  <si>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</si>
  <si>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</si>
  <si>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</si>
  <si>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</si>
  <si>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</si>
  <si>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</si>
  <si>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</si>
  <si>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</si>
  <si>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</si>
  <si>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</si>
  <si>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</si>
  <si>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</si>
  <si>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</si>
  <si>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</si>
  <si>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</si>
  <si>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</si>
  <si>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</si>
  <si>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</si>
  <si>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</si>
  <si>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</si>
  <si>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</si>
  <si>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</si>
  <si>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</si>
  <si>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Jaarprijs aanvullende werzaamheden / extra kosten</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</si>
  <si>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</si>
  <si>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</si>
  <si>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</si>
  <si>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</si>
  <si>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</si>
  <si>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</si>
  <si>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</si>
  <si>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</si>
  <si>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</si>
  <si>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</si>
  <si>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</si>
  <si>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</si>
  <si>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</si>
  <si>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</si>
  <si>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</si>
  <si>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</si>
  <si>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</si>
  <si>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</si>
  <si>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</si>
  <si>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</si>
  <si>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</si>
  <si>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</si>
  <si>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</si>
  <si>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</si>
  <si>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</si>
  <si>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Separatieglas dubbelzijdig</t>
  </si>
  <si>
    <t>Aantal m2</t>
  </si>
  <si>
    <t>Kosten bewassing per jaar</t>
  </si>
  <si>
    <t>Kosten klimmateriaal per jaar</t>
  </si>
  <si>
    <t>Totaalkosten per jaar</t>
  </si>
  <si>
    <t>Aantal of m2</t>
  </si>
  <si>
    <t>uren per jaar</t>
  </si>
  <si>
    <t>uurtarief</t>
  </si>
  <si>
    <t>kosten per jaar</t>
  </si>
  <si>
    <t>Omschrijving werkzaamheden</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</si>
  <si>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</si>
  <si>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</si>
  <si>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</si>
  <si>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</si>
  <si>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</si>
  <si>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</si>
  <si>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</si>
  <si>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</si>
  <si>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</si>
  <si>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</si>
  <si>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</si>
  <si>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</si>
  <si>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</si>
  <si>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</si>
  <si>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</si>
  <si>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</si>
  <si>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</si>
  <si>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Reinigen bureau-electronica reinigen</t>
  </si>
  <si>
    <t>Totaal m2</t>
  </si>
  <si>
    <t>Kosten glasbewassing per jaar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</si>
  <si>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</si>
  <si>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</si>
  <si>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</si>
  <si>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</si>
  <si>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</si>
  <si>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</si>
  <si>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</si>
  <si>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</si>
  <si>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</si>
  <si>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</si>
  <si>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</si>
  <si>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</si>
  <si>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</si>
  <si>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</si>
  <si>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</si>
  <si>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</si>
  <si>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</si>
  <si>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</si>
  <si>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</si>
  <si>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</si>
  <si>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</si>
  <si>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</si>
  <si>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</si>
  <si>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</si>
  <si>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Toezicht kosten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</si>
  <si>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</si>
  <si>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</si>
  <si>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</si>
  <si>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</si>
  <si>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</si>
  <si>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</si>
  <si>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</si>
  <si>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</si>
  <si>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</si>
  <si>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ma t/m vr naloop</t>
  </si>
  <si>
    <t>RAS premie</t>
  </si>
  <si>
    <t>Frequentie verklaring</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</si>
  <si>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</si>
  <si>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</si>
  <si>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</si>
  <si>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</si>
  <si>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</si>
  <si>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</si>
  <si>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</si>
  <si>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</si>
  <si>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</si>
  <si>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</si>
  <si>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</si>
  <si>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</si>
  <si>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</si>
  <si>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</si>
  <si>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Bouwdeel</t>
  </si>
  <si>
    <t>Verkeersruimten</t>
  </si>
  <si>
    <t>Z0.004</t>
  </si>
  <si>
    <t>Z0.001</t>
  </si>
  <si>
    <t>Z0.030</t>
  </si>
  <si>
    <t>Z0.003</t>
  </si>
  <si>
    <t>Z0.002</t>
  </si>
  <si>
    <t>Z0.007</t>
  </si>
  <si>
    <t>Z0.025</t>
  </si>
  <si>
    <t>Z0.024</t>
  </si>
  <si>
    <t>Z0.006</t>
  </si>
  <si>
    <t>Z0.023</t>
  </si>
  <si>
    <t>Z0.022</t>
  </si>
  <si>
    <t>Z0.021</t>
  </si>
  <si>
    <t>Theorielokaal</t>
  </si>
  <si>
    <t>Z0.018</t>
  </si>
  <si>
    <t>Z0.008</t>
  </si>
  <si>
    <t>Lift</t>
  </si>
  <si>
    <t>Z0.019</t>
  </si>
  <si>
    <t>Z0.011</t>
  </si>
  <si>
    <t>Z0.014</t>
  </si>
  <si>
    <t>Z0.012</t>
  </si>
  <si>
    <t>Z0.013</t>
  </si>
  <si>
    <t>Z0.010</t>
  </si>
  <si>
    <t>Z0.016</t>
  </si>
  <si>
    <t>Z0.015</t>
  </si>
  <si>
    <t>Z1.002</t>
  </si>
  <si>
    <t>Z1.003</t>
  </si>
  <si>
    <t>Z1.017</t>
  </si>
  <si>
    <t>Z1.031</t>
  </si>
  <si>
    <t>Z1.005</t>
  </si>
  <si>
    <t>Z1.007</t>
  </si>
  <si>
    <t>Z1.006</t>
  </si>
  <si>
    <t>Z1.016</t>
  </si>
  <si>
    <t>Z1.008</t>
  </si>
  <si>
    <t>Z1.011</t>
  </si>
  <si>
    <t>Z1.030</t>
  </si>
  <si>
    <t>Z1.001</t>
  </si>
  <si>
    <t>Z1.014</t>
  </si>
  <si>
    <t>Z1.015</t>
  </si>
  <si>
    <t>Z1.009</t>
  </si>
  <si>
    <t>Z1.012</t>
  </si>
  <si>
    <t>Z2.020</t>
  </si>
  <si>
    <t>Z2.021</t>
  </si>
  <si>
    <t>Z2.022</t>
  </si>
  <si>
    <t>Z2.001</t>
  </si>
  <si>
    <t>Z2.030</t>
  </si>
  <si>
    <t>Z2.002</t>
  </si>
  <si>
    <t>Z2.003</t>
  </si>
  <si>
    <t>Z2.004</t>
  </si>
  <si>
    <t>Z2.005</t>
  </si>
  <si>
    <t>Z2.006</t>
  </si>
  <si>
    <t>Z2.007</t>
  </si>
  <si>
    <t>Z2.008</t>
  </si>
  <si>
    <t>Z2.009</t>
  </si>
  <si>
    <t>Z2.014</t>
  </si>
  <si>
    <t>Z2.010</t>
  </si>
  <si>
    <t>Z2.011</t>
  </si>
  <si>
    <t>Z2.012</t>
  </si>
  <si>
    <t>Z2.019</t>
  </si>
  <si>
    <t>Z2.016</t>
  </si>
  <si>
    <t>Z2.017</t>
  </si>
  <si>
    <t>Z2.031</t>
  </si>
  <si>
    <t>Z3.017</t>
  </si>
  <si>
    <t>Z3.010</t>
  </si>
  <si>
    <t>Z3.022</t>
  </si>
  <si>
    <t>Z3.012</t>
  </si>
  <si>
    <t>Z3.013</t>
  </si>
  <si>
    <t>Z3.014</t>
  </si>
  <si>
    <t>Z3.015</t>
  </si>
  <si>
    <t>Z3.016</t>
  </si>
  <si>
    <t>Z3.018</t>
  </si>
  <si>
    <t>Z3.019</t>
  </si>
  <si>
    <t>Z3.020</t>
  </si>
  <si>
    <t>Z3.021</t>
  </si>
  <si>
    <t>Z3.011</t>
  </si>
  <si>
    <t>Z3.030</t>
  </si>
  <si>
    <t>Z3.001</t>
  </si>
  <si>
    <t>Z3.002</t>
  </si>
  <si>
    <t>Z3.003</t>
  </si>
  <si>
    <t>Z3.005</t>
  </si>
  <si>
    <t>Z3.006</t>
  </si>
  <si>
    <t>Z3.009</t>
  </si>
  <si>
    <t>Z3.008</t>
  </si>
  <si>
    <t>Z3.008A</t>
  </si>
  <si>
    <t>Z3.031</t>
  </si>
  <si>
    <t>Deventer</t>
  </si>
  <si>
    <t>L094</t>
  </si>
  <si>
    <t>K062</t>
  </si>
  <si>
    <t>K060</t>
  </si>
  <si>
    <t>K058</t>
  </si>
  <si>
    <t>K056</t>
  </si>
  <si>
    <t>K054</t>
  </si>
  <si>
    <t>K052</t>
  </si>
  <si>
    <t>K050</t>
  </si>
  <si>
    <t>K048</t>
  </si>
  <si>
    <t>K046</t>
  </si>
  <si>
    <t>K044</t>
  </si>
  <si>
    <t>K070</t>
  </si>
  <si>
    <t>K042</t>
  </si>
  <si>
    <t>K072</t>
  </si>
  <si>
    <t>K066</t>
  </si>
  <si>
    <t>K040</t>
  </si>
  <si>
    <t>K038</t>
  </si>
  <si>
    <t>K032</t>
  </si>
  <si>
    <t>PVC</t>
  </si>
  <si>
    <t>K036</t>
  </si>
  <si>
    <t>K034</t>
  </si>
  <si>
    <t>K030</t>
  </si>
  <si>
    <t>K028</t>
  </si>
  <si>
    <t>K026</t>
  </si>
  <si>
    <t>K024</t>
  </si>
  <si>
    <t>K022</t>
  </si>
  <si>
    <t>K068</t>
  </si>
  <si>
    <t>K018</t>
  </si>
  <si>
    <t>K020</t>
  </si>
  <si>
    <t>K016</t>
  </si>
  <si>
    <t>K014</t>
  </si>
  <si>
    <t>K012</t>
  </si>
  <si>
    <t>K010</t>
  </si>
  <si>
    <t>K006</t>
  </si>
  <si>
    <t>K008</t>
  </si>
  <si>
    <t>K004</t>
  </si>
  <si>
    <t>K002</t>
  </si>
  <si>
    <t>L040</t>
  </si>
  <si>
    <t>L038</t>
  </si>
  <si>
    <t>L092</t>
  </si>
  <si>
    <t>L042</t>
  </si>
  <si>
    <t>L044</t>
  </si>
  <si>
    <t>L046</t>
  </si>
  <si>
    <t>L048</t>
  </si>
  <si>
    <t>L050</t>
  </si>
  <si>
    <t>L052</t>
  </si>
  <si>
    <t>L054</t>
  </si>
  <si>
    <t>L056</t>
  </si>
  <si>
    <t>L058</t>
  </si>
  <si>
    <t>L060</t>
  </si>
  <si>
    <t>L062</t>
  </si>
  <si>
    <t>L064</t>
  </si>
  <si>
    <t>L088</t>
  </si>
  <si>
    <t>L090</t>
  </si>
  <si>
    <t>L066</t>
  </si>
  <si>
    <t>L068</t>
  </si>
  <si>
    <t>L070</t>
  </si>
  <si>
    <t>L076</t>
  </si>
  <si>
    <t>L072</t>
  </si>
  <si>
    <t>L074</t>
  </si>
  <si>
    <t>L080</t>
  </si>
  <si>
    <t>L084</t>
  </si>
  <si>
    <t>L082</t>
  </si>
  <si>
    <t>L078</t>
  </si>
  <si>
    <t>L086</t>
  </si>
  <si>
    <t>L034</t>
  </si>
  <si>
    <t>L036</t>
  </si>
  <si>
    <t>L030</t>
  </si>
  <si>
    <t>L032</t>
  </si>
  <si>
    <t>L002</t>
  </si>
  <si>
    <t>L004</t>
  </si>
  <si>
    <t>L006</t>
  </si>
  <si>
    <t>L008</t>
  </si>
  <si>
    <t>L010</t>
  </si>
  <si>
    <t>L012</t>
  </si>
  <si>
    <t>L014</t>
  </si>
  <si>
    <t>L016</t>
  </si>
  <si>
    <t>L018</t>
  </si>
  <si>
    <t>L020</t>
  </si>
  <si>
    <t>L022</t>
  </si>
  <si>
    <t>L024</t>
  </si>
  <si>
    <t>L026</t>
  </si>
  <si>
    <t>L028</t>
  </si>
  <si>
    <t>L096</t>
  </si>
  <si>
    <t>M044</t>
  </si>
  <si>
    <t>M042</t>
  </si>
  <si>
    <t>M040</t>
  </si>
  <si>
    <t>M038</t>
  </si>
  <si>
    <t>M030</t>
  </si>
  <si>
    <t>M032</t>
  </si>
  <si>
    <t>M036</t>
  </si>
  <si>
    <t>M034</t>
  </si>
  <si>
    <t>M060</t>
  </si>
  <si>
    <t>M062</t>
  </si>
  <si>
    <t>M028</t>
  </si>
  <si>
    <t>M012</t>
  </si>
  <si>
    <t>M008</t>
  </si>
  <si>
    <t>M016</t>
  </si>
  <si>
    <t>M010</t>
  </si>
  <si>
    <t>M022</t>
  </si>
  <si>
    <t>M024</t>
  </si>
  <si>
    <t>M006</t>
  </si>
  <si>
    <t>M004</t>
  </si>
  <si>
    <t>M002</t>
  </si>
  <si>
    <t>M046</t>
  </si>
  <si>
    <t>M048</t>
  </si>
  <si>
    <t>M050</t>
  </si>
  <si>
    <t>M054</t>
  </si>
  <si>
    <t>M056</t>
  </si>
  <si>
    <t>L124</t>
  </si>
  <si>
    <t>L122</t>
  </si>
  <si>
    <t>L126</t>
  </si>
  <si>
    <t>L120</t>
  </si>
  <si>
    <t>L118</t>
  </si>
  <si>
    <t>L116</t>
  </si>
  <si>
    <t>L114</t>
  </si>
  <si>
    <t>L112</t>
  </si>
  <si>
    <t>L110</t>
  </si>
  <si>
    <t>K118</t>
  </si>
  <si>
    <t>K120</t>
  </si>
  <si>
    <t>K122</t>
  </si>
  <si>
    <t>K124</t>
  </si>
  <si>
    <t>K126</t>
  </si>
  <si>
    <t>K114</t>
  </si>
  <si>
    <t>K116</t>
  </si>
  <si>
    <t>K174</t>
  </si>
  <si>
    <t>K110</t>
  </si>
  <si>
    <t>K108</t>
  </si>
  <si>
    <t>K106</t>
  </si>
  <si>
    <t>Open Leer Centrum</t>
  </si>
  <si>
    <t>K112</t>
  </si>
  <si>
    <t>K128</t>
  </si>
  <si>
    <t>K130</t>
  </si>
  <si>
    <t>L108</t>
  </si>
  <si>
    <t>L106</t>
  </si>
  <si>
    <t>L104</t>
  </si>
  <si>
    <t>L102</t>
  </si>
  <si>
    <t>L198</t>
  </si>
  <si>
    <t>M128</t>
  </si>
  <si>
    <t>M126</t>
  </si>
  <si>
    <t>M124</t>
  </si>
  <si>
    <t>M122</t>
  </si>
  <si>
    <t>M120</t>
  </si>
  <si>
    <t>M118</t>
  </si>
  <si>
    <t>M104</t>
  </si>
  <si>
    <t>M106</t>
  </si>
  <si>
    <t>M102</t>
  </si>
  <si>
    <t>M110</t>
  </si>
  <si>
    <t>M116</t>
  </si>
  <si>
    <t>M108</t>
  </si>
  <si>
    <t>M112</t>
  </si>
  <si>
    <t>M114</t>
  </si>
  <si>
    <t>M130</t>
  </si>
  <si>
    <t>M132</t>
  </si>
  <si>
    <t>M134</t>
  </si>
  <si>
    <t>Praktijklokaal techniek</t>
  </si>
  <si>
    <t>Diverse gebouwen</t>
  </si>
  <si>
    <t>ROC Aventus</t>
  </si>
  <si>
    <t>Versie 1</t>
  </si>
  <si>
    <t>Zuthpen</t>
  </si>
  <si>
    <t>Schoonmaak wandlampen 1e en 2de etage</t>
  </si>
  <si>
    <t>Totale kosten additionele werkzaamheden</t>
  </si>
  <si>
    <t>Melkglas bij fietsenstalling dubbelzijdig</t>
  </si>
  <si>
    <t>Gevel vliesglas dubbelzijdig</t>
  </si>
  <si>
    <t>Gevel vliesglas enkelzijdig</t>
  </si>
  <si>
    <t>Melkglas 2e en 3e etage</t>
  </si>
  <si>
    <t>Dakglas buitenzijde enkelzijdig</t>
  </si>
  <si>
    <t>Geblindeerd gevelglas</t>
  </si>
  <si>
    <t>Houten gevelbeplating</t>
  </si>
  <si>
    <t>Aluminium gevelbeplating</t>
  </si>
  <si>
    <t>Leistenen gevelbeplating</t>
  </si>
  <si>
    <t>Binnenzijde hoofdentree</t>
  </si>
  <si>
    <t>Afdak</t>
  </si>
  <si>
    <t>Trespabeplating</t>
  </si>
  <si>
    <t>Lichtkoepels/ lichtstraat</t>
  </si>
  <si>
    <t>Gevelglas dubbelzijdig</t>
  </si>
  <si>
    <t>Glasblokken dubbelzijdig</t>
  </si>
  <si>
    <t>Stationsplein 20, Zutphen</t>
  </si>
  <si>
    <t>Middelweg 150, Deventer</t>
  </si>
  <si>
    <t>Snipperlingsdijk 1, Deventer</t>
  </si>
  <si>
    <t>Opslagruimten</t>
  </si>
  <si>
    <t>nio</t>
  </si>
  <si>
    <t>Sportruimten</t>
  </si>
  <si>
    <t>6 x per jaar</t>
  </si>
  <si>
    <t>L</t>
  </si>
  <si>
    <t>Gebouwdeel</t>
  </si>
  <si>
    <t xml:space="preserve">PRODUCTIE UREN PER JAAR </t>
  </si>
  <si>
    <t xml:space="preserve">TOEZICHT UREN PER JAAR </t>
  </si>
  <si>
    <t>Kosten machines per jaar</t>
  </si>
  <si>
    <t>Kosten additioneel per jaar</t>
  </si>
  <si>
    <t>Naam ruimte</t>
  </si>
  <si>
    <t>Gebruiksfunctie</t>
  </si>
  <si>
    <t>Soort</t>
  </si>
  <si>
    <t>Specificatie</t>
  </si>
  <si>
    <t>FACILITAIRE RUIMTEN</t>
  </si>
  <si>
    <t>KANTOOR</t>
  </si>
  <si>
    <t>RECEPTIE</t>
  </si>
  <si>
    <t>FLOTEX</t>
  </si>
  <si>
    <t>KANTOREN EN OVERLEGRUIMTEN</t>
  </si>
  <si>
    <t>OVERLEGRUIMTE</t>
  </si>
  <si>
    <t>HORIZONTALE VERKEERSRUIMTEN</t>
  </si>
  <si>
    <t>HAL</t>
  </si>
  <si>
    <t>GIETVLOER</t>
  </si>
  <si>
    <t>Z0.005A</t>
  </si>
  <si>
    <t>GANG</t>
  </si>
  <si>
    <t>Z0.005B</t>
  </si>
  <si>
    <t>KANTOOR (CONCIËRGERIE)</t>
  </si>
  <si>
    <t>LESRUIMTEN</t>
  </si>
  <si>
    <t>PRAKTIJKRUIMTE</t>
  </si>
  <si>
    <t>PRAKTIJKRUIMTE CI (ATELIER MODE KLEIN)</t>
  </si>
  <si>
    <t>PRAKTIJKRUIMTE CI (ATELIER MODE)</t>
  </si>
  <si>
    <t>MARMOLEUM</t>
  </si>
  <si>
    <t>THEORIERUIMTE</t>
  </si>
  <si>
    <t>PRAKTIJKRUIMTE CI (MODE)</t>
  </si>
  <si>
    <t>BERGRUIMTEN</t>
  </si>
  <si>
    <t>BERGING</t>
  </si>
  <si>
    <t>LOGISTIEK CENTRUM</t>
  </si>
  <si>
    <t>GOEDEREN ONTVANGST</t>
  </si>
  <si>
    <t>BETON</t>
  </si>
  <si>
    <t>Z0.015B</t>
  </si>
  <si>
    <t>TECHNISCHE RUIMTEN</t>
  </si>
  <si>
    <t>TECHNISCHE RUIMTE</t>
  </si>
  <si>
    <t>Z0.015C</t>
  </si>
  <si>
    <t>TECHNISCHE RUIMTE (GASMETER)</t>
  </si>
  <si>
    <t>Z0.015D</t>
  </si>
  <si>
    <t>TECHNISCHE RUIMTE (LAAGSPANNINGSRUIMTE)</t>
  </si>
  <si>
    <t>Z0.017</t>
  </si>
  <si>
    <t>TECHNISCHE RUIMTE (TRAFORUIMTE)</t>
  </si>
  <si>
    <t>BERGING (WERKKAST SCHOONMAAK)</t>
  </si>
  <si>
    <t>Z0.020</t>
  </si>
  <si>
    <t>SCHACHT</t>
  </si>
  <si>
    <t>Z0.020A</t>
  </si>
  <si>
    <t>SANITAIRE RUIMTEN</t>
  </si>
  <si>
    <t>DAMESTOILET</t>
  </si>
  <si>
    <t>TOILET D</t>
  </si>
  <si>
    <t>TEGELS</t>
  </si>
  <si>
    <t>Z0.020B</t>
  </si>
  <si>
    <t>HERENTOILET</t>
  </si>
  <si>
    <t>TOILET H</t>
  </si>
  <si>
    <t>PRAKTIJKRUIMTE CI</t>
  </si>
  <si>
    <t>PANTRY</t>
  </si>
  <si>
    <t>Z0.026</t>
  </si>
  <si>
    <t>VERTICALE VERKEERSRUIMTEN</t>
  </si>
  <si>
    <t>LIFT</t>
  </si>
  <si>
    <t>Z0.027</t>
  </si>
  <si>
    <t>Z0.028</t>
  </si>
  <si>
    <t>Z0.029</t>
  </si>
  <si>
    <t>TRAPPENHUIS</t>
  </si>
  <si>
    <t>NOODTRAP</t>
  </si>
  <si>
    <t>Z0.031</t>
  </si>
  <si>
    <t>KANTINE</t>
  </si>
  <si>
    <t>PRAKTIJKRUIMTE CI (DANS)</t>
  </si>
  <si>
    <t>Z1.004A</t>
  </si>
  <si>
    <t>KLEEDRUIMTE DAMES</t>
  </si>
  <si>
    <t>KLEEDKAMER</t>
  </si>
  <si>
    <t>Z1.004B</t>
  </si>
  <si>
    <t>KLEEDRUIMTE HEREN</t>
  </si>
  <si>
    <t>KEUKEN</t>
  </si>
  <si>
    <t>Z1.010A</t>
  </si>
  <si>
    <t>Z1.010B</t>
  </si>
  <si>
    <t>MIVA</t>
  </si>
  <si>
    <t>Z1.013A</t>
  </si>
  <si>
    <t>PRAKTIJKRUIMTE (CREATIEF CENTRUM GROOT)</t>
  </si>
  <si>
    <t>Z1.013B</t>
  </si>
  <si>
    <t>PRAKTIJKRUIMTE (CREATIEF CENTRUM KLEINE)</t>
  </si>
  <si>
    <t>Z1.026</t>
  </si>
  <si>
    <t>Z1.027</t>
  </si>
  <si>
    <t>Z1.028</t>
  </si>
  <si>
    <t>PRAKTIJKRUIMTE ZW (BEDDEN)</t>
  </si>
  <si>
    <t/>
  </si>
  <si>
    <t>THEORIERUIMTE ZW (HUISKAMER)</t>
  </si>
  <si>
    <t>PRAKTIJKRUIMTE ZW (KEUKEN)</t>
  </si>
  <si>
    <t>SER</t>
  </si>
  <si>
    <t>Z2.017A</t>
  </si>
  <si>
    <t>Z2.017B</t>
  </si>
  <si>
    <t>Z2.018</t>
  </si>
  <si>
    <t>THEORIERUIMTE CI</t>
  </si>
  <si>
    <t>Z2.026</t>
  </si>
  <si>
    <t>Z2.027</t>
  </si>
  <si>
    <t>Z2.028</t>
  </si>
  <si>
    <t>PC-RUIMTE</t>
  </si>
  <si>
    <t>MER</t>
  </si>
  <si>
    <t>TECHNISCHE RUIMTE (LUCHTKAST)</t>
  </si>
  <si>
    <t>Z3.007A</t>
  </si>
  <si>
    <t>Z3.007B</t>
  </si>
  <si>
    <t>Z3.007C</t>
  </si>
  <si>
    <t>Z3.008B</t>
  </si>
  <si>
    <t>DIRECTIEKAMER</t>
  </si>
  <si>
    <t>PERSONEELSRUIMTE</t>
  </si>
  <si>
    <t>Z3.026</t>
  </si>
  <si>
    <t>Z3.027</t>
  </si>
  <si>
    <t>Z3.028</t>
  </si>
  <si>
    <t>Z3.032</t>
  </si>
  <si>
    <t>Z3.033</t>
  </si>
  <si>
    <t>Z3.034</t>
  </si>
  <si>
    <t>Locatie afkorting</t>
  </si>
  <si>
    <t>STP</t>
  </si>
  <si>
    <t>MDW</t>
  </si>
  <si>
    <t>TAPIJT</t>
  </si>
  <si>
    <t>TOILET</t>
  </si>
  <si>
    <t>TOILET GENDER NEUTRAAL</t>
  </si>
  <si>
    <t>BERGING KANTOORARTIKELEN</t>
  </si>
  <si>
    <t>PRAKTIJKRUIMTE Z&amp;W (AA EN DA)</t>
  </si>
  <si>
    <t>PRAKTIJKRUIMTE Z&amp;W (AA LABORATORIUM)</t>
  </si>
  <si>
    <t>MAGAZIJN APOTHEKERSMATERIALEN</t>
  </si>
  <si>
    <t>PRAKTIJKRUIMTE Z&amp;W (TANDARTSASSISTENT)</t>
  </si>
  <si>
    <t>BERGING MATERIALEN OPL. TANDARTSASSISTENT</t>
  </si>
  <si>
    <t>PRAKTIJKRUIMTE Z&amp;W (DOKTERSASSISTENT)</t>
  </si>
  <si>
    <t>BERGING MATERIALEN OPL. DOKTERSASSISTENT</t>
  </si>
  <si>
    <t>TECHNISCHE RUIMTE (2 COMPRESSORS)</t>
  </si>
  <si>
    <t>PRAKTIJK- EN THEORIERUIMTE Z&amp;W (DOKTERSASSISTENT)</t>
  </si>
  <si>
    <t>PRAKTIJK- EN THEORIERUIMTE Z&amp;W (APOTHEKERSASSISTENT)</t>
  </si>
  <si>
    <t>BERGING COMPRESSOR</t>
  </si>
  <si>
    <t>PRAKTIJKRUIMTE Z&amp;W (BEDDEN)</t>
  </si>
  <si>
    <t>BERGING MATERIALEN VAARDIGHEIDSLOKAAL</t>
  </si>
  <si>
    <t>K064</t>
  </si>
  <si>
    <t>BERGING OUTDOORSPULLEN</t>
  </si>
  <si>
    <t>K074</t>
  </si>
  <si>
    <t>TRAP</t>
  </si>
  <si>
    <t>K076</t>
  </si>
  <si>
    <t>K078</t>
  </si>
  <si>
    <t>K102A</t>
  </si>
  <si>
    <t>K102B</t>
  </si>
  <si>
    <t>OLC</t>
  </si>
  <si>
    <t>1-PERSOONSRUIMTE</t>
  </si>
  <si>
    <t>GESPREKSRUIMTE</t>
  </si>
  <si>
    <t>WERKKAST SCHOONMAAK</t>
  </si>
  <si>
    <t>SURESTEP</t>
  </si>
  <si>
    <t>CV-RUIMTE</t>
  </si>
  <si>
    <t>GARDEROBE</t>
  </si>
  <si>
    <t>KANTOREN</t>
  </si>
  <si>
    <t>EHBO-RUIMTE</t>
  </si>
  <si>
    <t>ARCHIEFRUIMTEN</t>
  </si>
  <si>
    <t>BERGING BRIEFPAPIER EN ENVELOPPEN</t>
  </si>
  <si>
    <t>KANTINE (PODIUM)</t>
  </si>
  <si>
    <t>BIJKEUKEN</t>
  </si>
  <si>
    <t>TRAPPENHUIS (KELDER OPSLAG CONCIËRGES)</t>
  </si>
  <si>
    <t>BERGING KEUKEN</t>
  </si>
  <si>
    <t>BERGING SCHOONMAAK</t>
  </si>
  <si>
    <t>BERGING GEREEDSCHAP CONCIËRGES</t>
  </si>
  <si>
    <t>PRAKTIJKRUIMTE Z&amp;W (KEUKEN)</t>
  </si>
  <si>
    <t>PRAKTIJKRUIMTE (TEKENEN)</t>
  </si>
  <si>
    <t>BERGING (OOK GESPREKSRUIMTE)</t>
  </si>
  <si>
    <t>BERGING (MATERIALEN TEHATEX)</t>
  </si>
  <si>
    <t>PRAKTIJKRUIMTE (TEHATEX)</t>
  </si>
  <si>
    <t>METERKAST WATER</t>
  </si>
  <si>
    <t>E-KAST</t>
  </si>
  <si>
    <t>E-KAST (HOOFDMETER ELEKTRA)</t>
  </si>
  <si>
    <t>TRAFO (VANAF BUITEN BEREIKBAAR)</t>
  </si>
  <si>
    <t>METERKAST GAS (VANAF BUITEN BEREIKBAAR)</t>
  </si>
  <si>
    <t>HAL (HOOFDINGANG)</t>
  </si>
  <si>
    <t>L098</t>
  </si>
  <si>
    <t>MACHINEKAMER LIFT</t>
  </si>
  <si>
    <t>ARCHIEFRUIMTE</t>
  </si>
  <si>
    <t>L130</t>
  </si>
  <si>
    <t>KANTOOR GYMDOCENT</t>
  </si>
  <si>
    <t>SPORTRUIMTE</t>
  </si>
  <si>
    <t>GYMZAAL</t>
  </si>
  <si>
    <t>SPORTVLOER</t>
  </si>
  <si>
    <t>M014</t>
  </si>
  <si>
    <t>BERGING (TOESTELLEN)</t>
  </si>
  <si>
    <t>KLEEDKAMER DAMES</t>
  </si>
  <si>
    <t>KLEEDKAMER HEREN</t>
  </si>
  <si>
    <t>M022A</t>
  </si>
  <si>
    <t>M022B</t>
  </si>
  <si>
    <t>DOUCHES</t>
  </si>
  <si>
    <t>DOUCHES DAMES</t>
  </si>
  <si>
    <t>M022C</t>
  </si>
  <si>
    <t>DOUCHES HEREN</t>
  </si>
  <si>
    <t>PRAKTIJKRUIMTE (MUZIEK)</t>
  </si>
  <si>
    <t>M028A</t>
  </si>
  <si>
    <t>PRAKTIJKRUIMTE (DRAMA)</t>
  </si>
  <si>
    <t>BERGING MATERIALEN DRAMA</t>
  </si>
  <si>
    <t>M052</t>
  </si>
  <si>
    <t>ANTISLIP</t>
  </si>
  <si>
    <t>M064</t>
  </si>
  <si>
    <t>TUTORRUIMTE</t>
  </si>
  <si>
    <t>M154</t>
  </si>
  <si>
    <t>SLD</t>
  </si>
  <si>
    <t>001</t>
  </si>
  <si>
    <t>0.46</t>
  </si>
  <si>
    <t>002</t>
  </si>
  <si>
    <t>0.45</t>
  </si>
  <si>
    <t>003</t>
  </si>
  <si>
    <t>0.44</t>
  </si>
  <si>
    <t>004</t>
  </si>
  <si>
    <t>0.43</t>
  </si>
  <si>
    <t>005</t>
  </si>
  <si>
    <t>0.42</t>
  </si>
  <si>
    <t>006</t>
  </si>
  <si>
    <t>0.40</t>
  </si>
  <si>
    <t>007</t>
  </si>
  <si>
    <t>0.39</t>
  </si>
  <si>
    <t>007A</t>
  </si>
  <si>
    <t>0.39A</t>
  </si>
  <si>
    <t>LUISTERCABINE</t>
  </si>
  <si>
    <t>007B</t>
  </si>
  <si>
    <t>0.39B</t>
  </si>
  <si>
    <t>007C</t>
  </si>
  <si>
    <t>0.39C</t>
  </si>
  <si>
    <t>008</t>
  </si>
  <si>
    <t>0.33</t>
  </si>
  <si>
    <t>KANTOOR (RECEPTIE)</t>
  </si>
  <si>
    <t>009</t>
  </si>
  <si>
    <t>0.32</t>
  </si>
  <si>
    <t>010</t>
  </si>
  <si>
    <t>0.31</t>
  </si>
  <si>
    <t>011</t>
  </si>
  <si>
    <t>0.21</t>
  </si>
  <si>
    <t>PRAKTIJKRUIMTE (KAPSALON)</t>
  </si>
  <si>
    <t>012</t>
  </si>
  <si>
    <t>0.19</t>
  </si>
  <si>
    <t>013</t>
  </si>
  <si>
    <t>0.18</t>
  </si>
  <si>
    <t>014</t>
  </si>
  <si>
    <t>0.17</t>
  </si>
  <si>
    <t>015</t>
  </si>
  <si>
    <t>0.07</t>
  </si>
  <si>
    <t>016</t>
  </si>
  <si>
    <t>0.06</t>
  </si>
  <si>
    <t>017</t>
  </si>
  <si>
    <t>0.04</t>
  </si>
  <si>
    <t>018</t>
  </si>
  <si>
    <t>0.10</t>
  </si>
  <si>
    <t>019</t>
  </si>
  <si>
    <t>0.09</t>
  </si>
  <si>
    <t>020</t>
  </si>
  <si>
    <t>0.20</t>
  </si>
  <si>
    <t>021</t>
  </si>
  <si>
    <t>0.08</t>
  </si>
  <si>
    <t>SER 1</t>
  </si>
  <si>
    <t>N.V.T.</t>
  </si>
  <si>
    <t>022</t>
  </si>
  <si>
    <t>0.22</t>
  </si>
  <si>
    <t>023</t>
  </si>
  <si>
    <t>0.23</t>
  </si>
  <si>
    <t>023A</t>
  </si>
  <si>
    <t>0.23A</t>
  </si>
  <si>
    <t>024</t>
  </si>
  <si>
    <t>025</t>
  </si>
  <si>
    <t>0.25</t>
  </si>
  <si>
    <t>026</t>
  </si>
  <si>
    <t>0.26</t>
  </si>
  <si>
    <t>027</t>
  </si>
  <si>
    <t>0.27</t>
  </si>
  <si>
    <t>028</t>
  </si>
  <si>
    <t>0.28</t>
  </si>
  <si>
    <t>029</t>
  </si>
  <si>
    <t>0.29</t>
  </si>
  <si>
    <t>030</t>
  </si>
  <si>
    <t>0.30</t>
  </si>
  <si>
    <t>KANTOOR (BALIE)</t>
  </si>
  <si>
    <t>031</t>
  </si>
  <si>
    <t>0.16</t>
  </si>
  <si>
    <t>032</t>
  </si>
  <si>
    <t>0.15</t>
  </si>
  <si>
    <t>PRAKTIJKRUIMTE (ELC)</t>
  </si>
  <si>
    <t>034</t>
  </si>
  <si>
    <t>0.34</t>
  </si>
  <si>
    <t>035</t>
  </si>
  <si>
    <t>0.35</t>
  </si>
  <si>
    <t>VOORRUIMTE</t>
  </si>
  <si>
    <t>035A</t>
  </si>
  <si>
    <t>0.35A</t>
  </si>
  <si>
    <t>035B</t>
  </si>
  <si>
    <t>0.35B</t>
  </si>
  <si>
    <t>036</t>
  </si>
  <si>
    <t>0.36</t>
  </si>
  <si>
    <t>037</t>
  </si>
  <si>
    <t>0.37</t>
  </si>
  <si>
    <t>038</t>
  </si>
  <si>
    <t>0.38</t>
  </si>
  <si>
    <t>041</t>
  </si>
  <si>
    <t>0.41</t>
  </si>
  <si>
    <t>047</t>
  </si>
  <si>
    <t>0.47</t>
  </si>
  <si>
    <t>INLOOPMAT</t>
  </si>
  <si>
    <t>048</t>
  </si>
  <si>
    <t>0.48</t>
  </si>
  <si>
    <t>MACHINEKAMER</t>
  </si>
  <si>
    <t>049</t>
  </si>
  <si>
    <t>0.49</t>
  </si>
  <si>
    <t>BUITENPLEIN</t>
  </si>
  <si>
    <t>050</t>
  </si>
  <si>
    <t>0.50</t>
  </si>
  <si>
    <t>053</t>
  </si>
  <si>
    <t>0.53</t>
  </si>
  <si>
    <t>054</t>
  </si>
  <si>
    <t>0.54</t>
  </si>
  <si>
    <t>055</t>
  </si>
  <si>
    <t>0.14</t>
  </si>
  <si>
    <t>056</t>
  </si>
  <si>
    <t>0.13</t>
  </si>
  <si>
    <t>057</t>
  </si>
  <si>
    <t>0.12</t>
  </si>
  <si>
    <t>058</t>
  </si>
  <si>
    <t>0.11</t>
  </si>
  <si>
    <t>LIFT (MIVA)</t>
  </si>
  <si>
    <t>059</t>
  </si>
  <si>
    <t>0.03</t>
  </si>
  <si>
    <t>060</t>
  </si>
  <si>
    <t>0.02A</t>
  </si>
  <si>
    <t>061</t>
  </si>
  <si>
    <t>0.02</t>
  </si>
  <si>
    <t>063</t>
  </si>
  <si>
    <t>0.05</t>
  </si>
  <si>
    <t>080</t>
  </si>
  <si>
    <t>0.80</t>
  </si>
  <si>
    <t>TRAP (BRANDTRAP)</t>
  </si>
  <si>
    <t>101</t>
  </si>
  <si>
    <t>1.44</t>
  </si>
  <si>
    <t>-101</t>
  </si>
  <si>
    <t>-1.42</t>
  </si>
  <si>
    <t>CONCIËRGERIE</t>
  </si>
  <si>
    <t>102</t>
  </si>
  <si>
    <t>1.43</t>
  </si>
  <si>
    <t>-102</t>
  </si>
  <si>
    <t>-1.40</t>
  </si>
  <si>
    <t>103</t>
  </si>
  <si>
    <t>1.42</t>
  </si>
  <si>
    <t>104</t>
  </si>
  <si>
    <t>1.41</t>
  </si>
  <si>
    <t>-104</t>
  </si>
  <si>
    <t>-1.27</t>
  </si>
  <si>
    <t>BEVEILIGING / CONCIËRGERIE</t>
  </si>
  <si>
    <t>105</t>
  </si>
  <si>
    <t>1.40</t>
  </si>
  <si>
    <t>-105</t>
  </si>
  <si>
    <t>-1.15</t>
  </si>
  <si>
    <t>FITNESSRUIMTE</t>
  </si>
  <si>
    <t>RUBBER</t>
  </si>
  <si>
    <t>106</t>
  </si>
  <si>
    <t>1.39</t>
  </si>
  <si>
    <t>-106</t>
  </si>
  <si>
    <t>-1.09</t>
  </si>
  <si>
    <t>107</t>
  </si>
  <si>
    <t>1.38</t>
  </si>
  <si>
    <t>-107</t>
  </si>
  <si>
    <t>-1.14</t>
  </si>
  <si>
    <t>108</t>
  </si>
  <si>
    <t>1.36</t>
  </si>
  <si>
    <t>-108</t>
  </si>
  <si>
    <t>-1.08</t>
  </si>
  <si>
    <t>109</t>
  </si>
  <si>
    <t>1.35</t>
  </si>
  <si>
    <t>-109</t>
  </si>
  <si>
    <t>-1.07</t>
  </si>
  <si>
    <t>109A</t>
  </si>
  <si>
    <t>1.35A</t>
  </si>
  <si>
    <t>109B</t>
  </si>
  <si>
    <t>1.35B</t>
  </si>
  <si>
    <t>110</t>
  </si>
  <si>
    <t>1.23A</t>
  </si>
  <si>
    <t>EXAMENRUIMTE</t>
  </si>
  <si>
    <t>EXAMENRUIMTE DIGITAAL</t>
  </si>
  <si>
    <t>-110</t>
  </si>
  <si>
    <t>-1.10</t>
  </si>
  <si>
    <t>111</t>
  </si>
  <si>
    <t>1.22</t>
  </si>
  <si>
    <t>-111</t>
  </si>
  <si>
    <t>-1.11</t>
  </si>
  <si>
    <t>111A</t>
  </si>
  <si>
    <t>1.22A</t>
  </si>
  <si>
    <t>112</t>
  </si>
  <si>
    <t>1.21</t>
  </si>
  <si>
    <t>-112</t>
  </si>
  <si>
    <t>-1.12</t>
  </si>
  <si>
    <t>113</t>
  </si>
  <si>
    <t>1.19</t>
  </si>
  <si>
    <t>-113</t>
  </si>
  <si>
    <t>-1.13</t>
  </si>
  <si>
    <t>114</t>
  </si>
  <si>
    <t>1.18</t>
  </si>
  <si>
    <t>-114</t>
  </si>
  <si>
    <t>-1.02</t>
  </si>
  <si>
    <t>115</t>
  </si>
  <si>
    <t>1.17</t>
  </si>
  <si>
    <t>-115</t>
  </si>
  <si>
    <t>-1.03</t>
  </si>
  <si>
    <t>116</t>
  </si>
  <si>
    <t>1.16</t>
  </si>
  <si>
    <t>-116</t>
  </si>
  <si>
    <t>-1.04</t>
  </si>
  <si>
    <t>-117</t>
  </si>
  <si>
    <t>-1.17</t>
  </si>
  <si>
    <t>117A</t>
  </si>
  <si>
    <t>1.08</t>
  </si>
  <si>
    <t>BERGING BVO AUTOMATISERING</t>
  </si>
  <si>
    <t>117B</t>
  </si>
  <si>
    <t>1.08A</t>
  </si>
  <si>
    <t>117C</t>
  </si>
  <si>
    <t>1.07</t>
  </si>
  <si>
    <t>118</t>
  </si>
  <si>
    <t>1.06</t>
  </si>
  <si>
    <t>-118</t>
  </si>
  <si>
    <t>-1.05</t>
  </si>
  <si>
    <t>119</t>
  </si>
  <si>
    <t>1.05</t>
  </si>
  <si>
    <t>-119</t>
  </si>
  <si>
    <t>-1.19</t>
  </si>
  <si>
    <t>-120</t>
  </si>
  <si>
    <t>-1.06</t>
  </si>
  <si>
    <t>-121</t>
  </si>
  <si>
    <t>-1.21</t>
  </si>
  <si>
    <t>TECHNISCHE RUIMTE (TRAFO)</t>
  </si>
  <si>
    <t>-122</t>
  </si>
  <si>
    <t>-1.22</t>
  </si>
  <si>
    <t>E-KAST (HOOFD METERKAST)</t>
  </si>
  <si>
    <t>-123</t>
  </si>
  <si>
    <t>-1.23</t>
  </si>
  <si>
    <t>124</t>
  </si>
  <si>
    <t>1.24</t>
  </si>
  <si>
    <t>SER 2</t>
  </si>
  <si>
    <t>-124</t>
  </si>
  <si>
    <t>-1.24</t>
  </si>
  <si>
    <t>TECHNISCHE RUIMTE (HYDROFOOR)</t>
  </si>
  <si>
    <t>125</t>
  </si>
  <si>
    <t>1.25</t>
  </si>
  <si>
    <t>-125</t>
  </si>
  <si>
    <t>-1.25</t>
  </si>
  <si>
    <t>126</t>
  </si>
  <si>
    <t>1.26</t>
  </si>
  <si>
    <t>-126</t>
  </si>
  <si>
    <t>-1.26</t>
  </si>
  <si>
    <t>BERGING (O.A. EXAMENPAPIER)</t>
  </si>
  <si>
    <t>127</t>
  </si>
  <si>
    <t>1.27</t>
  </si>
  <si>
    <t>127A</t>
  </si>
  <si>
    <t>1.27A</t>
  </si>
  <si>
    <t>127B</t>
  </si>
  <si>
    <t>1.27B</t>
  </si>
  <si>
    <t>128</t>
  </si>
  <si>
    <t>1.28</t>
  </si>
  <si>
    <t>-128</t>
  </si>
  <si>
    <t>-1.28</t>
  </si>
  <si>
    <t>-129</t>
  </si>
  <si>
    <t>-1.29</t>
  </si>
  <si>
    <t>WERKPLAATS CONCIËRGE</t>
  </si>
  <si>
    <t>130</t>
  </si>
  <si>
    <t>1.30</t>
  </si>
  <si>
    <t>-130</t>
  </si>
  <si>
    <t>-1.01</t>
  </si>
  <si>
    <t>KANTINE (PLAZA)</t>
  </si>
  <si>
    <t>131</t>
  </si>
  <si>
    <t>1.31</t>
  </si>
  <si>
    <t>-131A</t>
  </si>
  <si>
    <t>-1.31A</t>
  </si>
  <si>
    <t>BERGING CATERAAR</t>
  </si>
  <si>
    <t>132</t>
  </si>
  <si>
    <t>1.32</t>
  </si>
  <si>
    <t>-132</t>
  </si>
  <si>
    <t>-1.32</t>
  </si>
  <si>
    <t>133</t>
  </si>
  <si>
    <t>1.33</t>
  </si>
  <si>
    <t>-133</t>
  </si>
  <si>
    <t>-1.33</t>
  </si>
  <si>
    <t>-133A</t>
  </si>
  <si>
    <t>-1.33A</t>
  </si>
  <si>
    <t>134</t>
  </si>
  <si>
    <t>1.34</t>
  </si>
  <si>
    <t>-134</t>
  </si>
  <si>
    <t>-1.34</t>
  </si>
  <si>
    <t>-135</t>
  </si>
  <si>
    <t>-1.35</t>
  </si>
  <si>
    <t>135A</t>
  </si>
  <si>
    <t>1.35C</t>
  </si>
  <si>
    <t>-136</t>
  </si>
  <si>
    <t>-1.36</t>
  </si>
  <si>
    <t>137</t>
  </si>
  <si>
    <t>1.37</t>
  </si>
  <si>
    <t>-137</t>
  </si>
  <si>
    <t>-1.37</t>
  </si>
  <si>
    <t>-138</t>
  </si>
  <si>
    <t>-1.38</t>
  </si>
  <si>
    <t>-139</t>
  </si>
  <si>
    <t>-1.39</t>
  </si>
  <si>
    <t>-141</t>
  </si>
  <si>
    <t>-1.41</t>
  </si>
  <si>
    <t>-143</t>
  </si>
  <si>
    <t>-1.43</t>
  </si>
  <si>
    <t>-144</t>
  </si>
  <si>
    <t>-1.44</t>
  </si>
  <si>
    <t>PARKEERFACILITEIT</t>
  </si>
  <si>
    <t>FIETSENSTALLING</t>
  </si>
  <si>
    <t>145</t>
  </si>
  <si>
    <t>1.45</t>
  </si>
  <si>
    <t>METAAL</t>
  </si>
  <si>
    <t>-145</t>
  </si>
  <si>
    <t>-1.45</t>
  </si>
  <si>
    <t>BERGING BVO FACILITIES</t>
  </si>
  <si>
    <t>146</t>
  </si>
  <si>
    <t>1.46</t>
  </si>
  <si>
    <t>-146</t>
  </si>
  <si>
    <t>-1.46</t>
  </si>
  <si>
    <t>-147</t>
  </si>
  <si>
    <t>-1.47</t>
  </si>
  <si>
    <t>DOUCHE</t>
  </si>
  <si>
    <t>-148</t>
  </si>
  <si>
    <t>-1.48</t>
  </si>
  <si>
    <t>SPOELKEUKEN</t>
  </si>
  <si>
    <t>150</t>
  </si>
  <si>
    <t>1.50</t>
  </si>
  <si>
    <t>-150</t>
  </si>
  <si>
    <t>-1.50</t>
  </si>
  <si>
    <t>151</t>
  </si>
  <si>
    <t>1.51</t>
  </si>
  <si>
    <t>-151</t>
  </si>
  <si>
    <t>-1.51</t>
  </si>
  <si>
    <t>152</t>
  </si>
  <si>
    <t>1.52</t>
  </si>
  <si>
    <t>153</t>
  </si>
  <si>
    <t>1.53</t>
  </si>
  <si>
    <t>154</t>
  </si>
  <si>
    <t>1.13</t>
  </si>
  <si>
    <t>155</t>
  </si>
  <si>
    <t>1.12</t>
  </si>
  <si>
    <t>-155</t>
  </si>
  <si>
    <t>-1.55</t>
  </si>
  <si>
    <t>156</t>
  </si>
  <si>
    <t>1.11</t>
  </si>
  <si>
    <t>157</t>
  </si>
  <si>
    <t>1.09</t>
  </si>
  <si>
    <t>158</t>
  </si>
  <si>
    <t>1.04</t>
  </si>
  <si>
    <t>159</t>
  </si>
  <si>
    <t>1.03</t>
  </si>
  <si>
    <t>160</t>
  </si>
  <si>
    <t>1.02A</t>
  </si>
  <si>
    <t>-160</t>
  </si>
  <si>
    <t>-1.60</t>
  </si>
  <si>
    <t>161</t>
  </si>
  <si>
    <t>1.02</t>
  </si>
  <si>
    <t>-161</t>
  </si>
  <si>
    <t>-1.61</t>
  </si>
  <si>
    <t>TOESTELBERGING</t>
  </si>
  <si>
    <t>165</t>
  </si>
  <si>
    <t>1.20</t>
  </si>
  <si>
    <t>166</t>
  </si>
  <si>
    <t>1.23</t>
  </si>
  <si>
    <t>201</t>
  </si>
  <si>
    <t>2.49</t>
  </si>
  <si>
    <t>-201</t>
  </si>
  <si>
    <t>-2.01</t>
  </si>
  <si>
    <t>SPORTZAAL</t>
  </si>
  <si>
    <t>KURKLINOLEUM</t>
  </si>
  <si>
    <t>202</t>
  </si>
  <si>
    <t>2.48</t>
  </si>
  <si>
    <t>-202</t>
  </si>
  <si>
    <t>-2.02</t>
  </si>
  <si>
    <t>203</t>
  </si>
  <si>
    <t>2.47</t>
  </si>
  <si>
    <t>-203</t>
  </si>
  <si>
    <t>-2.03</t>
  </si>
  <si>
    <t>204</t>
  </si>
  <si>
    <t>2.46</t>
  </si>
  <si>
    <t>-204</t>
  </si>
  <si>
    <t>-2.04</t>
  </si>
  <si>
    <t>205</t>
  </si>
  <si>
    <t>2.45</t>
  </si>
  <si>
    <t>-205</t>
  </si>
  <si>
    <t>-2.05</t>
  </si>
  <si>
    <t>206</t>
  </si>
  <si>
    <t>2.44</t>
  </si>
  <si>
    <t>-206</t>
  </si>
  <si>
    <t>-2.06</t>
  </si>
  <si>
    <t>207</t>
  </si>
  <si>
    <t>2.44A</t>
  </si>
  <si>
    <t>-207</t>
  </si>
  <si>
    <t>-2.07</t>
  </si>
  <si>
    <t>BERGING BVO</t>
  </si>
  <si>
    <t>208</t>
  </si>
  <si>
    <t>2.42</t>
  </si>
  <si>
    <t>-208</t>
  </si>
  <si>
    <t>-2.08</t>
  </si>
  <si>
    <t>209</t>
  </si>
  <si>
    <t>2.41</t>
  </si>
  <si>
    <t>209A</t>
  </si>
  <si>
    <t>2.41A</t>
  </si>
  <si>
    <t>209B</t>
  </si>
  <si>
    <t>2.41B</t>
  </si>
  <si>
    <t>210</t>
  </si>
  <si>
    <t>2.35</t>
  </si>
  <si>
    <t>210a</t>
  </si>
  <si>
    <t>2.35A</t>
  </si>
  <si>
    <t>211</t>
  </si>
  <si>
    <t>2.28</t>
  </si>
  <si>
    <t>212</t>
  </si>
  <si>
    <t>2.12A</t>
  </si>
  <si>
    <t>213</t>
  </si>
  <si>
    <t>2.27</t>
  </si>
  <si>
    <t>PRAKTIJKRUIMTE (E&amp;E)</t>
  </si>
  <si>
    <t>214</t>
  </si>
  <si>
    <t>2.25</t>
  </si>
  <si>
    <t>215</t>
  </si>
  <si>
    <t>2.24</t>
  </si>
  <si>
    <t>216</t>
  </si>
  <si>
    <t>2.23</t>
  </si>
  <si>
    <t>217</t>
  </si>
  <si>
    <t>2.22</t>
  </si>
  <si>
    <t>218</t>
  </si>
  <si>
    <t>2.21</t>
  </si>
  <si>
    <t>219</t>
  </si>
  <si>
    <t>2.20</t>
  </si>
  <si>
    <t>220</t>
  </si>
  <si>
    <t>2.19</t>
  </si>
  <si>
    <t>221</t>
  </si>
  <si>
    <t>2.16</t>
  </si>
  <si>
    <t>PRAKTIJKRUIMTE CI (ICT)</t>
  </si>
  <si>
    <t>222</t>
  </si>
  <si>
    <t>2.07</t>
  </si>
  <si>
    <t>223</t>
  </si>
  <si>
    <t>2.06</t>
  </si>
  <si>
    <t>224</t>
  </si>
  <si>
    <t>2.05</t>
  </si>
  <si>
    <t>225</t>
  </si>
  <si>
    <t>2.04</t>
  </si>
  <si>
    <t>225A</t>
  </si>
  <si>
    <t>2.25A</t>
  </si>
  <si>
    <t>226</t>
  </si>
  <si>
    <t>2.03</t>
  </si>
  <si>
    <t>228</t>
  </si>
  <si>
    <t>2.28A</t>
  </si>
  <si>
    <t>229</t>
  </si>
  <si>
    <t>2.29</t>
  </si>
  <si>
    <t>BERGING PAPIER EN ENVELOPPEN</t>
  </si>
  <si>
    <t>229A</t>
  </si>
  <si>
    <t>2.29A</t>
  </si>
  <si>
    <t>230</t>
  </si>
  <si>
    <t>2.30</t>
  </si>
  <si>
    <t>231</t>
  </si>
  <si>
    <t>2.31</t>
  </si>
  <si>
    <t>232</t>
  </si>
  <si>
    <t>2.32</t>
  </si>
  <si>
    <t>233</t>
  </si>
  <si>
    <t>2.33</t>
  </si>
  <si>
    <t>234</t>
  </si>
  <si>
    <t>2.34</t>
  </si>
  <si>
    <t>236</t>
  </si>
  <si>
    <t>2.36</t>
  </si>
  <si>
    <t>237</t>
  </si>
  <si>
    <t>2.37</t>
  </si>
  <si>
    <t>239</t>
  </si>
  <si>
    <t>2.39</t>
  </si>
  <si>
    <t>240</t>
  </si>
  <si>
    <t>2.40</t>
  </si>
  <si>
    <t>241</t>
  </si>
  <si>
    <t>2.02</t>
  </si>
  <si>
    <t>241A</t>
  </si>
  <si>
    <t>242</t>
  </si>
  <si>
    <t>2.08</t>
  </si>
  <si>
    <t>243</t>
  </si>
  <si>
    <t>2.43</t>
  </si>
  <si>
    <t>244</t>
  </si>
  <si>
    <t>2.09</t>
  </si>
  <si>
    <t>245</t>
  </si>
  <si>
    <t>2.10</t>
  </si>
  <si>
    <t>246</t>
  </si>
  <si>
    <t>2.11</t>
  </si>
  <si>
    <t>247</t>
  </si>
  <si>
    <t>2.12</t>
  </si>
  <si>
    <t>248</t>
  </si>
  <si>
    <t>2.13</t>
  </si>
  <si>
    <t>249</t>
  </si>
  <si>
    <t>2.14</t>
  </si>
  <si>
    <t>250</t>
  </si>
  <si>
    <t>2.50</t>
  </si>
  <si>
    <t>250A</t>
  </si>
  <si>
    <t>2.50A</t>
  </si>
  <si>
    <t>251</t>
  </si>
  <si>
    <t>2.15</t>
  </si>
  <si>
    <t>BERGING CI (ICT)</t>
  </si>
  <si>
    <t>252</t>
  </si>
  <si>
    <t>2.52</t>
  </si>
  <si>
    <t>253</t>
  </si>
  <si>
    <t>2.53</t>
  </si>
  <si>
    <t>254</t>
  </si>
  <si>
    <t>2.17</t>
  </si>
  <si>
    <t>ARCHIEF</t>
  </si>
  <si>
    <t>255</t>
  </si>
  <si>
    <t>2.18</t>
  </si>
  <si>
    <t>256</t>
  </si>
  <si>
    <t>2.26</t>
  </si>
  <si>
    <t>257</t>
  </si>
  <si>
    <t>2.57</t>
  </si>
  <si>
    <t>260</t>
  </si>
  <si>
    <t>2.60</t>
  </si>
  <si>
    <t>261</t>
  </si>
  <si>
    <t>2.61</t>
  </si>
  <si>
    <t>GANG (BRANDGANG)</t>
  </si>
  <si>
    <t>266</t>
  </si>
  <si>
    <t>2.56</t>
  </si>
  <si>
    <t>301</t>
  </si>
  <si>
    <t>3.34</t>
  </si>
  <si>
    <t>302</t>
  </si>
  <si>
    <t>3.33</t>
  </si>
  <si>
    <t>303</t>
  </si>
  <si>
    <t>3.32</t>
  </si>
  <si>
    <t>304</t>
  </si>
  <si>
    <t>3.31</t>
  </si>
  <si>
    <t>305</t>
  </si>
  <si>
    <t>3.30</t>
  </si>
  <si>
    <t>306</t>
  </si>
  <si>
    <t>3.28</t>
  </si>
  <si>
    <t>307</t>
  </si>
  <si>
    <t>3.27</t>
  </si>
  <si>
    <t>307A</t>
  </si>
  <si>
    <t>3.27A</t>
  </si>
  <si>
    <t>307B</t>
  </si>
  <si>
    <t>3.27B</t>
  </si>
  <si>
    <t>308</t>
  </si>
  <si>
    <t>3.15</t>
  </si>
  <si>
    <t>309</t>
  </si>
  <si>
    <t>3.14</t>
  </si>
  <si>
    <t>310</t>
  </si>
  <si>
    <t>3.13</t>
  </si>
  <si>
    <t>311</t>
  </si>
  <si>
    <t>3.11</t>
  </si>
  <si>
    <t>313</t>
  </si>
  <si>
    <t>3.10</t>
  </si>
  <si>
    <t>314</t>
  </si>
  <si>
    <t>3.09</t>
  </si>
  <si>
    <t>315</t>
  </si>
  <si>
    <t>3.08</t>
  </si>
  <si>
    <t>316</t>
  </si>
  <si>
    <t>3.07</t>
  </si>
  <si>
    <t>317</t>
  </si>
  <si>
    <t>3.06</t>
  </si>
  <si>
    <t>318</t>
  </si>
  <si>
    <t>3.05</t>
  </si>
  <si>
    <t>319</t>
  </si>
  <si>
    <t>3.04</t>
  </si>
  <si>
    <t>320</t>
  </si>
  <si>
    <t>3.37</t>
  </si>
  <si>
    <t>321</t>
  </si>
  <si>
    <t>3.36</t>
  </si>
  <si>
    <t>322A</t>
  </si>
  <si>
    <t>3.35</t>
  </si>
  <si>
    <t>322B</t>
  </si>
  <si>
    <t>3.35B</t>
  </si>
  <si>
    <t>322C</t>
  </si>
  <si>
    <t>3.35C</t>
  </si>
  <si>
    <t>322D</t>
  </si>
  <si>
    <t>3.35D</t>
  </si>
  <si>
    <t>323</t>
  </si>
  <si>
    <t>3.38</t>
  </si>
  <si>
    <t>324</t>
  </si>
  <si>
    <t>3.35A</t>
  </si>
  <si>
    <t>326</t>
  </si>
  <si>
    <t>3.02</t>
  </si>
  <si>
    <t>327</t>
  </si>
  <si>
    <t>3.03</t>
  </si>
  <si>
    <t>328</t>
  </si>
  <si>
    <t>3.12</t>
  </si>
  <si>
    <t>329</t>
  </si>
  <si>
    <t>3.16</t>
  </si>
  <si>
    <t>330</t>
  </si>
  <si>
    <t>3.16A</t>
  </si>
  <si>
    <t>331</t>
  </si>
  <si>
    <t>3.17</t>
  </si>
  <si>
    <t>332</t>
  </si>
  <si>
    <t>3.18</t>
  </si>
  <si>
    <t>333</t>
  </si>
  <si>
    <t>3.19</t>
  </si>
  <si>
    <t>334</t>
  </si>
  <si>
    <t>3.20</t>
  </si>
  <si>
    <t>335</t>
  </si>
  <si>
    <t>3.20A</t>
  </si>
  <si>
    <t>336</t>
  </si>
  <si>
    <t>3.21</t>
  </si>
  <si>
    <t>337</t>
  </si>
  <si>
    <t>3.22</t>
  </si>
  <si>
    <t>KETELHUIS</t>
  </si>
  <si>
    <t>338</t>
  </si>
  <si>
    <t>3.23</t>
  </si>
  <si>
    <t>339</t>
  </si>
  <si>
    <t>3.24</t>
  </si>
  <si>
    <t>340</t>
  </si>
  <si>
    <t>3.25</t>
  </si>
  <si>
    <t>341</t>
  </si>
  <si>
    <t>3.26</t>
  </si>
  <si>
    <t>342</t>
  </si>
  <si>
    <t>3.27C</t>
  </si>
  <si>
    <t>343</t>
  </si>
  <si>
    <t>3.29</t>
  </si>
  <si>
    <t>344</t>
  </si>
  <si>
    <t>3.39</t>
  </si>
  <si>
    <t>345</t>
  </si>
  <si>
    <t>3.40</t>
  </si>
  <si>
    <t>346</t>
  </si>
  <si>
    <t>3.41</t>
  </si>
  <si>
    <t>347</t>
  </si>
  <si>
    <t>3.51</t>
  </si>
  <si>
    <t>348</t>
  </si>
  <si>
    <t>3.52</t>
  </si>
  <si>
    <t>355</t>
  </si>
  <si>
    <t>3.55A</t>
  </si>
  <si>
    <t>401</t>
  </si>
  <si>
    <t>4.01</t>
  </si>
  <si>
    <t>403</t>
  </si>
  <si>
    <t>4.03</t>
  </si>
  <si>
    <t>404</t>
  </si>
  <si>
    <t>4.04</t>
  </si>
  <si>
    <t>405</t>
  </si>
  <si>
    <t>4.05</t>
  </si>
  <si>
    <t>BOILER</t>
  </si>
  <si>
    <t>406</t>
  </si>
  <si>
    <t>4.06</t>
  </si>
  <si>
    <t>DOUCHE GENDER NEUTRAAL</t>
  </si>
  <si>
    <t>407</t>
  </si>
  <si>
    <t>4.07</t>
  </si>
  <si>
    <t>408</t>
  </si>
  <si>
    <t>4.08</t>
  </si>
  <si>
    <t>411</t>
  </si>
  <si>
    <t>4.11</t>
  </si>
  <si>
    <t>TECHNISCHE RUIMTE (ENTRESOL)</t>
  </si>
  <si>
    <t>413</t>
  </si>
  <si>
    <t>4.13</t>
  </si>
  <si>
    <t>TERRAS</t>
  </si>
  <si>
    <t>414</t>
  </si>
  <si>
    <t>4.14</t>
  </si>
  <si>
    <t>415</t>
  </si>
  <si>
    <t>4.15</t>
  </si>
  <si>
    <t>451</t>
  </si>
  <si>
    <t>4.51</t>
  </si>
  <si>
    <t>452</t>
  </si>
  <si>
    <t>4.52</t>
  </si>
  <si>
    <t>BERGING (vervallen)</t>
  </si>
  <si>
    <t>Niet in onderhoud</t>
  </si>
  <si>
    <t>Douche ruimten</t>
  </si>
  <si>
    <t>EHBO ruimte</t>
  </si>
  <si>
    <t>Entree ruimte</t>
  </si>
  <si>
    <t>Ruimte cateraar</t>
  </si>
  <si>
    <t>Administratieve ruimten</t>
  </si>
  <si>
    <t>Personeelsruimten</t>
  </si>
  <si>
    <t>Praktijklokaal hotelschool</t>
  </si>
  <si>
    <t>Praktijklokaal algemeen</t>
  </si>
  <si>
    <t>Praktijklokaal zorg</t>
  </si>
  <si>
    <t>Trappenhuis</t>
  </si>
  <si>
    <t>Op afroep</t>
  </si>
  <si>
    <t>Auditorium</t>
  </si>
  <si>
    <t>2 x per jaar</t>
  </si>
  <si>
    <t>12 x per jaar</t>
  </si>
  <si>
    <t xml:space="preserve">* Verzoek aan de inschrijver te omschrijven waarvoor deze meerkosten van toepassing zijn. </t>
  </si>
  <si>
    <t>Graffiti</t>
  </si>
  <si>
    <t>Technische ruimten</t>
  </si>
  <si>
    <t>nvt</t>
  </si>
  <si>
    <t>sp</t>
  </si>
  <si>
    <t>Balkon</t>
  </si>
  <si>
    <t>10-Glasbewassing</t>
  </si>
  <si>
    <t>1 x per jaar</t>
  </si>
  <si>
    <t>p.o</t>
  </si>
  <si>
    <t>Productie Kosten 
per jaar 
ma t/m vr</t>
  </si>
  <si>
    <t>Uren per jaar 
ma t/m vr</t>
  </si>
  <si>
    <t>Diverse werkzaamheden</t>
  </si>
  <si>
    <t>Afvoer-/regenpijpen buiten</t>
  </si>
  <si>
    <t>Prijs p/m1  excl. btw</t>
  </si>
  <si>
    <t>Waterstraat 33, Zutphen</t>
  </si>
  <si>
    <t>Industrieweg 69a, Zutphen</t>
  </si>
  <si>
    <t>niet in onderhoud</t>
  </si>
  <si>
    <t>AVEN-2021-MvdK</t>
  </si>
  <si>
    <t>Perceel 2</t>
  </si>
  <si>
    <t>Ruimte nummer</t>
  </si>
  <si>
    <t>Schoonmaakonderhoud tijdens evenementen</t>
  </si>
  <si>
    <t>Schoonmaakonderhoud calamiteiten</t>
  </si>
  <si>
    <t>3x per week in Q2 en 3 + 1x per maand in Q 1n en 4</t>
  </si>
  <si>
    <t>Vermindering uren eigen dienst medewerker</t>
  </si>
  <si>
    <t>LET OP FORMULE VAN UURTARIEF NIET VERWIJDEREN</t>
  </si>
  <si>
    <t>PRAKTIJKRUIMTE leskeuken</t>
  </si>
  <si>
    <t>Praktijklokaal alleen vloer moppen</t>
  </si>
  <si>
    <t>Praktijklokaal alleen vloer schrobben en tegelwanden</t>
  </si>
  <si>
    <t>Ruimtenr</t>
  </si>
  <si>
    <t>Dieptereiniging keuken gezondheidszorg</t>
  </si>
  <si>
    <t>2x per week, 40 weken</t>
  </si>
  <si>
    <t>Kauwgom</t>
  </si>
  <si>
    <t>3x per week, 40 weken</t>
  </si>
  <si>
    <t>5x per week, 40 weken</t>
  </si>
  <si>
    <t>Gehele locatie</t>
  </si>
  <si>
    <t>Het volledig nat reinigen van bushokjes</t>
  </si>
  <si>
    <t>3x per week, 1 uur per dag</t>
  </si>
  <si>
    <t>uren per beurt</t>
  </si>
  <si>
    <t xml:space="preserve">Oplever schoonmaak laatste dag zomervakantie </t>
  </si>
  <si>
    <t xml:space="preserve">Vrijdag middag ronde afvalbakken voor schoolvakantie </t>
  </si>
  <si>
    <t>PERSONEELSKAMER</t>
  </si>
  <si>
    <t>aanpassen in PvE</t>
  </si>
  <si>
    <t>Stof-spinrag verwijderen buitenzijde luchtkanaal in de plaza</t>
  </si>
  <si>
    <t>Dak receptie</t>
  </si>
  <si>
    <t>Naloop verkeersruimten</t>
  </si>
  <si>
    <t>Vakantie schoonmaak 2 weken 1x per week verkeersruimten, administratieve ruimten en vergaderruimten</t>
  </si>
  <si>
    <t>Vakantie schoonmaak 2 weken 2x per week sanitaireruimten</t>
  </si>
  <si>
    <t xml:space="preserve">zonwering vaste aluminium lamellen </t>
  </si>
  <si>
    <t>Reinigen verlichting boven 2.20m</t>
  </si>
  <si>
    <t>Schoonmaakonderhoud specialistische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</si>
</sst>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0"/>
  </numFmts>
  <fonts count="11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8"/>
      <name val="MS Sans Serif"/>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14999847407452621"/>
        <bgColor indexed="2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52889">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 fillId="0" borderId="0"/>
    <xf numFmtId="44" fontId="4" fillId="0" borderId="0" applyFont="0" applyFill="0" applyBorder="0" applyAlignment="0" applyProtection="0"/>
  </cellStyleXfs>
  <cellXfs count="679">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1" fontId="67" fillId="0" borderId="1" xfId="62" applyNumberFormat="1" applyFont="1" applyBorder="1" applyAlignment="1">
      <alignment horizontal="center"/>
    </xf>
    <xf numFmtId="173" fontId="69" fillId="0" borderId="1" xfId="9"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Fill="1" applyBorder="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1" fontId="72" fillId="0" borderId="0" xfId="0" applyNumberFormat="1" applyFont="1" applyAlignment="1">
      <alignment horizontal="center"/>
    </xf>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7" xfId="0" applyFont="1" applyFill="1" applyBorder="1"/>
    <xf numFmtId="0" fontId="67" fillId="0" borderId="0" xfId="0" applyFont="1" applyBorder="1"/>
    <xf numFmtId="0" fontId="67" fillId="0" borderId="0" xfId="0" applyFont="1" applyFill="1" applyBorder="1" applyAlignment="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applyAlignment="1">
      <alignment horizontal="center"/>
    </xf>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2" fontId="78" fillId="0" borderId="0" xfId="85" applyNumberFormat="1" applyFont="1" applyAlignment="1"/>
    <xf numFmtId="173" fontId="68" fillId="0" borderId="0" xfId="9" applyNumberFormat="1" applyFont="1" applyFill="1" applyBorder="1" applyAlignment="1" applyProtection="1">
      <alignment horizontal="center"/>
      <protection hidden="1"/>
    </xf>
    <xf numFmtId="0" fontId="67" fillId="0" borderId="0" xfId="104" applyFont="1"/>
    <xf numFmtId="44" fontId="67" fillId="0" borderId="1" xfId="67" applyFont="1" applyBorder="1" applyAlignment="1">
      <alignment vertical="top" wrapText="1"/>
    </xf>
    <xf numFmtId="166" fontId="67" fillId="0" borderId="1" xfId="105" applyFont="1" applyBorder="1" applyAlignment="1">
      <alignment vertical="top" wrapText="1"/>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0" fontId="67" fillId="62" borderId="1" xfId="11" applyFont="1" applyFill="1" applyBorder="1"/>
    <xf numFmtId="167" fontId="72" fillId="2" borderId="1" xfId="9" applyFont="1" applyFill="1" applyBorder="1"/>
    <xf numFmtId="166" fontId="67" fillId="2" borderId="1" xfId="19" applyFont="1" applyFill="1" applyBorder="1" applyAlignment="1">
      <alignment horizontal="center"/>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0" xfId="0" applyFont="1" applyBorder="1"/>
    <xf numFmtId="2" fontId="104" fillId="61" borderId="41" xfId="14" applyNumberFormat="1" applyFont="1" applyFill="1" applyBorder="1" applyAlignment="1" applyProtection="1">
      <alignment horizontal="left" vertical="center" wrapText="1"/>
      <protection hidden="1"/>
    </xf>
    <xf numFmtId="2" fontId="67" fillId="0" borderId="41" xfId="14" applyNumberFormat="1" applyFont="1" applyFill="1" applyBorder="1" applyAlignment="1" applyProtection="1">
      <protection hidden="1"/>
    </xf>
    <xf numFmtId="1" fontId="72" fillId="0" borderId="42" xfId="14" applyNumberFormat="1" applyFont="1" applyFill="1" applyBorder="1" applyAlignment="1" applyProtection="1">
      <alignment horizontal="center"/>
      <protection hidden="1"/>
    </xf>
    <xf numFmtId="166" fontId="67" fillId="0" borderId="41" xfId="19" applyFont="1" applyFill="1" applyBorder="1" applyAlignment="1" applyProtection="1">
      <protection hidden="1"/>
    </xf>
    <xf numFmtId="166" fontId="67" fillId="0" borderId="42" xfId="19" applyFont="1" applyFill="1" applyBorder="1" applyAlignment="1" applyProtection="1">
      <protection hidden="1"/>
    </xf>
    <xf numFmtId="0" fontId="72" fillId="0" borderId="42" xfId="0" applyFont="1" applyBorder="1"/>
    <xf numFmtId="166" fontId="72" fillId="0" borderId="42" xfId="19" applyFont="1" applyBorder="1"/>
    <xf numFmtId="2" fontId="89" fillId="61" borderId="37"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2" fontId="82" fillId="61" borderId="1" xfId="90" applyNumberFormat="1" applyFont="1" applyFill="1" applyBorder="1" applyAlignment="1">
      <alignment vertical="top" wrapText="1"/>
    </xf>
    <xf numFmtId="9" fontId="67" fillId="2" borderId="1" xfId="66" applyFont="1" applyFill="1" applyBorder="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2" borderId="0" xfId="18" applyFont="1" applyFill="1"/>
    <xf numFmtId="0" fontId="67" fillId="0" borderId="40" xfId="0" applyFont="1" applyFill="1" applyBorder="1" applyAlignment="1">
      <alignment horizontal="left"/>
    </xf>
    <xf numFmtId="177" fontId="67" fillId="62" borderId="42" xfId="12" applyNumberFormat="1" applyFont="1" applyFill="1" applyBorder="1" applyAlignment="1" applyProtection="1">
      <alignment vertical="center"/>
      <protection hidden="1"/>
    </xf>
    <xf numFmtId="0" fontId="67" fillId="0" borderId="41" xfId="0" applyFont="1" applyBorder="1"/>
    <xf numFmtId="169" fontId="99" fillId="2" borderId="1" xfId="4" applyFont="1" applyFill="1" applyBorder="1" applyAlignment="1" applyProtection="1">
      <alignment horizontal="right"/>
      <protection locked="0"/>
    </xf>
    <xf numFmtId="175" fontId="110" fillId="0" borderId="10" xfId="0" applyNumberFormat="1" applyFont="1" applyFill="1" applyBorder="1" applyAlignment="1">
      <alignment horizontal="center" vertical="center"/>
    </xf>
    <xf numFmtId="0" fontId="83" fillId="0" borderId="0" xfId="13" applyNumberFormat="1" applyFont="1" applyFill="1" applyBorder="1" applyAlignment="1"/>
    <xf numFmtId="1" fontId="72" fillId="0" borderId="42" xfId="14" applyNumberFormat="1" applyFont="1" applyBorder="1" applyAlignment="1" applyProtection="1">
      <alignment horizontal="center"/>
      <protection hidden="1"/>
    </xf>
    <xf numFmtId="166" fontId="67" fillId="0" borderId="41" xfId="19" applyFont="1" applyFill="1" applyBorder="1" applyAlignment="1" applyProtection="1">
      <alignment vertical="center"/>
      <protection hidden="1"/>
    </xf>
    <xf numFmtId="166" fontId="67" fillId="0" borderId="42" xfId="19" applyFont="1" applyFill="1" applyBorder="1" applyAlignment="1" applyProtection="1">
      <alignment vertical="center"/>
      <protection hidden="1"/>
    </xf>
    <xf numFmtId="1" fontId="72" fillId="0" borderId="42" xfId="14" applyNumberFormat="1" applyFont="1" applyBorder="1" applyAlignment="1" applyProtection="1">
      <alignment horizontal="center" vertical="center"/>
      <protection hidden="1"/>
    </xf>
    <xf numFmtId="2" fontId="82" fillId="61" borderId="37" xfId="0" applyNumberFormat="1" applyFont="1" applyFill="1" applyBorder="1" applyAlignment="1">
      <alignment horizontal="left" vertical="top" wrapText="1"/>
    </xf>
    <xf numFmtId="2" fontId="67" fillId="0" borderId="42" xfId="0" applyNumberFormat="1" applyFont="1" applyFill="1" applyBorder="1"/>
    <xf numFmtId="166" fontId="67" fillId="0" borderId="47" xfId="0" applyNumberFormat="1" applyFont="1" applyBorder="1"/>
    <xf numFmtId="44" fontId="71" fillId="63" borderId="1" xfId="67" applyFont="1" applyFill="1" applyBorder="1" applyAlignment="1" applyProtection="1">
      <alignment vertical="top"/>
      <protection locked="0"/>
    </xf>
    <xf numFmtId="2" fontId="82" fillId="61" borderId="37" xfId="85" applyNumberFormat="1" applyFont="1" applyFill="1" applyBorder="1" applyAlignment="1">
      <alignment horizontal="left" vertical="top" wrapText="1"/>
    </xf>
    <xf numFmtId="2" fontId="67" fillId="0" borderId="1" xfId="0" applyNumberFormat="1" applyFont="1" applyBorder="1" applyAlignment="1">
      <alignment vertical="top"/>
    </xf>
    <xf numFmtId="2" fontId="67" fillId="0" borderId="1" xfId="90" applyNumberFormat="1" applyFont="1" applyBorder="1" applyAlignment="1">
      <alignment vertical="top"/>
    </xf>
    <xf numFmtId="3" fontId="67" fillId="0" borderId="1" xfId="90" applyNumberFormat="1" applyFont="1" applyBorder="1" applyAlignment="1">
      <alignment horizontal="center" vertical="top"/>
    </xf>
    <xf numFmtId="0" fontId="67" fillId="0" borderId="1" xfId="0" applyFont="1" applyBorder="1" applyAlignment="1">
      <alignment vertical="top"/>
    </xf>
    <xf numFmtId="0" fontId="67" fillId="0" borderId="0" xfId="0" applyFont="1" applyAlignment="1">
      <alignment horizontal="left"/>
    </xf>
    <xf numFmtId="0" fontId="72" fillId="0" borderId="0" xfId="0" applyFont="1" applyAlignment="1">
      <alignment horizontal="left"/>
    </xf>
    <xf numFmtId="0" fontId="67" fillId="0" borderId="1" xfId="0" applyFont="1" applyFill="1" applyBorder="1" applyAlignment="1">
      <alignment horizontal="left"/>
    </xf>
    <xf numFmtId="0" fontId="67" fillId="0" borderId="9" xfId="0" applyFont="1" applyFill="1" applyBorder="1" applyAlignment="1">
      <alignment horizontal="left"/>
    </xf>
    <xf numFmtId="2" fontId="67" fillId="0" borderId="1" xfId="0" applyNumberFormat="1" applyFont="1" applyFill="1" applyBorder="1" applyAlignment="1">
      <alignment horizontal="left"/>
    </xf>
    <xf numFmtId="0" fontId="67" fillId="0" borderId="1" xfId="0" applyNumberFormat="1" applyFont="1" applyFill="1" applyBorder="1" applyAlignment="1">
      <alignment horizontal="left"/>
    </xf>
    <xf numFmtId="0" fontId="67" fillId="0" borderId="50" xfId="18" applyFont="1" applyFill="1" applyBorder="1"/>
    <xf numFmtId="0" fontId="67" fillId="0" borderId="51" xfId="18" applyFont="1" applyFill="1" applyBorder="1"/>
    <xf numFmtId="0" fontId="67" fillId="0" borderId="52" xfId="0" applyFont="1" applyBorder="1"/>
    <xf numFmtId="0" fontId="67" fillId="0" borderId="53" xfId="0" applyFont="1" applyFill="1" applyBorder="1"/>
    <xf numFmtId="0" fontId="82" fillId="61" borderId="54" xfId="0" applyFont="1" applyFill="1" applyBorder="1" applyAlignment="1">
      <alignment wrapText="1"/>
    </xf>
    <xf numFmtId="0" fontId="67" fillId="0" borderId="55" xfId="0" applyFont="1" applyBorder="1"/>
    <xf numFmtId="0" fontId="67" fillId="0" borderId="56" xfId="0" applyFont="1" applyFill="1" applyBorder="1"/>
    <xf numFmtId="0" fontId="67" fillId="0" borderId="57" xfId="0" applyFont="1" applyFill="1" applyBorder="1"/>
    <xf numFmtId="0" fontId="67" fillId="0" borderId="58" xfId="0" applyFont="1" applyBorder="1"/>
    <xf numFmtId="0" fontId="67" fillId="0" borderId="52" xfId="0" applyFont="1" applyFill="1" applyBorder="1"/>
    <xf numFmtId="0" fontId="67" fillId="0" borderId="55" xfId="0" applyFont="1" applyFill="1" applyBorder="1"/>
    <xf numFmtId="0" fontId="67" fillId="0" borderId="58" xfId="0" applyFont="1" applyFill="1" applyBorder="1"/>
    <xf numFmtId="199" fontId="67" fillId="0" borderId="1" xfId="90" applyNumberFormat="1" applyFont="1" applyBorder="1" applyAlignment="1">
      <alignment horizontal="right" vertical="top"/>
    </xf>
    <xf numFmtId="167" fontId="67" fillId="2" borderId="1" xfId="9" applyNumberFormat="1" applyFont="1" applyFill="1" applyBorder="1" applyAlignment="1">
      <alignment horizontal="right"/>
    </xf>
    <xf numFmtId="173" fontId="82" fillId="61" borderId="1" xfId="9" applyNumberFormat="1" applyFont="1" applyFill="1" applyBorder="1" applyAlignment="1">
      <alignment horizontal="left" vertical="top" wrapText="1"/>
    </xf>
    <xf numFmtId="2" fontId="84" fillId="0" borderId="0" xfId="13" applyNumberFormat="1" applyFont="1" applyFill="1" applyBorder="1" applyAlignment="1">
      <alignment horizontal="left"/>
    </xf>
    <xf numFmtId="2" fontId="84" fillId="0" borderId="0" xfId="64" applyNumberFormat="1" applyFont="1" applyFill="1" applyBorder="1" applyAlignment="1">
      <alignment vertical="top" wrapText="1"/>
    </xf>
    <xf numFmtId="2" fontId="78" fillId="0" borderId="0" xfId="11" applyNumberFormat="1" applyFont="1" applyFill="1" applyBorder="1" applyAlignment="1">
      <alignment horizontal="left" vertical="center"/>
    </xf>
    <xf numFmtId="2" fontId="67" fillId="0" borderId="9" xfId="0" applyNumberFormat="1" applyFont="1" applyFill="1" applyBorder="1" applyAlignment="1">
      <alignment horizontal="left"/>
    </xf>
    <xf numFmtId="0" fontId="72" fillId="0" borderId="0" xfId="0" applyFont="1"/>
    <xf numFmtId="0" fontId="87" fillId="0" borderId="1" xfId="0" applyFont="1" applyBorder="1" applyAlignment="1"/>
    <xf numFmtId="167" fontId="67" fillId="0" borderId="1" xfId="9" applyFont="1" applyBorder="1" applyAlignment="1"/>
    <xf numFmtId="166" fontId="67" fillId="0" borderId="1" xfId="19" applyFont="1" applyBorder="1" applyAlignment="1"/>
    <xf numFmtId="0" fontId="70" fillId="0" borderId="55" xfId="0" applyFont="1" applyFill="1" applyBorder="1"/>
    <xf numFmtId="166" fontId="67" fillId="0" borderId="0" xfId="90" applyNumberFormat="1" applyFont="1"/>
    <xf numFmtId="175" fontId="67" fillId="0" borderId="1" xfId="66" applyNumberFormat="1" applyFont="1" applyFill="1" applyBorder="1" applyAlignment="1">
      <alignment horizontal="center"/>
    </xf>
    <xf numFmtId="0" fontId="67" fillId="0" borderId="0" xfId="0" applyFont="1" applyAlignment="1">
      <alignment wrapText="1"/>
    </xf>
    <xf numFmtId="10" fontId="67" fillId="62" borderId="61" xfId="17" applyNumberFormat="1" applyFont="1" applyFill="1" applyBorder="1" applyAlignment="1">
      <alignment horizontal="center"/>
    </xf>
    <xf numFmtId="10" fontId="72" fillId="2" borderId="63" xfId="17" applyNumberFormat="1" applyFont="1" applyFill="1" applyBorder="1" applyAlignment="1">
      <alignment horizontal="center"/>
    </xf>
    <xf numFmtId="2" fontId="71" fillId="62" borderId="1" xfId="9" applyNumberFormat="1" applyFont="1" applyFill="1" applyBorder="1" applyAlignment="1" applyProtection="1">
      <alignment horizontal="center"/>
      <protection hidden="1"/>
    </xf>
    <xf numFmtId="44" fontId="71" fillId="2" borderId="1" xfId="67" applyFont="1" applyFill="1" applyBorder="1" applyAlignment="1" applyProtection="1">
      <protection locked="0"/>
    </xf>
    <xf numFmtId="2" fontId="67" fillId="62" borderId="1" xfId="9" applyNumberFormat="1" applyFont="1" applyFill="1" applyBorder="1" applyAlignment="1" applyProtection="1">
      <alignment horizontal="center"/>
      <protection hidden="1"/>
    </xf>
    <xf numFmtId="44" fontId="67" fillId="63" borderId="1" xfId="67" applyFont="1" applyFill="1" applyBorder="1" applyAlignment="1" applyProtection="1">
      <alignment vertical="top"/>
      <protection locked="0"/>
    </xf>
    <xf numFmtId="0" fontId="67" fillId="0" borderId="0" xfId="0" applyFont="1"/>
    <xf numFmtId="0" fontId="67" fillId="0" borderId="0" xfId="18" applyFont="1"/>
    <xf numFmtId="1" fontId="82" fillId="61" borderId="1" xfId="0" applyNumberFormat="1" applyFont="1" applyFill="1" applyBorder="1" applyAlignment="1">
      <alignment horizontal="center" vertical="center" wrapText="1"/>
    </xf>
    <xf numFmtId="173" fontId="72" fillId="0" borderId="1" xfId="9" applyNumberFormat="1" applyFont="1" applyFill="1" applyBorder="1" applyAlignment="1">
      <alignment horizontal="center"/>
    </xf>
    <xf numFmtId="173" fontId="67" fillId="0" borderId="1" xfId="9" applyNumberFormat="1" applyFont="1" applyFill="1" applyBorder="1" applyAlignment="1">
      <alignment horizontal="center" vertical="center"/>
    </xf>
    <xf numFmtId="0" fontId="67" fillId="0" borderId="55" xfId="0" applyFont="1" applyBorder="1"/>
    <xf numFmtId="1" fontId="67" fillId="0" borderId="1" xfId="62" applyNumberFormat="1" applyFont="1" applyBorder="1" applyAlignment="1">
      <alignment horizontal="center"/>
    </xf>
    <xf numFmtId="0" fontId="70" fillId="0" borderId="0" xfId="0" applyFont="1"/>
    <xf numFmtId="1" fontId="82" fillId="61" borderId="1" xfId="0" applyNumberFormat="1" applyFont="1" applyFill="1" applyBorder="1" applyAlignment="1">
      <alignment horizontal="center"/>
    </xf>
    <xf numFmtId="0" fontId="67" fillId="0" borderId="1" xfId="0" applyFont="1" applyBorder="1" applyAlignment="1">
      <alignment horizontal="center"/>
    </xf>
    <xf numFmtId="167" fontId="67" fillId="0" borderId="1" xfId="9" applyFont="1" applyBorder="1" applyAlignment="1"/>
    <xf numFmtId="166" fontId="67" fillId="0" borderId="1" xfId="19" applyFont="1" applyBorder="1" applyAlignment="1"/>
    <xf numFmtId="0" fontId="67" fillId="0" borderId="1" xfId="0" applyFont="1" applyBorder="1" applyAlignment="1">
      <alignment vertical="top"/>
    </xf>
    <xf numFmtId="2" fontId="67" fillId="0" borderId="1" xfId="90" applyNumberFormat="1" applyFont="1" applyBorder="1" applyAlignment="1">
      <alignment vertical="top"/>
    </xf>
    <xf numFmtId="199" fontId="67" fillId="0" borderId="1" xfId="90" applyNumberFormat="1" applyFont="1" applyBorder="1" applyAlignment="1">
      <alignment horizontal="right" vertical="top"/>
    </xf>
    <xf numFmtId="3" fontId="67" fillId="0" borderId="1" xfId="90" applyNumberFormat="1" applyFont="1" applyBorder="1" applyAlignment="1">
      <alignment horizontal="center" vertical="top"/>
    </xf>
    <xf numFmtId="166" fontId="67" fillId="0" borderId="1" xfId="19" applyFont="1" applyBorder="1" applyAlignment="1">
      <alignment horizontal="center" vertical="top" wrapText="1"/>
    </xf>
    <xf numFmtId="166" fontId="67" fillId="0" borderId="1" xfId="105" applyFont="1" applyBorder="1" applyAlignment="1">
      <alignment vertical="top" wrapText="1"/>
    </xf>
    <xf numFmtId="166" fontId="67" fillId="63" borderId="1" xfId="19" applyFont="1" applyFill="1" applyBorder="1" applyAlignment="1" applyProtection="1">
      <protection locked="0"/>
    </xf>
    <xf numFmtId="0" fontId="87" fillId="0" borderId="1" xfId="0" applyFont="1" applyBorder="1"/>
    <xf numFmtId="166" fontId="67" fillId="0" borderId="0" xfId="19" applyFont="1" applyBorder="1" applyAlignment="1"/>
    <xf numFmtId="166" fontId="67" fillId="0" borderId="0" xfId="0" applyNumberFormat="1" applyFont="1" applyBorder="1"/>
    <xf numFmtId="173" fontId="89" fillId="0" borderId="1" xfId="9" applyNumberFormat="1" applyFont="1" applyFill="1" applyBorder="1" applyAlignment="1">
      <alignment horizontal="center"/>
    </xf>
    <xf numFmtId="173" fontId="88" fillId="62" borderId="1" xfId="9" applyNumberFormat="1" applyFont="1" applyFill="1" applyBorder="1" applyAlignment="1">
      <alignment horizontal="center"/>
    </xf>
    <xf numFmtId="173" fontId="88" fillId="0" borderId="1" xfId="9" applyNumberFormat="1" applyFont="1" applyFill="1" applyBorder="1" applyAlignment="1">
      <alignment horizontal="center"/>
    </xf>
    <xf numFmtId="0" fontId="67" fillId="0" borderId="1" xfId="0" applyFont="1" applyFill="1" applyBorder="1" applyAlignment="1">
      <alignment horizontal="center"/>
    </xf>
    <xf numFmtId="167" fontId="67" fillId="0" borderId="1" xfId="9" applyFont="1" applyFill="1" applyBorder="1" applyAlignment="1"/>
    <xf numFmtId="166" fontId="67" fillId="0" borderId="1" xfId="19" applyFont="1" applyFill="1" applyBorder="1" applyAlignment="1"/>
    <xf numFmtId="3" fontId="67" fillId="0" borderId="1" xfId="0" applyNumberFormat="1" applyFont="1" applyBorder="1" applyAlignment="1">
      <alignment horizontal="center"/>
    </xf>
    <xf numFmtId="2" fontId="67" fillId="0" borderId="0" xfId="0" applyNumberFormat="1" applyFont="1"/>
    <xf numFmtId="3" fontId="67" fillId="0" borderId="0" xfId="0" applyNumberFormat="1" applyFont="1"/>
    <xf numFmtId="3" fontId="82" fillId="61" borderId="1" xfId="60" applyNumberFormat="1" applyFont="1" applyFill="1" applyBorder="1" applyAlignment="1">
      <alignment horizontal="left" vertical="top" wrapText="1"/>
    </xf>
    <xf numFmtId="3" fontId="67" fillId="0" borderId="1" xfId="0" applyNumberFormat="1" applyFont="1" applyFill="1" applyBorder="1" applyAlignment="1">
      <alignment horizontal="center"/>
    </xf>
    <xf numFmtId="166" fontId="70" fillId="0" borderId="1" xfId="19" applyFont="1" applyFill="1" applyBorder="1" applyAlignment="1"/>
    <xf numFmtId="2" fontId="67" fillId="67" borderId="5" xfId="0" applyNumberFormat="1" applyFont="1" applyFill="1" applyBorder="1" applyAlignment="1"/>
    <xf numFmtId="2" fontId="67" fillId="67" borderId="6" xfId="0" applyNumberFormat="1" applyFont="1" applyFill="1" applyBorder="1" applyAlignment="1"/>
    <xf numFmtId="167" fontId="67" fillId="0" borderId="1" xfId="9" applyFont="1" applyFill="1" applyBorder="1" applyAlignment="1">
      <alignment horizontal="right"/>
    </xf>
    <xf numFmtId="3" fontId="67" fillId="2" borderId="61" xfId="9" applyNumberFormat="1" applyFont="1" applyFill="1" applyBorder="1" applyAlignment="1">
      <alignment horizontal="center" vertical="center"/>
    </xf>
    <xf numFmtId="3" fontId="67" fillId="2" borderId="62" xfId="9" applyNumberFormat="1" applyFont="1" applyFill="1" applyBorder="1" applyAlignment="1">
      <alignment horizontal="center" vertical="center"/>
    </xf>
    <xf numFmtId="3" fontId="67" fillId="0" borderId="61" xfId="9" applyNumberFormat="1" applyFont="1" applyFill="1" applyBorder="1" applyAlignment="1">
      <alignment horizontal="center" vertical="center"/>
    </xf>
    <xf numFmtId="3" fontId="67" fillId="0" borderId="62" xfId="9" applyNumberFormat="1" applyFont="1" applyFill="1" applyBorder="1" applyAlignment="1">
      <alignment horizontal="center" vertical="center"/>
    </xf>
    <xf numFmtId="3" fontId="67" fillId="67" borderId="6" xfId="0" applyNumberFormat="1" applyFont="1" applyFill="1" applyBorder="1" applyAlignment="1">
      <alignment horizontal="center" vertical="center"/>
    </xf>
    <xf numFmtId="3" fontId="72" fillId="2" borderId="63" xfId="9" applyNumberFormat="1" applyFont="1" applyFill="1" applyBorder="1" applyAlignment="1">
      <alignment horizontal="center" vertical="center"/>
    </xf>
    <xf numFmtId="3" fontId="72" fillId="2" borderId="64" xfId="9" applyNumberFormat="1" applyFont="1" applyFill="1" applyBorder="1" applyAlignment="1">
      <alignment horizontal="center" vertical="center"/>
    </xf>
    <xf numFmtId="167" fontId="67" fillId="0" borderId="0" xfId="0" applyNumberFormat="1" applyFont="1"/>
    <xf numFmtId="173" fontId="72" fillId="62" borderId="1" xfId="9" applyNumberFormat="1" applyFont="1" applyFill="1" applyBorder="1" applyAlignment="1">
      <alignment horizontal="center"/>
    </xf>
    <xf numFmtId="167" fontId="67" fillId="0" borderId="0" xfId="9" applyFont="1" applyFill="1" applyAlignment="1"/>
    <xf numFmtId="0" fontId="87" fillId="67" borderId="1" xfId="0" applyFont="1" applyFill="1" applyBorder="1" applyAlignment="1"/>
    <xf numFmtId="0" fontId="67" fillId="67" borderId="1" xfId="0" applyFont="1" applyFill="1" applyBorder="1" applyAlignment="1"/>
    <xf numFmtId="0" fontId="67" fillId="67" borderId="1" xfId="0" applyFont="1" applyFill="1" applyBorder="1" applyAlignment="1">
      <alignment horizontal="center"/>
    </xf>
    <xf numFmtId="3" fontId="67" fillId="67" borderId="1" xfId="0" applyNumberFormat="1" applyFont="1" applyFill="1" applyBorder="1" applyAlignment="1">
      <alignment horizontal="center"/>
    </xf>
    <xf numFmtId="2" fontId="67" fillId="67" borderId="1" xfId="9" applyNumberFormat="1" applyFont="1" applyFill="1" applyBorder="1" applyAlignment="1" applyProtection="1">
      <alignment horizontal="center"/>
      <protection hidden="1"/>
    </xf>
    <xf numFmtId="167" fontId="67" fillId="67" borderId="1" xfId="9" applyFont="1" applyFill="1" applyBorder="1" applyAlignment="1"/>
    <xf numFmtId="44" fontId="71" fillId="68" borderId="1" xfId="67" applyFont="1" applyFill="1" applyBorder="1" applyAlignment="1" applyProtection="1">
      <protection locked="0"/>
    </xf>
    <xf numFmtId="166" fontId="67" fillId="67" borderId="1" xfId="19" applyFont="1" applyFill="1" applyBorder="1" applyAlignment="1"/>
    <xf numFmtId="0" fontId="67" fillId="0" borderId="1" xfId="0" applyFont="1" applyFill="1" applyBorder="1" applyAlignment="1"/>
    <xf numFmtId="167" fontId="82" fillId="65" borderId="63" xfId="9" applyFont="1" applyFill="1" applyBorder="1" applyAlignment="1">
      <alignment horizontal="left" vertical="top" wrapText="1"/>
    </xf>
    <xf numFmtId="173" fontId="82" fillId="61" borderId="63" xfId="9" applyNumberFormat="1" applyFont="1" applyFill="1" applyBorder="1" applyAlignment="1">
      <alignment horizontal="left" vertical="top" wrapText="1"/>
    </xf>
    <xf numFmtId="173" fontId="82" fillId="61" borderId="64" xfId="9" applyNumberFormat="1" applyFont="1" applyFill="1" applyBorder="1" applyAlignment="1">
      <alignment horizontal="left" vertical="top" wrapText="1"/>
    </xf>
    <xf numFmtId="167" fontId="82" fillId="65" borderId="70" xfId="9" applyFont="1" applyFill="1" applyBorder="1" applyAlignment="1">
      <alignment horizontal="left" vertical="top" wrapText="1"/>
    </xf>
    <xf numFmtId="4" fontId="67" fillId="2" borderId="5" xfId="9" applyNumberFormat="1" applyFont="1" applyFill="1" applyBorder="1" applyAlignment="1">
      <alignment horizontal="center" vertical="center"/>
    </xf>
    <xf numFmtId="4" fontId="67" fillId="62" borderId="5" xfId="9" applyNumberFormat="1" applyFont="1" applyFill="1" applyBorder="1" applyAlignment="1">
      <alignment horizontal="center" vertical="center"/>
    </xf>
    <xf numFmtId="166" fontId="67" fillId="2" borderId="61" xfId="19" applyFont="1" applyFill="1" applyBorder="1" applyAlignment="1">
      <alignment horizontal="right"/>
    </xf>
    <xf numFmtId="166" fontId="67" fillId="0" borderId="62" xfId="19" applyFont="1" applyBorder="1"/>
    <xf numFmtId="166" fontId="67" fillId="67" borderId="71" xfId="19" applyFont="1" applyFill="1" applyBorder="1" applyAlignment="1"/>
    <xf numFmtId="166" fontId="67" fillId="67" borderId="43" xfId="19" applyFont="1" applyFill="1" applyBorder="1" applyAlignment="1"/>
    <xf numFmtId="166" fontId="67" fillId="67" borderId="72" xfId="19" applyFont="1" applyFill="1" applyBorder="1" applyAlignment="1"/>
    <xf numFmtId="166" fontId="72" fillId="2" borderId="63" xfId="19" applyFont="1" applyFill="1" applyBorder="1"/>
    <xf numFmtId="166" fontId="72" fillId="2" borderId="68" xfId="19" applyFont="1" applyFill="1" applyBorder="1"/>
    <xf numFmtId="166" fontId="72" fillId="2" borderId="64" xfId="19" applyFont="1" applyFill="1" applyBorder="1"/>
    <xf numFmtId="166" fontId="67" fillId="2" borderId="5" xfId="19" applyFont="1" applyFill="1" applyBorder="1" applyAlignment="1">
      <alignment horizontal="center"/>
    </xf>
    <xf numFmtId="166" fontId="72" fillId="2" borderId="70" xfId="19" applyFont="1" applyFill="1" applyBorder="1"/>
    <xf numFmtId="166" fontId="67" fillId="0" borderId="61" xfId="19" applyFont="1" applyBorder="1" applyAlignment="1"/>
    <xf numFmtId="0" fontId="67" fillId="0" borderId="1" xfId="0" applyFont="1" applyFill="1" applyBorder="1" applyAlignment="1">
      <alignment wrapText="1"/>
    </xf>
    <xf numFmtId="2" fontId="67" fillId="67" borderId="6" xfId="0" applyNumberFormat="1" applyFont="1" applyFill="1" applyBorder="1" applyAlignment="1">
      <alignment horizontal="center"/>
    </xf>
    <xf numFmtId="4" fontId="67" fillId="67" borderId="43" xfId="0" applyNumberFormat="1" applyFont="1" applyFill="1" applyBorder="1" applyAlignment="1">
      <alignment horizontal="center" vertical="center"/>
    </xf>
    <xf numFmtId="4" fontId="72" fillId="2" borderId="70" xfId="9" applyNumberFormat="1" applyFont="1" applyFill="1" applyBorder="1" applyAlignment="1">
      <alignment horizontal="center" vertical="center"/>
    </xf>
    <xf numFmtId="2" fontId="71" fillId="0" borderId="1" xfId="9" applyNumberFormat="1" applyFont="1" applyFill="1" applyBorder="1" applyAlignment="1" applyProtection="1">
      <alignment horizontal="center"/>
      <protection hidden="1"/>
    </xf>
    <xf numFmtId="2" fontId="67" fillId="0" borderId="1" xfId="9" applyNumberFormat="1" applyFont="1" applyFill="1" applyBorder="1" applyAlignment="1" applyProtection="1">
      <alignment horizontal="center"/>
      <protection hidden="1"/>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8" xfId="64" applyNumberFormat="1" applyFont="1" applyFill="1" applyBorder="1" applyAlignment="1">
      <alignment horizontal="left" vertical="top" wrapText="1"/>
    </xf>
    <xf numFmtId="49" fontId="81" fillId="61" borderId="44" xfId="64" applyNumberFormat="1" applyFont="1" applyFill="1" applyBorder="1" applyAlignment="1">
      <alignment horizontal="left" vertical="top" wrapText="1"/>
    </xf>
    <xf numFmtId="49" fontId="81" fillId="61" borderId="45"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39"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67" fontId="82" fillId="64" borderId="69" xfId="9" applyFont="1" applyFill="1" applyBorder="1" applyAlignment="1">
      <alignment horizontal="center" vertical="top" wrapText="1"/>
    </xf>
    <xf numFmtId="167" fontId="82" fillId="64" borderId="70" xfId="9" applyFont="1" applyFill="1" applyBorder="1" applyAlignment="1">
      <alignment horizontal="center" vertical="top" wrapText="1"/>
    </xf>
    <xf numFmtId="167" fontId="82" fillId="66" borderId="65" xfId="9" applyFont="1" applyFill="1" applyBorder="1" applyAlignment="1">
      <alignment horizontal="center" vertical="top" wrapText="1"/>
    </xf>
    <xf numFmtId="167" fontId="82" fillId="66" borderId="63" xfId="9" applyFont="1" applyFill="1" applyBorder="1" applyAlignment="1">
      <alignment horizontal="center" vertical="top" wrapText="1"/>
    </xf>
    <xf numFmtId="167" fontId="82" fillId="66" borderId="66" xfId="9" applyFont="1" applyFill="1" applyBorder="1" applyAlignment="1">
      <alignment horizontal="center" vertical="top" wrapText="1"/>
    </xf>
    <xf numFmtId="167" fontId="82" fillId="66" borderId="64" xfId="9" applyFont="1" applyFill="1" applyBorder="1" applyAlignment="1">
      <alignment horizontal="center" vertical="top" wrapText="1"/>
    </xf>
    <xf numFmtId="173" fontId="82" fillId="65" borderId="65" xfId="9" applyNumberFormat="1" applyFont="1" applyFill="1" applyBorder="1" applyAlignment="1">
      <alignment horizontal="center"/>
    </xf>
    <xf numFmtId="173" fontId="82" fillId="65" borderId="69" xfId="9" applyNumberFormat="1" applyFont="1" applyFill="1" applyBorder="1" applyAlignment="1">
      <alignment horizontal="center"/>
    </xf>
    <xf numFmtId="173" fontId="82" fillId="61" borderId="59" xfId="9" applyNumberFormat="1" applyFont="1" applyFill="1" applyBorder="1" applyAlignment="1">
      <alignment horizontal="center"/>
    </xf>
    <xf numFmtId="173" fontId="82" fillId="61" borderId="60" xfId="9" applyNumberFormat="1" applyFont="1" applyFill="1" applyBorder="1" applyAlignment="1">
      <alignment horizontal="center"/>
    </xf>
    <xf numFmtId="173" fontId="82" fillId="61" borderId="65" xfId="9" applyNumberFormat="1" applyFont="1" applyFill="1" applyBorder="1" applyAlignment="1">
      <alignment horizontal="center" vertical="top" wrapText="1"/>
    </xf>
    <xf numFmtId="173" fontId="82" fillId="61" borderId="63" xfId="9" applyNumberFormat="1" applyFont="1" applyFill="1" applyBorder="1" applyAlignment="1">
      <alignment horizontal="center" vertical="top" wrapText="1"/>
    </xf>
    <xf numFmtId="167" fontId="82" fillId="65" borderId="67" xfId="9" applyFont="1" applyFill="1" applyBorder="1" applyAlignment="1">
      <alignment horizontal="center" vertical="top" wrapText="1"/>
    </xf>
    <xf numFmtId="167" fontId="82" fillId="65" borderId="68" xfId="9" applyFont="1" applyFill="1" applyBorder="1" applyAlignment="1">
      <alignment horizontal="center" vertical="top" wrapText="1"/>
    </xf>
    <xf numFmtId="167" fontId="82" fillId="64" borderId="67" xfId="9" applyFont="1" applyFill="1" applyBorder="1" applyAlignment="1">
      <alignment horizontal="center" vertical="top" wrapText="1"/>
    </xf>
    <xf numFmtId="167" fontId="82" fillId="64" borderId="68" xfId="9" applyFont="1" applyFill="1" applyBorder="1" applyAlignment="1">
      <alignment horizontal="center" vertical="top" wrapText="1"/>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43" xfId="0" applyNumberFormat="1" applyFont="1" applyFill="1" applyBorder="1" applyAlignment="1">
      <alignment horizontal="center" vertical="center" wrapText="1"/>
    </xf>
    <xf numFmtId="167" fontId="89" fillId="61" borderId="38" xfId="9" applyFont="1" applyFill="1" applyBorder="1" applyAlignment="1">
      <alignment horizontal="center" vertical="top" wrapText="1"/>
    </xf>
    <xf numFmtId="167" fontId="89" fillId="61" borderId="44" xfId="9" applyFont="1" applyFill="1" applyBorder="1" applyAlignment="1">
      <alignment horizontal="center" vertical="top" wrapText="1"/>
    </xf>
    <xf numFmtId="167" fontId="89" fillId="61" borderId="45" xfId="9" applyFont="1" applyFill="1" applyBorder="1" applyAlignment="1">
      <alignment horizontal="center" vertical="top" wrapText="1"/>
    </xf>
    <xf numFmtId="167" fontId="89" fillId="61" borderId="39"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2"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41" xfId="14" applyNumberFormat="1" applyFont="1" applyFill="1" applyBorder="1" applyAlignment="1" applyProtection="1">
      <alignment horizontal="center" vertical="center" wrapText="1"/>
      <protection hidden="1"/>
    </xf>
    <xf numFmtId="2" fontId="104" fillId="61" borderId="43" xfId="14" applyNumberFormat="1" applyFont="1" applyFill="1" applyBorder="1" applyAlignment="1" applyProtection="1">
      <alignment horizontal="center" vertical="center" wrapText="1"/>
      <protection hidden="1"/>
    </xf>
    <xf numFmtId="2" fontId="104" fillId="61" borderId="40"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72" fillId="0" borderId="48" xfId="0" applyFont="1" applyBorder="1" applyAlignment="1">
      <alignment horizontal="left"/>
    </xf>
    <xf numFmtId="0" fontId="72" fillId="0" borderId="49" xfId="0" applyFont="1" applyBorder="1" applyAlignment="1">
      <alignment horizontal="left"/>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81" fillId="61" borderId="39"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2" fontId="109" fillId="0" borderId="0" xfId="64" applyNumberFormat="1" applyFont="1" applyFill="1" applyBorder="1" applyAlignment="1">
      <alignment horizontal="left" vertical="top" wrapText="1"/>
    </xf>
  </cellXfs>
  <cellStyles count="52889">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E8F1F6CA-A6B6-4A63-BCA2-4A83B7ADF12E}"/>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2 4" xfId="52888" xr:uid="{BB605B2D-1F98-4CD3-AF4A-A29F8F89383C}"/>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0A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activeCell="D28" sqref="D28"/>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69</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217</v>
      </c>
      <c r="B4" s="10"/>
      <c r="C4" s="10"/>
      <c r="F4" s="474" t="s">
        <v>21</v>
      </c>
      <c r="H4" s="6"/>
    </row>
    <row r="5" spans="1:8" ht="33.75" customHeight="1">
      <c r="A5" s="621" t="s">
        <v>132</v>
      </c>
      <c r="B5" s="621"/>
      <c r="C5" s="621"/>
      <c r="D5" s="621"/>
      <c r="E5" s="621"/>
      <c r="F5" s="621"/>
      <c r="G5" s="8"/>
      <c r="H5" s="6"/>
    </row>
    <row r="6" spans="1:8" ht="18" customHeight="1">
      <c r="A6" s="622"/>
      <c r="B6" s="622"/>
      <c r="C6" s="622"/>
      <c r="D6" s="622"/>
      <c r="E6" s="622"/>
      <c r="F6" s="622"/>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14"/>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2"/>
  <sheetViews>
    <sheetView showGridLines="0" showZeros="0" zoomScale="96" zoomScaleNormal="96" zoomScaleSheetLayoutView="75" zoomScalePageLayoutView="50" workbookViewId="0">
      <pane ySplit="10" topLeftCell="A11" activePane="bottomLeft" state="frozen"/>
      <selection activeCell="F10" sqref="F10"/>
      <selection pane="bottomLeft" activeCell="A11" sqref="A11"/>
    </sheetView>
  </sheetViews>
  <sheetFormatPr defaultColWidth="11.42578125" defaultRowHeight="13.5"/>
  <cols>
    <col min="1" max="1" width="56.28515625" style="4" customWidth="1"/>
    <col min="2" max="2" width="20.28515625" style="4" customWidth="1"/>
    <col min="3" max="6" width="17.5703125" style="4" customWidth="1"/>
    <col min="7" max="16384" width="11.42578125" style="4"/>
  </cols>
  <sheetData>
    <row r="1" spans="1:7" ht="14.25">
      <c r="A1" s="428" t="s">
        <v>28</v>
      </c>
      <c r="B1" s="301"/>
      <c r="C1" s="302"/>
      <c r="D1" s="303"/>
    </row>
    <row r="3" spans="1:7" ht="17.25">
      <c r="A3" s="112" t="str">
        <f>'1-Contractblad totaal'!A3</f>
        <v>Naam opdrachtgever</v>
      </c>
      <c r="B3" s="135" t="str">
        <f>'1-Contractblad totaal'!B3</f>
        <v>ROC Aventus</v>
      </c>
      <c r="C3" s="304"/>
      <c r="D3" s="306"/>
      <c r="E3" s="306"/>
      <c r="F3" s="306"/>
      <c r="G3" s="306"/>
    </row>
    <row r="4" spans="1:7" ht="17.25">
      <c r="A4" s="112" t="str">
        <f>'1-Contractblad totaal'!A4</f>
        <v>Calculatie onderdeel</v>
      </c>
      <c r="B4" s="135" t="str">
        <f ca="1">MID(CELL("bestandsnaam",$C$9),SEARCH("]",CELL("bestandsnaam",$C$9),1)+1,256)</f>
        <v>9-Afroepprijs</v>
      </c>
      <c r="C4" s="305"/>
      <c r="D4" s="306"/>
      <c r="E4" s="306"/>
      <c r="F4" s="306"/>
      <c r="G4" s="306"/>
    </row>
    <row r="5" spans="1:7" ht="17.25">
      <c r="A5" s="112" t="str">
        <f>'1-Contractblad totaal'!A5</f>
        <v>Gebouw/plaats</v>
      </c>
      <c r="B5" s="135" t="str">
        <f>'1-Contractblad totaal'!B5</f>
        <v>Diverse gebouwen</v>
      </c>
      <c r="C5" s="305"/>
      <c r="D5" s="306"/>
      <c r="E5" s="306"/>
      <c r="F5" s="306"/>
      <c r="G5" s="306"/>
    </row>
    <row r="6" spans="1:7" ht="17.25">
      <c r="A6" s="112" t="str">
        <f>'1-Contractblad totaal'!A6</f>
        <v>Referentie nummer</v>
      </c>
      <c r="B6" s="135" t="str">
        <f>'1-Contractblad totaal'!B6</f>
        <v>AVEN-2021-MvdK</v>
      </c>
      <c r="C6" s="305"/>
      <c r="D6" s="306"/>
    </row>
    <row r="7" spans="1:7" ht="17.25">
      <c r="A7" s="112" t="str">
        <f>'1-Contractblad totaal'!A8</f>
        <v>Naam dienstverlener</v>
      </c>
      <c r="B7" s="135">
        <f>'1-Contractblad totaal'!B8</f>
        <v>0</v>
      </c>
      <c r="C7" s="305"/>
      <c r="D7" s="306"/>
    </row>
    <row r="8" spans="1:7" ht="15.75">
      <c r="A8" s="112" t="str">
        <f>'1-Contractblad totaal'!A9</f>
        <v>Prijspeil</v>
      </c>
      <c r="B8" s="113">
        <f>'1-Contractblad totaal'!B9</f>
        <v>44562</v>
      </c>
      <c r="C8" s="305"/>
      <c r="D8" s="526"/>
    </row>
    <row r="9" spans="1:7" ht="17.25">
      <c r="A9" s="105"/>
      <c r="B9" s="307"/>
      <c r="C9" s="305"/>
      <c r="D9" s="306"/>
    </row>
    <row r="10" spans="1:7">
      <c r="A10" s="308"/>
      <c r="B10" s="309"/>
      <c r="C10" s="309"/>
      <c r="D10" s="309"/>
    </row>
    <row r="11" spans="1:7" ht="15">
      <c r="A11" s="335"/>
      <c r="B11" s="336"/>
      <c r="C11" s="336"/>
      <c r="D11" s="337"/>
      <c r="E11" s="337"/>
      <c r="F11" s="338"/>
    </row>
    <row r="13" spans="1:7">
      <c r="A13" s="317"/>
      <c r="B13" s="318"/>
      <c r="C13" s="673" t="s">
        <v>126</v>
      </c>
      <c r="D13" s="674"/>
      <c r="E13" s="674"/>
      <c r="F13" s="675"/>
    </row>
    <row r="14" spans="1:7">
      <c r="A14" s="319" t="s">
        <v>60</v>
      </c>
      <c r="B14" s="319" t="s">
        <v>13</v>
      </c>
      <c r="C14" s="320" t="s">
        <v>122</v>
      </c>
      <c r="D14" s="298" t="s">
        <v>123</v>
      </c>
      <c r="E14" s="298" t="s">
        <v>124</v>
      </c>
      <c r="F14" s="298" t="s">
        <v>125</v>
      </c>
    </row>
    <row r="15" spans="1:7" ht="14.25">
      <c r="A15" s="310" t="s">
        <v>87</v>
      </c>
      <c r="B15" s="310" t="s">
        <v>40</v>
      </c>
      <c r="C15" s="439">
        <v>0</v>
      </c>
      <c r="D15" s="439">
        <v>0</v>
      </c>
      <c r="E15" s="439">
        <v>0</v>
      </c>
      <c r="F15" s="439">
        <v>0</v>
      </c>
    </row>
    <row r="16" spans="1:7" ht="14.25">
      <c r="A16" s="310" t="s">
        <v>88</v>
      </c>
      <c r="B16" s="310" t="s">
        <v>41</v>
      </c>
      <c r="C16" s="439">
        <v>0</v>
      </c>
      <c r="D16" s="439">
        <v>0</v>
      </c>
      <c r="E16" s="439">
        <v>0</v>
      </c>
      <c r="F16" s="439">
        <v>0</v>
      </c>
    </row>
    <row r="17" spans="1:7" ht="14.25">
      <c r="A17" s="321" t="s">
        <v>89</v>
      </c>
      <c r="B17" s="440"/>
      <c r="C17" s="439">
        <v>0</v>
      </c>
      <c r="D17" s="439">
        <v>0</v>
      </c>
      <c r="E17" s="439">
        <v>0</v>
      </c>
      <c r="F17" s="439">
        <v>0</v>
      </c>
    </row>
    <row r="18" spans="1:7" ht="14.25">
      <c r="A18" s="321" t="s">
        <v>8</v>
      </c>
      <c r="B18" s="440"/>
      <c r="C18" s="439">
        <v>0</v>
      </c>
      <c r="D18" s="439">
        <v>0</v>
      </c>
      <c r="E18" s="439">
        <v>0</v>
      </c>
      <c r="F18" s="439">
        <v>0</v>
      </c>
    </row>
    <row r="19" spans="1:7" ht="14.25">
      <c r="A19" s="311"/>
      <c r="B19" s="311"/>
      <c r="C19" s="311"/>
      <c r="D19" s="312"/>
    </row>
    <row r="20" spans="1:7" ht="15">
      <c r="A20" s="335" t="s">
        <v>195</v>
      </c>
      <c r="B20" s="339"/>
      <c r="C20" s="339"/>
      <c r="D20" s="339"/>
      <c r="E20" s="339"/>
      <c r="F20" s="340"/>
    </row>
    <row r="21" spans="1:7" ht="14.25">
      <c r="A21" s="322"/>
      <c r="B21" s="311"/>
      <c r="C21" s="311"/>
      <c r="D21" s="312"/>
      <c r="E21" s="673" t="s">
        <v>25</v>
      </c>
      <c r="F21" s="675"/>
    </row>
    <row r="22" spans="1:7">
      <c r="A22" s="321" t="s">
        <v>179</v>
      </c>
      <c r="B22" s="323" t="s">
        <v>13</v>
      </c>
      <c r="C22" s="324"/>
      <c r="D22" s="325"/>
      <c r="E22" s="320" t="s">
        <v>180</v>
      </c>
      <c r="F22" s="320" t="s">
        <v>181</v>
      </c>
    </row>
    <row r="23" spans="1:7" ht="14.25">
      <c r="A23" s="313" t="s">
        <v>182</v>
      </c>
      <c r="B23" s="434" t="s">
        <v>20</v>
      </c>
      <c r="C23" s="435"/>
      <c r="D23" s="435"/>
      <c r="E23" s="436">
        <v>0</v>
      </c>
      <c r="F23" s="436">
        <v>0</v>
      </c>
    </row>
    <row r="24" spans="1:7" ht="14.25">
      <c r="A24" s="313" t="s">
        <v>183</v>
      </c>
      <c r="B24" s="434" t="s">
        <v>20</v>
      </c>
      <c r="C24" s="437"/>
      <c r="D24" s="437"/>
      <c r="E24" s="436">
        <v>0</v>
      </c>
      <c r="F24" s="436">
        <v>0</v>
      </c>
    </row>
    <row r="25" spans="1:7" ht="14.25">
      <c r="A25" s="313" t="s">
        <v>184</v>
      </c>
      <c r="B25" s="434" t="s">
        <v>20</v>
      </c>
      <c r="C25" s="437"/>
      <c r="D25" s="437"/>
      <c r="E25" s="436">
        <v>0</v>
      </c>
      <c r="F25" s="436">
        <v>0</v>
      </c>
    </row>
    <row r="26" spans="1:7" ht="14.25">
      <c r="A26" s="313" t="s">
        <v>185</v>
      </c>
      <c r="B26" s="434" t="s">
        <v>20</v>
      </c>
      <c r="C26" s="438"/>
      <c r="D26" s="437"/>
      <c r="E26" s="436">
        <v>0</v>
      </c>
      <c r="F26" s="436">
        <v>0</v>
      </c>
    </row>
    <row r="27" spans="1:7" ht="14.25">
      <c r="A27" s="313" t="s">
        <v>186</v>
      </c>
      <c r="B27" s="434" t="s">
        <v>20</v>
      </c>
      <c r="C27" s="438"/>
      <c r="D27" s="437"/>
      <c r="E27" s="436">
        <v>0</v>
      </c>
      <c r="F27" s="436">
        <v>0</v>
      </c>
    </row>
    <row r="28" spans="1:7">
      <c r="A28" s="326"/>
      <c r="B28" s="327"/>
      <c r="C28" s="327"/>
      <c r="D28" s="328"/>
    </row>
    <row r="29" spans="1:7" ht="15">
      <c r="A29" s="335" t="s">
        <v>178</v>
      </c>
      <c r="B29" s="339"/>
      <c r="C29" s="339"/>
      <c r="D29" s="339"/>
      <c r="E29" s="339"/>
      <c r="F29" s="340"/>
    </row>
    <row r="30" spans="1:7">
      <c r="A30" s="314"/>
      <c r="B30" s="314"/>
      <c r="C30" s="314"/>
      <c r="D30" s="314"/>
      <c r="E30" s="166"/>
      <c r="F30" s="166"/>
      <c r="G30" s="166"/>
    </row>
    <row r="31" spans="1:7" ht="27">
      <c r="A31" s="329" t="s">
        <v>60</v>
      </c>
      <c r="B31" s="330" t="s">
        <v>13</v>
      </c>
      <c r="C31" s="324"/>
      <c r="D31" s="325"/>
      <c r="E31" s="331" t="s">
        <v>120</v>
      </c>
      <c r="F31" s="332" t="s">
        <v>121</v>
      </c>
    </row>
    <row r="32" spans="1:7" ht="14.25">
      <c r="A32" s="313" t="s">
        <v>187</v>
      </c>
      <c r="B32" s="434" t="s">
        <v>20</v>
      </c>
      <c r="C32" s="435"/>
      <c r="D32" s="435"/>
      <c r="E32" s="436">
        <v>0</v>
      </c>
      <c r="F32" s="436">
        <v>0</v>
      </c>
    </row>
    <row r="33" spans="1:6" ht="14.25">
      <c r="A33" s="313" t="s">
        <v>188</v>
      </c>
      <c r="B33" s="434" t="s">
        <v>20</v>
      </c>
      <c r="C33" s="437"/>
      <c r="D33" s="437"/>
      <c r="E33" s="436">
        <v>0</v>
      </c>
      <c r="F33" s="436">
        <v>0</v>
      </c>
    </row>
    <row r="34" spans="1:6" ht="14.25">
      <c r="A34" s="313" t="s">
        <v>189</v>
      </c>
      <c r="B34" s="434" t="s">
        <v>20</v>
      </c>
      <c r="C34" s="438"/>
      <c r="D34" s="437"/>
      <c r="E34" s="436">
        <v>0</v>
      </c>
      <c r="F34" s="436">
        <v>0</v>
      </c>
    </row>
    <row r="35" spans="1:6" ht="14.25">
      <c r="A35" s="313" t="s">
        <v>190</v>
      </c>
      <c r="B35" s="434" t="s">
        <v>20</v>
      </c>
      <c r="C35" s="438"/>
      <c r="D35" s="437"/>
      <c r="E35" s="436">
        <v>0</v>
      </c>
      <c r="F35" s="436">
        <v>0</v>
      </c>
    </row>
    <row r="36" spans="1:6" ht="14.25">
      <c r="A36" s="313" t="s">
        <v>191</v>
      </c>
      <c r="B36" s="434" t="s">
        <v>20</v>
      </c>
      <c r="C36" s="438"/>
      <c r="D36" s="437"/>
      <c r="E36" s="436">
        <v>0</v>
      </c>
      <c r="F36" s="436">
        <v>0</v>
      </c>
    </row>
    <row r="38" spans="1:6" ht="15">
      <c r="A38" s="335" t="s">
        <v>192</v>
      </c>
      <c r="B38" s="339"/>
      <c r="C38" s="339"/>
      <c r="D38" s="339"/>
      <c r="E38" s="339"/>
      <c r="F38" s="340"/>
    </row>
    <row r="39" spans="1:6" ht="14.25">
      <c r="A39" s="322"/>
      <c r="B39" s="311"/>
      <c r="C39" s="311"/>
      <c r="D39" s="312"/>
    </row>
    <row r="40" spans="1:6">
      <c r="A40" s="319" t="s">
        <v>60</v>
      </c>
      <c r="B40" s="317" t="s">
        <v>13</v>
      </c>
      <c r="C40" s="314"/>
      <c r="D40" s="314"/>
      <c r="E40" s="314"/>
      <c r="F40" s="333" t="s">
        <v>127</v>
      </c>
    </row>
    <row r="41" spans="1:6" ht="14.25">
      <c r="A41" s="313" t="s">
        <v>1398</v>
      </c>
      <c r="B41" s="315" t="s">
        <v>128</v>
      </c>
      <c r="C41" s="315"/>
      <c r="D41" s="315"/>
      <c r="E41" s="315"/>
      <c r="F41" s="439">
        <v>0</v>
      </c>
    </row>
    <row r="42" spans="1:6" ht="14.25">
      <c r="A42" s="313" t="s">
        <v>1398</v>
      </c>
      <c r="B42" s="315" t="s">
        <v>130</v>
      </c>
      <c r="C42" s="315"/>
      <c r="D42" s="315"/>
      <c r="E42" s="315"/>
      <c r="F42" s="439">
        <v>0</v>
      </c>
    </row>
    <row r="43" spans="1:6" ht="14.25">
      <c r="A43" s="313" t="s">
        <v>1399</v>
      </c>
      <c r="B43" s="315" t="s">
        <v>128</v>
      </c>
      <c r="C43" s="315"/>
      <c r="D43" s="315"/>
      <c r="E43" s="315"/>
      <c r="F43" s="439">
        <v>0</v>
      </c>
    </row>
    <row r="44" spans="1:6" ht="14.25">
      <c r="A44" s="313" t="s">
        <v>1399</v>
      </c>
      <c r="B44" s="315" t="s">
        <v>130</v>
      </c>
      <c r="C44" s="315"/>
      <c r="D44" s="315"/>
      <c r="E44" s="315"/>
      <c r="F44" s="439">
        <v>0</v>
      </c>
    </row>
    <row r="45" spans="1:6" ht="14.25">
      <c r="A45" s="313" t="s">
        <v>1399</v>
      </c>
      <c r="B45" s="315" t="s">
        <v>129</v>
      </c>
      <c r="C45" s="315"/>
      <c r="D45" s="315"/>
      <c r="E45" s="315"/>
      <c r="F45" s="439">
        <v>0</v>
      </c>
    </row>
    <row r="46" spans="1:6" s="542" customFormat="1" ht="14.25">
      <c r="A46" s="313" t="s">
        <v>1427</v>
      </c>
      <c r="B46" s="315" t="s">
        <v>128</v>
      </c>
      <c r="C46" s="315"/>
      <c r="D46" s="315"/>
      <c r="E46" s="315"/>
      <c r="F46" s="439">
        <v>0</v>
      </c>
    </row>
    <row r="47" spans="1:6" s="542" customFormat="1" ht="14.25">
      <c r="A47" s="313" t="s">
        <v>1427</v>
      </c>
      <c r="B47" s="315" t="s">
        <v>130</v>
      </c>
      <c r="C47" s="315"/>
      <c r="D47" s="315"/>
      <c r="E47" s="315"/>
      <c r="F47" s="439">
        <v>0</v>
      </c>
    </row>
    <row r="48" spans="1:6" s="542" customFormat="1" ht="14.25">
      <c r="A48" s="313" t="s">
        <v>1427</v>
      </c>
      <c r="B48" s="315" t="s">
        <v>129</v>
      </c>
      <c r="C48" s="315"/>
      <c r="D48" s="315"/>
      <c r="E48" s="315"/>
      <c r="F48" s="439">
        <v>0</v>
      </c>
    </row>
    <row r="49" spans="1:6" ht="14.25">
      <c r="A49" s="313" t="s">
        <v>193</v>
      </c>
      <c r="B49" s="315" t="s">
        <v>128</v>
      </c>
      <c r="C49" s="315"/>
      <c r="D49" s="315"/>
      <c r="E49" s="315"/>
      <c r="F49" s="439">
        <v>0</v>
      </c>
    </row>
    <row r="50" spans="1:6" ht="14.25">
      <c r="A50" s="313" t="s">
        <v>193</v>
      </c>
      <c r="B50" s="315" t="s">
        <v>130</v>
      </c>
      <c r="C50" s="315"/>
      <c r="D50" s="315"/>
      <c r="E50" s="315"/>
      <c r="F50" s="439">
        <v>0</v>
      </c>
    </row>
    <row r="51" spans="1:6" ht="14.25">
      <c r="A51" s="313" t="s">
        <v>193</v>
      </c>
      <c r="B51" s="315" t="s">
        <v>129</v>
      </c>
      <c r="C51" s="315"/>
      <c r="D51" s="315"/>
      <c r="E51" s="315"/>
      <c r="F51" s="439">
        <v>0</v>
      </c>
    </row>
    <row r="52" spans="1:6" ht="14.25">
      <c r="A52" s="313" t="s">
        <v>157</v>
      </c>
      <c r="B52" s="315" t="s">
        <v>128</v>
      </c>
      <c r="C52" s="315"/>
      <c r="D52" s="315"/>
      <c r="E52" s="315"/>
      <c r="F52" s="439">
        <v>0</v>
      </c>
    </row>
    <row r="53" spans="1:6" ht="14.25">
      <c r="A53" s="311"/>
      <c r="B53" s="312"/>
      <c r="C53" s="312"/>
      <c r="D53" s="311"/>
    </row>
    <row r="54" spans="1:6" s="103" customFormat="1" ht="15">
      <c r="A54" s="676" t="s">
        <v>1389</v>
      </c>
      <c r="B54" s="677"/>
      <c r="C54" s="677"/>
      <c r="D54" s="677"/>
      <c r="E54" s="677"/>
      <c r="F54" s="677"/>
    </row>
    <row r="55" spans="1:6">
      <c r="A55" s="317"/>
      <c r="B55" s="318"/>
      <c r="C55" s="673" t="s">
        <v>126</v>
      </c>
      <c r="D55" s="674"/>
      <c r="E55" s="674"/>
      <c r="F55" s="675"/>
    </row>
    <row r="56" spans="1:6">
      <c r="A56" s="319" t="s">
        <v>60</v>
      </c>
      <c r="B56" s="319" t="s">
        <v>13</v>
      </c>
      <c r="C56" s="320" t="s">
        <v>122</v>
      </c>
      <c r="D56" s="298" t="s">
        <v>123</v>
      </c>
      <c r="E56" s="298" t="s">
        <v>124</v>
      </c>
      <c r="F56" s="298" t="s">
        <v>125</v>
      </c>
    </row>
    <row r="57" spans="1:6" ht="14.25">
      <c r="A57" s="310" t="s">
        <v>1409</v>
      </c>
      <c r="B57" s="310"/>
      <c r="C57" s="439">
        <v>0</v>
      </c>
      <c r="D57" s="439">
        <v>0</v>
      </c>
      <c r="E57" s="439">
        <v>0</v>
      </c>
      <c r="F57" s="439">
        <v>0</v>
      </c>
    </row>
    <row r="58" spans="1:6" ht="14.25">
      <c r="A58" s="310" t="s">
        <v>1379</v>
      </c>
      <c r="B58" s="310"/>
      <c r="C58" s="439">
        <v>0</v>
      </c>
      <c r="D58" s="439">
        <v>0</v>
      </c>
      <c r="E58" s="439">
        <v>0</v>
      </c>
      <c r="F58" s="439">
        <v>0</v>
      </c>
    </row>
    <row r="59" spans="1:6">
      <c r="A59" s="317"/>
      <c r="B59" s="318"/>
      <c r="C59" s="673" t="s">
        <v>1391</v>
      </c>
      <c r="D59" s="674"/>
      <c r="E59" s="674"/>
      <c r="F59" s="675"/>
    </row>
    <row r="60" spans="1:6" ht="14.25">
      <c r="A60" s="321" t="s">
        <v>1390</v>
      </c>
      <c r="B60" s="310"/>
      <c r="C60" s="439">
        <v>0</v>
      </c>
      <c r="D60" s="439">
        <v>0</v>
      </c>
      <c r="E60" s="439">
        <v>0</v>
      </c>
      <c r="F60" s="439">
        <v>0</v>
      </c>
    </row>
    <row r="61" spans="1:6" s="103" customFormat="1"/>
    <row r="62" spans="1:6" ht="15">
      <c r="A62" s="334" t="s">
        <v>2</v>
      </c>
      <c r="B62" s="312"/>
      <c r="C62" s="312"/>
      <c r="D62" s="311"/>
    </row>
    <row r="63" spans="1:6">
      <c r="A63" s="311" t="s">
        <v>45</v>
      </c>
    </row>
    <row r="64" spans="1:6" ht="14.25">
      <c r="A64" s="311" t="s">
        <v>194</v>
      </c>
      <c r="B64" s="312"/>
      <c r="C64" s="312"/>
      <c r="D64" s="311"/>
    </row>
    <row r="65" spans="1:4" ht="12.75" customHeight="1">
      <c r="A65" s="311"/>
      <c r="B65" s="312"/>
      <c r="C65" s="312"/>
      <c r="D65" s="311"/>
    </row>
    <row r="66" spans="1:4" ht="14.25">
      <c r="A66" s="311"/>
      <c r="B66" s="312"/>
      <c r="C66" s="312"/>
      <c r="D66" s="311"/>
    </row>
    <row r="67" spans="1:4" ht="14.25">
      <c r="A67" s="311"/>
      <c r="B67" s="312"/>
      <c r="C67" s="312"/>
      <c r="D67" s="311"/>
    </row>
    <row r="69" spans="1:4" ht="14.25">
      <c r="A69" s="316"/>
      <c r="B69" s="301"/>
      <c r="C69" s="301"/>
      <c r="D69" s="301"/>
    </row>
    <row r="70" spans="1:4">
      <c r="A70" s="316"/>
    </row>
    <row r="71" spans="1:4">
      <c r="A71" s="316"/>
    </row>
    <row r="72" spans="1:4">
      <c r="A72" s="316"/>
    </row>
  </sheetData>
  <mergeCells count="5">
    <mergeCell ref="C13:F13"/>
    <mergeCell ref="E21:F21"/>
    <mergeCell ref="C55:F55"/>
    <mergeCell ref="A54:F54"/>
    <mergeCell ref="C59:F59"/>
  </mergeCells>
  <phoneticPr fontId="12"/>
  <conditionalFormatting sqref="E36:F36">
    <cfRule type="cellIs" dxfId="10" priority="22" stopIfTrue="1" operator="equal">
      <formula>"nvt"</formula>
    </cfRule>
  </conditionalFormatting>
  <conditionalFormatting sqref="F23 E26:F26 F25 E23:E25">
    <cfRule type="cellIs" dxfId="9" priority="11" stopIfTrue="1" operator="equal">
      <formula>"nvt"</formula>
    </cfRule>
  </conditionalFormatting>
  <conditionalFormatting sqref="F24">
    <cfRule type="cellIs" dxfId="8" priority="10" stopIfTrue="1" operator="equal">
      <formula>"nvt"</formula>
    </cfRule>
  </conditionalFormatting>
  <conditionalFormatting sqref="F49:F52">
    <cfRule type="cellIs" dxfId="7" priority="12" stopIfTrue="1" operator="equal">
      <formula>"nvt"</formula>
    </cfRule>
  </conditionalFormatting>
  <conditionalFormatting sqref="E27:F27">
    <cfRule type="cellIs" dxfId="6" priority="9" stopIfTrue="1" operator="equal">
      <formula>"nvt"</formula>
    </cfRule>
  </conditionalFormatting>
  <conditionalFormatting sqref="F32 E32:E33 E35:F35">
    <cfRule type="cellIs" dxfId="5" priority="8" stopIfTrue="1" operator="equal">
      <formula>"nvt"</formula>
    </cfRule>
  </conditionalFormatting>
  <conditionalFormatting sqref="F33">
    <cfRule type="cellIs" dxfId="4" priority="7" stopIfTrue="1" operator="equal">
      <formula>"nvt"</formula>
    </cfRule>
  </conditionalFormatting>
  <conditionalFormatting sqref="E34:F34">
    <cfRule type="cellIs" dxfId="3" priority="6" stopIfTrue="1" operator="equal">
      <formula>"nvt"</formula>
    </cfRule>
  </conditionalFormatting>
  <conditionalFormatting sqref="F41:F42">
    <cfRule type="cellIs" dxfId="2" priority="3" stopIfTrue="1" operator="equal">
      <formula>"nvt"</formula>
    </cfRule>
  </conditionalFormatting>
  <conditionalFormatting sqref="F43:F45">
    <cfRule type="cellIs" dxfId="1" priority="2" stopIfTrue="1" operator="equal">
      <formula>"nvt"</formula>
    </cfRule>
  </conditionalFormatting>
  <conditionalFormatting sqref="F46:F48">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65"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F45"/>
  <sheetViews>
    <sheetView showGridLines="0" zoomScaleNormal="100" zoomScaleSheetLayoutView="50" zoomScalePageLayoutView="50" workbookViewId="0">
      <pane ySplit="18" topLeftCell="A19" activePane="bottomLeft" state="frozen"/>
      <selection activeCell="F10" sqref="F10"/>
      <selection pane="bottomLeft" activeCell="J28" sqref="J28"/>
    </sheetView>
  </sheetViews>
  <sheetFormatPr defaultColWidth="13.7109375" defaultRowHeight="13.5"/>
  <cols>
    <col min="1" max="1" width="40.28515625" style="354" bestFit="1" customWidth="1"/>
    <col min="2" max="2" width="25" style="354" bestFit="1" customWidth="1"/>
    <col min="3" max="3" width="46.42578125" style="357" customWidth="1"/>
    <col min="4" max="4" width="52.28515625" style="357" customWidth="1"/>
    <col min="5" max="5" width="12.140625" style="354" customWidth="1"/>
    <col min="6" max="6" width="30.5703125" style="358" customWidth="1"/>
    <col min="7" max="8" width="13.7109375" style="359" customWidth="1"/>
    <col min="9" max="9" width="15.85546875" style="359" customWidth="1"/>
    <col min="10" max="10" width="13.7109375" style="354" customWidth="1"/>
    <col min="11" max="11" width="15.85546875" style="359" customWidth="1"/>
    <col min="12" max="253" width="13.7109375" style="354"/>
    <col min="254" max="254" width="22.140625" style="354" customWidth="1"/>
    <col min="255" max="261" width="13.7109375" style="354" customWidth="1"/>
    <col min="262" max="262" width="15.85546875" style="354" customWidth="1"/>
    <col min="263" max="263" width="16.5703125" style="354" bestFit="1" customWidth="1"/>
    <col min="264" max="264" width="13.7109375" style="354" customWidth="1"/>
    <col min="265" max="265" width="17.140625" style="354" bestFit="1" customWidth="1"/>
    <col min="266" max="266" width="4" style="354" customWidth="1"/>
    <col min="267" max="267" width="13.7109375" style="354" customWidth="1"/>
    <col min="268" max="509" width="13.7109375" style="354"/>
    <col min="510" max="510" width="22.140625" style="354" customWidth="1"/>
    <col min="511" max="517" width="13.7109375" style="354" customWidth="1"/>
    <col min="518" max="518" width="15.85546875" style="354" customWidth="1"/>
    <col min="519" max="519" width="16.5703125" style="354" bestFit="1" customWidth="1"/>
    <col min="520" max="520" width="13.7109375" style="354" customWidth="1"/>
    <col min="521" max="521" width="17.140625" style="354" bestFit="1" customWidth="1"/>
    <col min="522" max="522" width="4" style="354" customWidth="1"/>
    <col min="523" max="523" width="13.7109375" style="354" customWidth="1"/>
    <col min="524" max="765" width="13.7109375" style="354"/>
    <col min="766" max="766" width="22.140625" style="354" customWidth="1"/>
    <col min="767" max="773" width="13.7109375" style="354" customWidth="1"/>
    <col min="774" max="774" width="15.85546875" style="354" customWidth="1"/>
    <col min="775" max="775" width="16.5703125" style="354" bestFit="1" customWidth="1"/>
    <col min="776" max="776" width="13.7109375" style="354" customWidth="1"/>
    <col min="777" max="777" width="17.140625" style="354" bestFit="1" customWidth="1"/>
    <col min="778" max="778" width="4" style="354" customWidth="1"/>
    <col min="779" max="779" width="13.7109375" style="354" customWidth="1"/>
    <col min="780" max="1021" width="13.7109375" style="354"/>
    <col min="1022" max="1022" width="22.140625" style="354" customWidth="1"/>
    <col min="1023" max="1029" width="13.7109375" style="354" customWidth="1"/>
    <col min="1030" max="1030" width="15.85546875" style="354" customWidth="1"/>
    <col min="1031" max="1031" width="16.5703125" style="354" bestFit="1" customWidth="1"/>
    <col min="1032" max="1032" width="13.7109375" style="354" customWidth="1"/>
    <col min="1033" max="1033" width="17.140625" style="354" bestFit="1" customWidth="1"/>
    <col min="1034" max="1034" width="4" style="354" customWidth="1"/>
    <col min="1035" max="1035" width="13.7109375" style="354" customWidth="1"/>
    <col min="1036" max="1277" width="13.7109375" style="354"/>
    <col min="1278" max="1278" width="22.140625" style="354" customWidth="1"/>
    <col min="1279" max="1285" width="13.7109375" style="354" customWidth="1"/>
    <col min="1286" max="1286" width="15.85546875" style="354" customWidth="1"/>
    <col min="1287" max="1287" width="16.5703125" style="354" bestFit="1" customWidth="1"/>
    <col min="1288" max="1288" width="13.7109375" style="354" customWidth="1"/>
    <col min="1289" max="1289" width="17.140625" style="354" bestFit="1" customWidth="1"/>
    <col min="1290" max="1290" width="4" style="354" customWidth="1"/>
    <col min="1291" max="1291" width="13.7109375" style="354" customWidth="1"/>
    <col min="1292" max="1533" width="13.7109375" style="354"/>
    <col min="1534" max="1534" width="22.140625" style="354" customWidth="1"/>
    <col min="1535" max="1541" width="13.7109375" style="354" customWidth="1"/>
    <col min="1542" max="1542" width="15.85546875" style="354" customWidth="1"/>
    <col min="1543" max="1543" width="16.5703125" style="354" bestFit="1" customWidth="1"/>
    <col min="1544" max="1544" width="13.7109375" style="354" customWidth="1"/>
    <col min="1545" max="1545" width="17.140625" style="354" bestFit="1" customWidth="1"/>
    <col min="1546" max="1546" width="4" style="354" customWidth="1"/>
    <col min="1547" max="1547" width="13.7109375" style="354" customWidth="1"/>
    <col min="1548" max="1789" width="13.7109375" style="354"/>
    <col min="1790" max="1790" width="22.140625" style="354" customWidth="1"/>
    <col min="1791" max="1797" width="13.7109375" style="354" customWidth="1"/>
    <col min="1798" max="1798" width="15.85546875" style="354" customWidth="1"/>
    <col min="1799" max="1799" width="16.5703125" style="354" bestFit="1" customWidth="1"/>
    <col min="1800" max="1800" width="13.7109375" style="354" customWidth="1"/>
    <col min="1801" max="1801" width="17.140625" style="354" bestFit="1" customWidth="1"/>
    <col min="1802" max="1802" width="4" style="354" customWidth="1"/>
    <col min="1803" max="1803" width="13.7109375" style="354" customWidth="1"/>
    <col min="1804" max="2045" width="13.7109375" style="354"/>
    <col min="2046" max="2046" width="22.140625" style="354" customWidth="1"/>
    <col min="2047" max="2053" width="13.7109375" style="354" customWidth="1"/>
    <col min="2054" max="2054" width="15.85546875" style="354" customWidth="1"/>
    <col min="2055" max="2055" width="16.5703125" style="354" bestFit="1" customWidth="1"/>
    <col min="2056" max="2056" width="13.7109375" style="354" customWidth="1"/>
    <col min="2057" max="2057" width="17.140625" style="354" bestFit="1" customWidth="1"/>
    <col min="2058" max="2058" width="4" style="354" customWidth="1"/>
    <col min="2059" max="2059" width="13.7109375" style="354" customWidth="1"/>
    <col min="2060" max="2301" width="13.7109375" style="354"/>
    <col min="2302" max="2302" width="22.140625" style="354" customWidth="1"/>
    <col min="2303" max="2309" width="13.7109375" style="354" customWidth="1"/>
    <col min="2310" max="2310" width="15.85546875" style="354" customWidth="1"/>
    <col min="2311" max="2311" width="16.5703125" style="354" bestFit="1" customWidth="1"/>
    <col min="2312" max="2312" width="13.7109375" style="354" customWidth="1"/>
    <col min="2313" max="2313" width="17.140625" style="354" bestFit="1" customWidth="1"/>
    <col min="2314" max="2314" width="4" style="354" customWidth="1"/>
    <col min="2315" max="2315" width="13.7109375" style="354" customWidth="1"/>
    <col min="2316" max="2557" width="13.7109375" style="354"/>
    <col min="2558" max="2558" width="22.140625" style="354" customWidth="1"/>
    <col min="2559" max="2565" width="13.7109375" style="354" customWidth="1"/>
    <col min="2566" max="2566" width="15.85546875" style="354" customWidth="1"/>
    <col min="2567" max="2567" width="16.5703125" style="354" bestFit="1" customWidth="1"/>
    <col min="2568" max="2568" width="13.7109375" style="354" customWidth="1"/>
    <col min="2569" max="2569" width="17.140625" style="354" bestFit="1" customWidth="1"/>
    <col min="2570" max="2570" width="4" style="354" customWidth="1"/>
    <col min="2571" max="2571" width="13.7109375" style="354" customWidth="1"/>
    <col min="2572" max="2813" width="13.7109375" style="354"/>
    <col min="2814" max="2814" width="22.140625" style="354" customWidth="1"/>
    <col min="2815" max="2821" width="13.7109375" style="354" customWidth="1"/>
    <col min="2822" max="2822" width="15.85546875" style="354" customWidth="1"/>
    <col min="2823" max="2823" width="16.5703125" style="354" bestFit="1" customWidth="1"/>
    <col min="2824" max="2824" width="13.7109375" style="354" customWidth="1"/>
    <col min="2825" max="2825" width="17.140625" style="354" bestFit="1" customWidth="1"/>
    <col min="2826" max="2826" width="4" style="354" customWidth="1"/>
    <col min="2827" max="2827" width="13.7109375" style="354" customWidth="1"/>
    <col min="2828" max="3069" width="13.7109375" style="354"/>
    <col min="3070" max="3070" width="22.140625" style="354" customWidth="1"/>
    <col min="3071" max="3077" width="13.7109375" style="354" customWidth="1"/>
    <col min="3078" max="3078" width="15.85546875" style="354" customWidth="1"/>
    <col min="3079" max="3079" width="16.5703125" style="354" bestFit="1" customWidth="1"/>
    <col min="3080" max="3080" width="13.7109375" style="354" customWidth="1"/>
    <col min="3081" max="3081" width="17.140625" style="354" bestFit="1" customWidth="1"/>
    <col min="3082" max="3082" width="4" style="354" customWidth="1"/>
    <col min="3083" max="3083" width="13.7109375" style="354" customWidth="1"/>
    <col min="3084" max="3325" width="13.7109375" style="354"/>
    <col min="3326" max="3326" width="22.140625" style="354" customWidth="1"/>
    <col min="3327" max="3333" width="13.7109375" style="354" customWidth="1"/>
    <col min="3334" max="3334" width="15.85546875" style="354" customWidth="1"/>
    <col min="3335" max="3335" width="16.5703125" style="354" bestFit="1" customWidth="1"/>
    <col min="3336" max="3336" width="13.7109375" style="354" customWidth="1"/>
    <col min="3337" max="3337" width="17.140625" style="354" bestFit="1" customWidth="1"/>
    <col min="3338" max="3338" width="4" style="354" customWidth="1"/>
    <col min="3339" max="3339" width="13.7109375" style="354" customWidth="1"/>
    <col min="3340" max="3581" width="13.7109375" style="354"/>
    <col min="3582" max="3582" width="22.140625" style="354" customWidth="1"/>
    <col min="3583" max="3589" width="13.7109375" style="354" customWidth="1"/>
    <col min="3590" max="3590" width="15.85546875" style="354" customWidth="1"/>
    <col min="3591" max="3591" width="16.5703125" style="354" bestFit="1" customWidth="1"/>
    <col min="3592" max="3592" width="13.7109375" style="354" customWidth="1"/>
    <col min="3593" max="3593" width="17.140625" style="354" bestFit="1" customWidth="1"/>
    <col min="3594" max="3594" width="4" style="354" customWidth="1"/>
    <col min="3595" max="3595" width="13.7109375" style="354" customWidth="1"/>
    <col min="3596" max="3837" width="13.7109375" style="354"/>
    <col min="3838" max="3838" width="22.140625" style="354" customWidth="1"/>
    <col min="3839" max="3845" width="13.7109375" style="354" customWidth="1"/>
    <col min="3846" max="3846" width="15.85546875" style="354" customWidth="1"/>
    <col min="3847" max="3847" width="16.5703125" style="354" bestFit="1" customWidth="1"/>
    <col min="3848" max="3848" width="13.7109375" style="354" customWidth="1"/>
    <col min="3849" max="3849" width="17.140625" style="354" bestFit="1" customWidth="1"/>
    <col min="3850" max="3850" width="4" style="354" customWidth="1"/>
    <col min="3851" max="3851" width="13.7109375" style="354" customWidth="1"/>
    <col min="3852" max="4093" width="13.7109375" style="354"/>
    <col min="4094" max="4094" width="22.140625" style="354" customWidth="1"/>
    <col min="4095" max="4101" width="13.7109375" style="354" customWidth="1"/>
    <col min="4102" max="4102" width="15.85546875" style="354" customWidth="1"/>
    <col min="4103" max="4103" width="16.5703125" style="354" bestFit="1" customWidth="1"/>
    <col min="4104" max="4104" width="13.7109375" style="354" customWidth="1"/>
    <col min="4105" max="4105" width="17.140625" style="354" bestFit="1" customWidth="1"/>
    <col min="4106" max="4106" width="4" style="354" customWidth="1"/>
    <col min="4107" max="4107" width="13.7109375" style="354" customWidth="1"/>
    <col min="4108" max="4349" width="13.7109375" style="354"/>
    <col min="4350" max="4350" width="22.140625" style="354" customWidth="1"/>
    <col min="4351" max="4357" width="13.7109375" style="354" customWidth="1"/>
    <col min="4358" max="4358" width="15.85546875" style="354" customWidth="1"/>
    <col min="4359" max="4359" width="16.5703125" style="354" bestFit="1" customWidth="1"/>
    <col min="4360" max="4360" width="13.7109375" style="354" customWidth="1"/>
    <col min="4361" max="4361" width="17.140625" style="354" bestFit="1" customWidth="1"/>
    <col min="4362" max="4362" width="4" style="354" customWidth="1"/>
    <col min="4363" max="4363" width="13.7109375" style="354" customWidth="1"/>
    <col min="4364" max="4605" width="13.7109375" style="354"/>
    <col min="4606" max="4606" width="22.140625" style="354" customWidth="1"/>
    <col min="4607" max="4613" width="13.7109375" style="354" customWidth="1"/>
    <col min="4614" max="4614" width="15.85546875" style="354" customWidth="1"/>
    <col min="4615" max="4615" width="16.5703125" style="354" bestFit="1" customWidth="1"/>
    <col min="4616" max="4616" width="13.7109375" style="354" customWidth="1"/>
    <col min="4617" max="4617" width="17.140625" style="354" bestFit="1" customWidth="1"/>
    <col min="4618" max="4618" width="4" style="354" customWidth="1"/>
    <col min="4619" max="4619" width="13.7109375" style="354" customWidth="1"/>
    <col min="4620" max="4861" width="13.7109375" style="354"/>
    <col min="4862" max="4862" width="22.140625" style="354" customWidth="1"/>
    <col min="4863" max="4869" width="13.7109375" style="354" customWidth="1"/>
    <col min="4870" max="4870" width="15.85546875" style="354" customWidth="1"/>
    <col min="4871" max="4871" width="16.5703125" style="354" bestFit="1" customWidth="1"/>
    <col min="4872" max="4872" width="13.7109375" style="354" customWidth="1"/>
    <col min="4873" max="4873" width="17.140625" style="354" bestFit="1" customWidth="1"/>
    <col min="4874" max="4874" width="4" style="354" customWidth="1"/>
    <col min="4875" max="4875" width="13.7109375" style="354" customWidth="1"/>
    <col min="4876" max="5117" width="13.7109375" style="354"/>
    <col min="5118" max="5118" width="22.140625" style="354" customWidth="1"/>
    <col min="5119" max="5125" width="13.7109375" style="354" customWidth="1"/>
    <col min="5126" max="5126" width="15.85546875" style="354" customWidth="1"/>
    <col min="5127" max="5127" width="16.5703125" style="354" bestFit="1" customWidth="1"/>
    <col min="5128" max="5128" width="13.7109375" style="354" customWidth="1"/>
    <col min="5129" max="5129" width="17.140625" style="354" bestFit="1" customWidth="1"/>
    <col min="5130" max="5130" width="4" style="354" customWidth="1"/>
    <col min="5131" max="5131" width="13.7109375" style="354" customWidth="1"/>
    <col min="5132" max="5373" width="13.7109375" style="354"/>
    <col min="5374" max="5374" width="22.140625" style="354" customWidth="1"/>
    <col min="5375" max="5381" width="13.7109375" style="354" customWidth="1"/>
    <col min="5382" max="5382" width="15.85546875" style="354" customWidth="1"/>
    <col min="5383" max="5383" width="16.5703125" style="354" bestFit="1" customWidth="1"/>
    <col min="5384" max="5384" width="13.7109375" style="354" customWidth="1"/>
    <col min="5385" max="5385" width="17.140625" style="354" bestFit="1" customWidth="1"/>
    <col min="5386" max="5386" width="4" style="354" customWidth="1"/>
    <col min="5387" max="5387" width="13.7109375" style="354" customWidth="1"/>
    <col min="5388" max="5629" width="13.7109375" style="354"/>
    <col min="5630" max="5630" width="22.140625" style="354" customWidth="1"/>
    <col min="5631" max="5637" width="13.7109375" style="354" customWidth="1"/>
    <col min="5638" max="5638" width="15.85546875" style="354" customWidth="1"/>
    <col min="5639" max="5639" width="16.5703125" style="354" bestFit="1" customWidth="1"/>
    <col min="5640" max="5640" width="13.7109375" style="354" customWidth="1"/>
    <col min="5641" max="5641" width="17.140625" style="354" bestFit="1" customWidth="1"/>
    <col min="5642" max="5642" width="4" style="354" customWidth="1"/>
    <col min="5643" max="5643" width="13.7109375" style="354" customWidth="1"/>
    <col min="5644" max="5885" width="13.7109375" style="354"/>
    <col min="5886" max="5886" width="22.140625" style="354" customWidth="1"/>
    <col min="5887" max="5893" width="13.7109375" style="354" customWidth="1"/>
    <col min="5894" max="5894" width="15.85546875" style="354" customWidth="1"/>
    <col min="5895" max="5895" width="16.5703125" style="354" bestFit="1" customWidth="1"/>
    <col min="5896" max="5896" width="13.7109375" style="354" customWidth="1"/>
    <col min="5897" max="5897" width="17.140625" style="354" bestFit="1" customWidth="1"/>
    <col min="5898" max="5898" width="4" style="354" customWidth="1"/>
    <col min="5899" max="5899" width="13.7109375" style="354" customWidth="1"/>
    <col min="5900" max="6141" width="13.7109375" style="354"/>
    <col min="6142" max="6142" width="22.140625" style="354" customWidth="1"/>
    <col min="6143" max="6149" width="13.7109375" style="354" customWidth="1"/>
    <col min="6150" max="6150" width="15.85546875" style="354" customWidth="1"/>
    <col min="6151" max="6151" width="16.5703125" style="354" bestFit="1" customWidth="1"/>
    <col min="6152" max="6152" width="13.7109375" style="354" customWidth="1"/>
    <col min="6153" max="6153" width="17.140625" style="354" bestFit="1" customWidth="1"/>
    <col min="6154" max="6154" width="4" style="354" customWidth="1"/>
    <col min="6155" max="6155" width="13.7109375" style="354" customWidth="1"/>
    <col min="6156" max="6397" width="13.7109375" style="354"/>
    <col min="6398" max="6398" width="22.140625" style="354" customWidth="1"/>
    <col min="6399" max="6405" width="13.7109375" style="354" customWidth="1"/>
    <col min="6406" max="6406" width="15.85546875" style="354" customWidth="1"/>
    <col min="6407" max="6407" width="16.5703125" style="354" bestFit="1" customWidth="1"/>
    <col min="6408" max="6408" width="13.7109375" style="354" customWidth="1"/>
    <col min="6409" max="6409" width="17.140625" style="354" bestFit="1" customWidth="1"/>
    <col min="6410" max="6410" width="4" style="354" customWidth="1"/>
    <col min="6411" max="6411" width="13.7109375" style="354" customWidth="1"/>
    <col min="6412" max="6653" width="13.7109375" style="354"/>
    <col min="6654" max="6654" width="22.140625" style="354" customWidth="1"/>
    <col min="6655" max="6661" width="13.7109375" style="354" customWidth="1"/>
    <col min="6662" max="6662" width="15.85546875" style="354" customWidth="1"/>
    <col min="6663" max="6663" width="16.5703125" style="354" bestFit="1" customWidth="1"/>
    <col min="6664" max="6664" width="13.7109375" style="354" customWidth="1"/>
    <col min="6665" max="6665" width="17.140625" style="354" bestFit="1" customWidth="1"/>
    <col min="6666" max="6666" width="4" style="354" customWidth="1"/>
    <col min="6667" max="6667" width="13.7109375" style="354" customWidth="1"/>
    <col min="6668" max="6909" width="13.7109375" style="354"/>
    <col min="6910" max="6910" width="22.140625" style="354" customWidth="1"/>
    <col min="6911" max="6917" width="13.7109375" style="354" customWidth="1"/>
    <col min="6918" max="6918" width="15.85546875" style="354" customWidth="1"/>
    <col min="6919" max="6919" width="16.5703125" style="354" bestFit="1" customWidth="1"/>
    <col min="6920" max="6920" width="13.7109375" style="354" customWidth="1"/>
    <col min="6921" max="6921" width="17.140625" style="354" bestFit="1" customWidth="1"/>
    <col min="6922" max="6922" width="4" style="354" customWidth="1"/>
    <col min="6923" max="6923" width="13.7109375" style="354" customWidth="1"/>
    <col min="6924" max="7165" width="13.7109375" style="354"/>
    <col min="7166" max="7166" width="22.140625" style="354" customWidth="1"/>
    <col min="7167" max="7173" width="13.7109375" style="354" customWidth="1"/>
    <col min="7174" max="7174" width="15.85546875" style="354" customWidth="1"/>
    <col min="7175" max="7175" width="16.5703125" style="354" bestFit="1" customWidth="1"/>
    <col min="7176" max="7176" width="13.7109375" style="354" customWidth="1"/>
    <col min="7177" max="7177" width="17.140625" style="354" bestFit="1" customWidth="1"/>
    <col min="7178" max="7178" width="4" style="354" customWidth="1"/>
    <col min="7179" max="7179" width="13.7109375" style="354" customWidth="1"/>
    <col min="7180" max="7421" width="13.7109375" style="354"/>
    <col min="7422" max="7422" width="22.140625" style="354" customWidth="1"/>
    <col min="7423" max="7429" width="13.7109375" style="354" customWidth="1"/>
    <col min="7430" max="7430" width="15.85546875" style="354" customWidth="1"/>
    <col min="7431" max="7431" width="16.5703125" style="354" bestFit="1" customWidth="1"/>
    <col min="7432" max="7432" width="13.7109375" style="354" customWidth="1"/>
    <col min="7433" max="7433" width="17.140625" style="354" bestFit="1" customWidth="1"/>
    <col min="7434" max="7434" width="4" style="354" customWidth="1"/>
    <col min="7435" max="7435" width="13.7109375" style="354" customWidth="1"/>
    <col min="7436" max="7677" width="13.7109375" style="354"/>
    <col min="7678" max="7678" width="22.140625" style="354" customWidth="1"/>
    <col min="7679" max="7685" width="13.7109375" style="354" customWidth="1"/>
    <col min="7686" max="7686" width="15.85546875" style="354" customWidth="1"/>
    <col min="7687" max="7687" width="16.5703125" style="354" bestFit="1" customWidth="1"/>
    <col min="7688" max="7688" width="13.7109375" style="354" customWidth="1"/>
    <col min="7689" max="7689" width="17.140625" style="354" bestFit="1" customWidth="1"/>
    <col min="7690" max="7690" width="4" style="354" customWidth="1"/>
    <col min="7691" max="7691" width="13.7109375" style="354" customWidth="1"/>
    <col min="7692" max="7933" width="13.7109375" style="354"/>
    <col min="7934" max="7934" width="22.140625" style="354" customWidth="1"/>
    <col min="7935" max="7941" width="13.7109375" style="354" customWidth="1"/>
    <col min="7942" max="7942" width="15.85546875" style="354" customWidth="1"/>
    <col min="7943" max="7943" width="16.5703125" style="354" bestFit="1" customWidth="1"/>
    <col min="7944" max="7944" width="13.7109375" style="354" customWidth="1"/>
    <col min="7945" max="7945" width="17.140625" style="354" bestFit="1" customWidth="1"/>
    <col min="7946" max="7946" width="4" style="354" customWidth="1"/>
    <col min="7947" max="7947" width="13.7109375" style="354" customWidth="1"/>
    <col min="7948" max="8189" width="13.7109375" style="354"/>
    <col min="8190" max="8190" width="22.140625" style="354" customWidth="1"/>
    <col min="8191" max="8197" width="13.7109375" style="354" customWidth="1"/>
    <col min="8198" max="8198" width="15.85546875" style="354" customWidth="1"/>
    <col min="8199" max="8199" width="16.5703125" style="354" bestFit="1" customWidth="1"/>
    <col min="8200" max="8200" width="13.7109375" style="354" customWidth="1"/>
    <col min="8201" max="8201" width="17.140625" style="354" bestFit="1" customWidth="1"/>
    <col min="8202" max="8202" width="4" style="354" customWidth="1"/>
    <col min="8203" max="8203" width="13.7109375" style="354" customWidth="1"/>
    <col min="8204" max="8445" width="13.7109375" style="354"/>
    <col min="8446" max="8446" width="22.140625" style="354" customWidth="1"/>
    <col min="8447" max="8453" width="13.7109375" style="354" customWidth="1"/>
    <col min="8454" max="8454" width="15.85546875" style="354" customWidth="1"/>
    <col min="8455" max="8455" width="16.5703125" style="354" bestFit="1" customWidth="1"/>
    <col min="8456" max="8456" width="13.7109375" style="354" customWidth="1"/>
    <col min="8457" max="8457" width="17.140625" style="354" bestFit="1" customWidth="1"/>
    <col min="8458" max="8458" width="4" style="354" customWidth="1"/>
    <col min="8459" max="8459" width="13.7109375" style="354" customWidth="1"/>
    <col min="8460" max="8701" width="13.7109375" style="354"/>
    <col min="8702" max="8702" width="22.140625" style="354" customWidth="1"/>
    <col min="8703" max="8709" width="13.7109375" style="354" customWidth="1"/>
    <col min="8710" max="8710" width="15.85546875" style="354" customWidth="1"/>
    <col min="8711" max="8711" width="16.5703125" style="354" bestFit="1" customWidth="1"/>
    <col min="8712" max="8712" width="13.7109375" style="354" customWidth="1"/>
    <col min="8713" max="8713" width="17.140625" style="354" bestFit="1" customWidth="1"/>
    <col min="8714" max="8714" width="4" style="354" customWidth="1"/>
    <col min="8715" max="8715" width="13.7109375" style="354" customWidth="1"/>
    <col min="8716" max="8957" width="13.7109375" style="354"/>
    <col min="8958" max="8958" width="22.140625" style="354" customWidth="1"/>
    <col min="8959" max="8965" width="13.7109375" style="354" customWidth="1"/>
    <col min="8966" max="8966" width="15.85546875" style="354" customWidth="1"/>
    <col min="8967" max="8967" width="16.5703125" style="354" bestFit="1" customWidth="1"/>
    <col min="8968" max="8968" width="13.7109375" style="354" customWidth="1"/>
    <col min="8969" max="8969" width="17.140625" style="354" bestFit="1" customWidth="1"/>
    <col min="8970" max="8970" width="4" style="354" customWidth="1"/>
    <col min="8971" max="8971" width="13.7109375" style="354" customWidth="1"/>
    <col min="8972" max="9213" width="13.7109375" style="354"/>
    <col min="9214" max="9214" width="22.140625" style="354" customWidth="1"/>
    <col min="9215" max="9221" width="13.7109375" style="354" customWidth="1"/>
    <col min="9222" max="9222" width="15.85546875" style="354" customWidth="1"/>
    <col min="9223" max="9223" width="16.5703125" style="354" bestFit="1" customWidth="1"/>
    <col min="9224" max="9224" width="13.7109375" style="354" customWidth="1"/>
    <col min="9225" max="9225" width="17.140625" style="354" bestFit="1" customWidth="1"/>
    <col min="9226" max="9226" width="4" style="354" customWidth="1"/>
    <col min="9227" max="9227" width="13.7109375" style="354" customWidth="1"/>
    <col min="9228" max="9469" width="13.7109375" style="354"/>
    <col min="9470" max="9470" width="22.140625" style="354" customWidth="1"/>
    <col min="9471" max="9477" width="13.7109375" style="354" customWidth="1"/>
    <col min="9478" max="9478" width="15.85546875" style="354" customWidth="1"/>
    <col min="9479" max="9479" width="16.5703125" style="354" bestFit="1" customWidth="1"/>
    <col min="9480" max="9480" width="13.7109375" style="354" customWidth="1"/>
    <col min="9481" max="9481" width="17.140625" style="354" bestFit="1" customWidth="1"/>
    <col min="9482" max="9482" width="4" style="354" customWidth="1"/>
    <col min="9483" max="9483" width="13.7109375" style="354" customWidth="1"/>
    <col min="9484" max="9725" width="13.7109375" style="354"/>
    <col min="9726" max="9726" width="22.140625" style="354" customWidth="1"/>
    <col min="9727" max="9733" width="13.7109375" style="354" customWidth="1"/>
    <col min="9734" max="9734" width="15.85546875" style="354" customWidth="1"/>
    <col min="9735" max="9735" width="16.5703125" style="354" bestFit="1" customWidth="1"/>
    <col min="9736" max="9736" width="13.7109375" style="354" customWidth="1"/>
    <col min="9737" max="9737" width="17.140625" style="354" bestFit="1" customWidth="1"/>
    <col min="9738" max="9738" width="4" style="354" customWidth="1"/>
    <col min="9739" max="9739" width="13.7109375" style="354" customWidth="1"/>
    <col min="9740" max="9981" width="13.7109375" style="354"/>
    <col min="9982" max="9982" width="22.140625" style="354" customWidth="1"/>
    <col min="9983" max="9989" width="13.7109375" style="354" customWidth="1"/>
    <col min="9990" max="9990" width="15.85546875" style="354" customWidth="1"/>
    <col min="9991" max="9991" width="16.5703125" style="354" bestFit="1" customWidth="1"/>
    <col min="9992" max="9992" width="13.7109375" style="354" customWidth="1"/>
    <col min="9993" max="9993" width="17.140625" style="354" bestFit="1" customWidth="1"/>
    <col min="9994" max="9994" width="4" style="354" customWidth="1"/>
    <col min="9995" max="9995" width="13.7109375" style="354" customWidth="1"/>
    <col min="9996" max="10237" width="13.7109375" style="354"/>
    <col min="10238" max="10238" width="22.140625" style="354" customWidth="1"/>
    <col min="10239" max="10245" width="13.7109375" style="354" customWidth="1"/>
    <col min="10246" max="10246" width="15.85546875" style="354" customWidth="1"/>
    <col min="10247" max="10247" width="16.5703125" style="354" bestFit="1" customWidth="1"/>
    <col min="10248" max="10248" width="13.7109375" style="354" customWidth="1"/>
    <col min="10249" max="10249" width="17.140625" style="354" bestFit="1" customWidth="1"/>
    <col min="10250" max="10250" width="4" style="354" customWidth="1"/>
    <col min="10251" max="10251" width="13.7109375" style="354" customWidth="1"/>
    <col min="10252" max="10493" width="13.7109375" style="354"/>
    <col min="10494" max="10494" width="22.140625" style="354" customWidth="1"/>
    <col min="10495" max="10501" width="13.7109375" style="354" customWidth="1"/>
    <col min="10502" max="10502" width="15.85546875" style="354" customWidth="1"/>
    <col min="10503" max="10503" width="16.5703125" style="354" bestFit="1" customWidth="1"/>
    <col min="10504" max="10504" width="13.7109375" style="354" customWidth="1"/>
    <col min="10505" max="10505" width="17.140625" style="354" bestFit="1" customWidth="1"/>
    <col min="10506" max="10506" width="4" style="354" customWidth="1"/>
    <col min="10507" max="10507" width="13.7109375" style="354" customWidth="1"/>
    <col min="10508" max="10749" width="13.7109375" style="354"/>
    <col min="10750" max="10750" width="22.140625" style="354" customWidth="1"/>
    <col min="10751" max="10757" width="13.7109375" style="354" customWidth="1"/>
    <col min="10758" max="10758" width="15.85546875" style="354" customWidth="1"/>
    <col min="10759" max="10759" width="16.5703125" style="354" bestFit="1" customWidth="1"/>
    <col min="10760" max="10760" width="13.7109375" style="354" customWidth="1"/>
    <col min="10761" max="10761" width="17.140625" style="354" bestFit="1" customWidth="1"/>
    <col min="10762" max="10762" width="4" style="354" customWidth="1"/>
    <col min="10763" max="10763" width="13.7109375" style="354" customWidth="1"/>
    <col min="10764" max="11005" width="13.7109375" style="354"/>
    <col min="11006" max="11006" width="22.140625" style="354" customWidth="1"/>
    <col min="11007" max="11013" width="13.7109375" style="354" customWidth="1"/>
    <col min="11014" max="11014" width="15.85546875" style="354" customWidth="1"/>
    <col min="11015" max="11015" width="16.5703125" style="354" bestFit="1" customWidth="1"/>
    <col min="11016" max="11016" width="13.7109375" style="354" customWidth="1"/>
    <col min="11017" max="11017" width="17.140625" style="354" bestFit="1" customWidth="1"/>
    <col min="11018" max="11018" width="4" style="354" customWidth="1"/>
    <col min="11019" max="11019" width="13.7109375" style="354" customWidth="1"/>
    <col min="11020" max="11261" width="13.7109375" style="354"/>
    <col min="11262" max="11262" width="22.140625" style="354" customWidth="1"/>
    <col min="11263" max="11269" width="13.7109375" style="354" customWidth="1"/>
    <col min="11270" max="11270" width="15.85546875" style="354" customWidth="1"/>
    <col min="11271" max="11271" width="16.5703125" style="354" bestFit="1" customWidth="1"/>
    <col min="11272" max="11272" width="13.7109375" style="354" customWidth="1"/>
    <col min="11273" max="11273" width="17.140625" style="354" bestFit="1" customWidth="1"/>
    <col min="11274" max="11274" width="4" style="354" customWidth="1"/>
    <col min="11275" max="11275" width="13.7109375" style="354" customWidth="1"/>
    <col min="11276" max="11517" width="13.7109375" style="354"/>
    <col min="11518" max="11518" width="22.140625" style="354" customWidth="1"/>
    <col min="11519" max="11525" width="13.7109375" style="354" customWidth="1"/>
    <col min="11526" max="11526" width="15.85546875" style="354" customWidth="1"/>
    <col min="11527" max="11527" width="16.5703125" style="354" bestFit="1" customWidth="1"/>
    <col min="11528" max="11528" width="13.7109375" style="354" customWidth="1"/>
    <col min="11529" max="11529" width="17.140625" style="354" bestFit="1" customWidth="1"/>
    <col min="11530" max="11530" width="4" style="354" customWidth="1"/>
    <col min="11531" max="11531" width="13.7109375" style="354" customWidth="1"/>
    <col min="11532" max="11773" width="13.7109375" style="354"/>
    <col min="11774" max="11774" width="22.140625" style="354" customWidth="1"/>
    <col min="11775" max="11781" width="13.7109375" style="354" customWidth="1"/>
    <col min="11782" max="11782" width="15.85546875" style="354" customWidth="1"/>
    <col min="11783" max="11783" width="16.5703125" style="354" bestFit="1" customWidth="1"/>
    <col min="11784" max="11784" width="13.7109375" style="354" customWidth="1"/>
    <col min="11785" max="11785" width="17.140625" style="354" bestFit="1" customWidth="1"/>
    <col min="11786" max="11786" width="4" style="354" customWidth="1"/>
    <col min="11787" max="11787" width="13.7109375" style="354" customWidth="1"/>
    <col min="11788" max="12029" width="13.7109375" style="354"/>
    <col min="12030" max="12030" width="22.140625" style="354" customWidth="1"/>
    <col min="12031" max="12037" width="13.7109375" style="354" customWidth="1"/>
    <col min="12038" max="12038" width="15.85546875" style="354" customWidth="1"/>
    <col min="12039" max="12039" width="16.5703125" style="354" bestFit="1" customWidth="1"/>
    <col min="12040" max="12040" width="13.7109375" style="354" customWidth="1"/>
    <col min="12041" max="12041" width="17.140625" style="354" bestFit="1" customWidth="1"/>
    <col min="12042" max="12042" width="4" style="354" customWidth="1"/>
    <col min="12043" max="12043" width="13.7109375" style="354" customWidth="1"/>
    <col min="12044" max="12285" width="13.7109375" style="354"/>
    <col min="12286" max="12286" width="22.140625" style="354" customWidth="1"/>
    <col min="12287" max="12293" width="13.7109375" style="354" customWidth="1"/>
    <col min="12294" max="12294" width="15.85546875" style="354" customWidth="1"/>
    <col min="12295" max="12295" width="16.5703125" style="354" bestFit="1" customWidth="1"/>
    <col min="12296" max="12296" width="13.7109375" style="354" customWidth="1"/>
    <col min="12297" max="12297" width="17.140625" style="354" bestFit="1" customWidth="1"/>
    <col min="12298" max="12298" width="4" style="354" customWidth="1"/>
    <col min="12299" max="12299" width="13.7109375" style="354" customWidth="1"/>
    <col min="12300" max="12541" width="13.7109375" style="354"/>
    <col min="12542" max="12542" width="22.140625" style="354" customWidth="1"/>
    <col min="12543" max="12549" width="13.7109375" style="354" customWidth="1"/>
    <col min="12550" max="12550" width="15.85546875" style="354" customWidth="1"/>
    <col min="12551" max="12551" width="16.5703125" style="354" bestFit="1" customWidth="1"/>
    <col min="12552" max="12552" width="13.7109375" style="354" customWidth="1"/>
    <col min="12553" max="12553" width="17.140625" style="354" bestFit="1" customWidth="1"/>
    <col min="12554" max="12554" width="4" style="354" customWidth="1"/>
    <col min="12555" max="12555" width="13.7109375" style="354" customWidth="1"/>
    <col min="12556" max="12797" width="13.7109375" style="354"/>
    <col min="12798" max="12798" width="22.140625" style="354" customWidth="1"/>
    <col min="12799" max="12805" width="13.7109375" style="354" customWidth="1"/>
    <col min="12806" max="12806" width="15.85546875" style="354" customWidth="1"/>
    <col min="12807" max="12807" width="16.5703125" style="354" bestFit="1" customWidth="1"/>
    <col min="12808" max="12808" width="13.7109375" style="354" customWidth="1"/>
    <col min="12809" max="12809" width="17.140625" style="354" bestFit="1" customWidth="1"/>
    <col min="12810" max="12810" width="4" style="354" customWidth="1"/>
    <col min="12811" max="12811" width="13.7109375" style="354" customWidth="1"/>
    <col min="12812" max="13053" width="13.7109375" style="354"/>
    <col min="13054" max="13054" width="22.140625" style="354" customWidth="1"/>
    <col min="13055" max="13061" width="13.7109375" style="354" customWidth="1"/>
    <col min="13062" max="13062" width="15.85546875" style="354" customWidth="1"/>
    <col min="13063" max="13063" width="16.5703125" style="354" bestFit="1" customWidth="1"/>
    <col min="13064" max="13064" width="13.7109375" style="354" customWidth="1"/>
    <col min="13065" max="13065" width="17.140625" style="354" bestFit="1" customWidth="1"/>
    <col min="13066" max="13066" width="4" style="354" customWidth="1"/>
    <col min="13067" max="13067" width="13.7109375" style="354" customWidth="1"/>
    <col min="13068" max="13309" width="13.7109375" style="354"/>
    <col min="13310" max="13310" width="22.140625" style="354" customWidth="1"/>
    <col min="13311" max="13317" width="13.7109375" style="354" customWidth="1"/>
    <col min="13318" max="13318" width="15.85546875" style="354" customWidth="1"/>
    <col min="13319" max="13319" width="16.5703125" style="354" bestFit="1" customWidth="1"/>
    <col min="13320" max="13320" width="13.7109375" style="354" customWidth="1"/>
    <col min="13321" max="13321" width="17.140625" style="354" bestFit="1" customWidth="1"/>
    <col min="13322" max="13322" width="4" style="354" customWidth="1"/>
    <col min="13323" max="13323" width="13.7109375" style="354" customWidth="1"/>
    <col min="13324" max="13565" width="13.7109375" style="354"/>
    <col min="13566" max="13566" width="22.140625" style="354" customWidth="1"/>
    <col min="13567" max="13573" width="13.7109375" style="354" customWidth="1"/>
    <col min="13574" max="13574" width="15.85546875" style="354" customWidth="1"/>
    <col min="13575" max="13575" width="16.5703125" style="354" bestFit="1" customWidth="1"/>
    <col min="13576" max="13576" width="13.7109375" style="354" customWidth="1"/>
    <col min="13577" max="13577" width="17.140625" style="354" bestFit="1" customWidth="1"/>
    <col min="13578" max="13578" width="4" style="354" customWidth="1"/>
    <col min="13579" max="13579" width="13.7109375" style="354" customWidth="1"/>
    <col min="13580" max="13821" width="13.7109375" style="354"/>
    <col min="13822" max="13822" width="22.140625" style="354" customWidth="1"/>
    <col min="13823" max="13829" width="13.7109375" style="354" customWidth="1"/>
    <col min="13830" max="13830" width="15.85546875" style="354" customWidth="1"/>
    <col min="13831" max="13831" width="16.5703125" style="354" bestFit="1" customWidth="1"/>
    <col min="13832" max="13832" width="13.7109375" style="354" customWidth="1"/>
    <col min="13833" max="13833" width="17.140625" style="354" bestFit="1" customWidth="1"/>
    <col min="13834" max="13834" width="4" style="354" customWidth="1"/>
    <col min="13835" max="13835" width="13.7109375" style="354" customWidth="1"/>
    <col min="13836" max="14077" width="13.7109375" style="354"/>
    <col min="14078" max="14078" width="22.140625" style="354" customWidth="1"/>
    <col min="14079" max="14085" width="13.7109375" style="354" customWidth="1"/>
    <col min="14086" max="14086" width="15.85546875" style="354" customWidth="1"/>
    <col min="14087" max="14087" width="16.5703125" style="354" bestFit="1" customWidth="1"/>
    <col min="14088" max="14088" width="13.7109375" style="354" customWidth="1"/>
    <col min="14089" max="14089" width="17.140625" style="354" bestFit="1" customWidth="1"/>
    <col min="14090" max="14090" width="4" style="354" customWidth="1"/>
    <col min="14091" max="14091" width="13.7109375" style="354" customWidth="1"/>
    <col min="14092" max="14333" width="13.7109375" style="354"/>
    <col min="14334" max="14334" width="22.140625" style="354" customWidth="1"/>
    <col min="14335" max="14341" width="13.7109375" style="354" customWidth="1"/>
    <col min="14342" max="14342" width="15.85546875" style="354" customWidth="1"/>
    <col min="14343" max="14343" width="16.5703125" style="354" bestFit="1" customWidth="1"/>
    <col min="14344" max="14344" width="13.7109375" style="354" customWidth="1"/>
    <col min="14345" max="14345" width="17.140625" style="354" bestFit="1" customWidth="1"/>
    <col min="14346" max="14346" width="4" style="354" customWidth="1"/>
    <col min="14347" max="14347" width="13.7109375" style="354" customWidth="1"/>
    <col min="14348" max="14589" width="13.7109375" style="354"/>
    <col min="14590" max="14590" width="22.140625" style="354" customWidth="1"/>
    <col min="14591" max="14597" width="13.7109375" style="354" customWidth="1"/>
    <col min="14598" max="14598" width="15.85546875" style="354" customWidth="1"/>
    <col min="14599" max="14599" width="16.5703125" style="354" bestFit="1" customWidth="1"/>
    <col min="14600" max="14600" width="13.7109375" style="354" customWidth="1"/>
    <col min="14601" max="14601" width="17.140625" style="354" bestFit="1" customWidth="1"/>
    <col min="14602" max="14602" width="4" style="354" customWidth="1"/>
    <col min="14603" max="14603" width="13.7109375" style="354" customWidth="1"/>
    <col min="14604" max="14845" width="13.7109375" style="354"/>
    <col min="14846" max="14846" width="22.140625" style="354" customWidth="1"/>
    <col min="14847" max="14853" width="13.7109375" style="354" customWidth="1"/>
    <col min="14854" max="14854" width="15.85546875" style="354" customWidth="1"/>
    <col min="14855" max="14855" width="16.5703125" style="354" bestFit="1" customWidth="1"/>
    <col min="14856" max="14856" width="13.7109375" style="354" customWidth="1"/>
    <col min="14857" max="14857" width="17.140625" style="354" bestFit="1" customWidth="1"/>
    <col min="14858" max="14858" width="4" style="354" customWidth="1"/>
    <col min="14859" max="14859" width="13.7109375" style="354" customWidth="1"/>
    <col min="14860" max="15101" width="13.7109375" style="354"/>
    <col min="15102" max="15102" width="22.140625" style="354" customWidth="1"/>
    <col min="15103" max="15109" width="13.7109375" style="354" customWidth="1"/>
    <col min="15110" max="15110" width="15.85546875" style="354" customWidth="1"/>
    <col min="15111" max="15111" width="16.5703125" style="354" bestFit="1" customWidth="1"/>
    <col min="15112" max="15112" width="13.7109375" style="354" customWidth="1"/>
    <col min="15113" max="15113" width="17.140625" style="354" bestFit="1" customWidth="1"/>
    <col min="15114" max="15114" width="4" style="354" customWidth="1"/>
    <col min="15115" max="15115" width="13.7109375" style="354" customWidth="1"/>
    <col min="15116" max="15357" width="13.7109375" style="354"/>
    <col min="15358" max="15358" width="22.140625" style="354" customWidth="1"/>
    <col min="15359" max="15365" width="13.7109375" style="354" customWidth="1"/>
    <col min="15366" max="15366" width="15.85546875" style="354" customWidth="1"/>
    <col min="15367" max="15367" width="16.5703125" style="354" bestFit="1" customWidth="1"/>
    <col min="15368" max="15368" width="13.7109375" style="354" customWidth="1"/>
    <col min="15369" max="15369" width="17.140625" style="354" bestFit="1" customWidth="1"/>
    <col min="15370" max="15370" width="4" style="354" customWidth="1"/>
    <col min="15371" max="15371" width="13.7109375" style="354" customWidth="1"/>
    <col min="15372" max="15613" width="13.7109375" style="354"/>
    <col min="15614" max="15614" width="22.140625" style="354" customWidth="1"/>
    <col min="15615" max="15621" width="13.7109375" style="354" customWidth="1"/>
    <col min="15622" max="15622" width="15.85546875" style="354" customWidth="1"/>
    <col min="15623" max="15623" width="16.5703125" style="354" bestFit="1" customWidth="1"/>
    <col min="15624" max="15624" width="13.7109375" style="354" customWidth="1"/>
    <col min="15625" max="15625" width="17.140625" style="354" bestFit="1" customWidth="1"/>
    <col min="15626" max="15626" width="4" style="354" customWidth="1"/>
    <col min="15627" max="15627" width="13.7109375" style="354" customWidth="1"/>
    <col min="15628" max="15869" width="13.7109375" style="354"/>
    <col min="15870" max="15870" width="22.140625" style="354" customWidth="1"/>
    <col min="15871" max="15877" width="13.7109375" style="354" customWidth="1"/>
    <col min="15878" max="15878" width="15.85546875" style="354" customWidth="1"/>
    <col min="15879" max="15879" width="16.5703125" style="354" bestFit="1" customWidth="1"/>
    <col min="15880" max="15880" width="13.7109375" style="354" customWidth="1"/>
    <col min="15881" max="15881" width="17.140625" style="354" bestFit="1" customWidth="1"/>
    <col min="15882" max="15882" width="4" style="354" customWidth="1"/>
    <col min="15883" max="15883" width="13.7109375" style="354" customWidth="1"/>
    <col min="15884" max="16125" width="13.7109375" style="354"/>
    <col min="16126" max="16126" width="22.140625" style="354" customWidth="1"/>
    <col min="16127" max="16133" width="13.7109375" style="354" customWidth="1"/>
    <col min="16134" max="16134" width="15.85546875" style="354" customWidth="1"/>
    <col min="16135" max="16135" width="16.5703125" style="354" bestFit="1" customWidth="1"/>
    <col min="16136" max="16136" width="13.7109375" style="354" customWidth="1"/>
    <col min="16137" max="16137" width="17.140625" style="354" bestFit="1" customWidth="1"/>
    <col min="16138" max="16138" width="4" style="354" customWidth="1"/>
    <col min="16139" max="16139" width="13.7109375" style="354" customWidth="1"/>
    <col min="16140" max="16384" width="13.7109375" style="354"/>
  </cols>
  <sheetData>
    <row r="1" spans="1:32" s="343" customFormat="1" ht="13.5" customHeight="1">
      <c r="A1" s="419" t="s">
        <v>28</v>
      </c>
      <c r="B1" s="341"/>
      <c r="C1" s="341"/>
      <c r="D1" s="341"/>
      <c r="E1" s="46"/>
      <c r="F1" s="342"/>
      <c r="G1" s="46"/>
      <c r="H1" s="46"/>
      <c r="I1" s="3"/>
      <c r="J1" s="3"/>
      <c r="K1" s="3"/>
      <c r="L1" s="3"/>
      <c r="M1" s="3"/>
      <c r="N1" s="3"/>
    </row>
    <row r="2" spans="1:32" s="343" customFormat="1">
      <c r="A2" s="344"/>
      <c r="B2" s="344"/>
      <c r="C2" s="341"/>
      <c r="D2" s="341"/>
      <c r="E2" s="46"/>
      <c r="F2" s="362" t="s">
        <v>165</v>
      </c>
      <c r="G2" s="362" t="s">
        <v>115</v>
      </c>
      <c r="H2" s="46"/>
      <c r="I2" s="3"/>
      <c r="J2" s="3"/>
      <c r="K2" s="3"/>
      <c r="L2" s="3"/>
      <c r="M2" s="3"/>
      <c r="N2" s="3"/>
    </row>
    <row r="3" spans="1:32" s="343" customFormat="1" ht="17.25" customHeight="1">
      <c r="A3" s="81" t="str">
        <f>'1-Contractblad totaal'!A3</f>
        <v>Naam opdrachtgever</v>
      </c>
      <c r="B3" s="82" t="str">
        <f>'1-Contractblad totaal'!B3</f>
        <v>ROC Aventus</v>
      </c>
      <c r="C3" s="82"/>
      <c r="D3" s="678" t="s">
        <v>1378</v>
      </c>
      <c r="E3" s="46"/>
      <c r="F3" s="345" t="s">
        <v>508</v>
      </c>
      <c r="G3" s="560"/>
      <c r="H3" s="46"/>
      <c r="I3" s="3"/>
      <c r="J3" s="3"/>
      <c r="K3" s="3"/>
      <c r="L3" s="3"/>
      <c r="M3" s="3"/>
      <c r="N3" s="3"/>
    </row>
    <row r="4" spans="1:32" s="343" customFormat="1" ht="17.25">
      <c r="A4" s="81" t="str">
        <f>'1-Contractblad totaal'!A4</f>
        <v>Calculatie onderdeel</v>
      </c>
      <c r="B4" s="82" t="str">
        <f ca="1">MID(CELL("bestandsnaam",$E$9),SEARCH("]",CELL("bestandsnaam",$E$9),1)+1,256)</f>
        <v>10-Glasbewassing</v>
      </c>
      <c r="C4" s="82"/>
      <c r="D4" s="678"/>
      <c r="E4" s="46"/>
      <c r="F4" s="345" t="s">
        <v>505</v>
      </c>
      <c r="G4" s="560"/>
      <c r="H4" s="46"/>
      <c r="I4" s="3"/>
      <c r="J4" s="3"/>
      <c r="K4" s="3"/>
      <c r="L4" s="3"/>
      <c r="M4" s="3"/>
      <c r="N4" s="3"/>
    </row>
    <row r="5" spans="1:32" s="343" customFormat="1" ht="17.25">
      <c r="A5" s="81" t="str">
        <f>'1-Contractblad totaal'!A5</f>
        <v>Gebouw/plaats</v>
      </c>
      <c r="B5" s="82" t="str">
        <f>'1-Contractblad totaal'!B5</f>
        <v>Diverse gebouwen</v>
      </c>
      <c r="C5" s="82"/>
      <c r="D5" s="678"/>
      <c r="E5" s="360"/>
      <c r="F5" s="345" t="s">
        <v>166</v>
      </c>
      <c r="G5" s="560"/>
      <c r="H5" s="46"/>
      <c r="I5" s="346"/>
      <c r="J5" s="346"/>
      <c r="K5" s="346"/>
      <c r="L5" s="346"/>
      <c r="M5" s="346"/>
      <c r="N5" s="346"/>
      <c r="O5" s="347"/>
      <c r="P5" s="347"/>
      <c r="Q5" s="346"/>
      <c r="R5" s="347"/>
      <c r="S5" s="347"/>
      <c r="T5" s="346"/>
      <c r="U5" s="348"/>
      <c r="V5" s="347"/>
      <c r="W5" s="346"/>
      <c r="X5" s="347"/>
      <c r="Y5" s="347"/>
      <c r="Z5" s="346"/>
      <c r="AA5" s="347"/>
      <c r="AB5" s="347"/>
      <c r="AC5" s="346"/>
      <c r="AD5" s="347"/>
      <c r="AE5" s="347"/>
      <c r="AF5" s="346"/>
    </row>
    <row r="6" spans="1:32" s="343" customFormat="1" ht="17.25">
      <c r="A6" s="81" t="str">
        <f>'1-Contractblad totaal'!A6</f>
        <v>Referentie nummer</v>
      </c>
      <c r="B6" s="82" t="str">
        <f>'1-Contractblad totaal'!B6</f>
        <v>AVEN-2021-MvdK</v>
      </c>
      <c r="C6" s="82"/>
      <c r="D6" s="525"/>
      <c r="E6" s="360"/>
      <c r="F6" s="345" t="s">
        <v>167</v>
      </c>
      <c r="G6" s="560"/>
      <c r="H6" s="46"/>
      <c r="I6" s="346"/>
      <c r="J6" s="346"/>
      <c r="K6" s="346"/>
      <c r="L6" s="346"/>
      <c r="M6" s="346"/>
      <c r="N6" s="346"/>
      <c r="O6" s="347"/>
      <c r="P6" s="349"/>
      <c r="Q6" s="350"/>
      <c r="R6" s="347"/>
      <c r="S6" s="349"/>
      <c r="T6" s="350"/>
      <c r="U6" s="348"/>
      <c r="V6" s="349"/>
      <c r="W6" s="350"/>
      <c r="X6" s="347"/>
      <c r="Y6" s="349"/>
      <c r="Z6" s="350"/>
      <c r="AA6" s="347"/>
      <c r="AB6" s="349"/>
      <c r="AC6" s="350"/>
      <c r="AD6" s="347"/>
      <c r="AE6" s="349"/>
      <c r="AF6" s="350"/>
    </row>
    <row r="7" spans="1:32" s="343" customFormat="1" ht="17.25">
      <c r="A7" s="81" t="str">
        <f>'1-Contractblad totaal'!A8</f>
        <v>Naam dienstverlener</v>
      </c>
      <c r="B7" s="285">
        <f>'1-Contractblad totaal'!B8</f>
        <v>0</v>
      </c>
      <c r="C7" s="285"/>
      <c r="D7" s="525"/>
      <c r="E7" s="360"/>
      <c r="F7" s="345" t="s">
        <v>502</v>
      </c>
      <c r="G7" s="560"/>
      <c r="H7" s="46"/>
      <c r="I7" s="346"/>
      <c r="J7" s="346"/>
      <c r="K7" s="346"/>
      <c r="L7" s="346"/>
      <c r="M7" s="346"/>
      <c r="N7" s="346"/>
      <c r="O7" s="346"/>
    </row>
    <row r="8" spans="1:32" s="343" customFormat="1" ht="17.25">
      <c r="A8" s="81" t="str">
        <f>'1-Contractblad totaal'!A9</f>
        <v>Prijspeil</v>
      </c>
      <c r="B8" s="113">
        <f>'1-Contractblad totaal'!B9</f>
        <v>44562</v>
      </c>
      <c r="C8" s="113"/>
      <c r="D8" s="525"/>
      <c r="E8" s="360"/>
      <c r="F8" s="345" t="s">
        <v>499</v>
      </c>
      <c r="G8" s="560"/>
      <c r="H8" s="46"/>
      <c r="I8" s="346"/>
      <c r="J8" s="346"/>
      <c r="K8" s="346"/>
      <c r="L8" s="346"/>
      <c r="M8" s="346"/>
      <c r="N8" s="346"/>
    </row>
    <row r="9" spans="1:32" s="351" customFormat="1" ht="17.25">
      <c r="D9" s="525"/>
      <c r="E9" s="360"/>
      <c r="F9" s="345" t="s">
        <v>500</v>
      </c>
      <c r="G9" s="560"/>
      <c r="H9" s="46"/>
      <c r="I9" s="346"/>
      <c r="J9" s="346"/>
      <c r="K9" s="346"/>
      <c r="L9" s="346"/>
      <c r="M9" s="346"/>
      <c r="N9" s="346"/>
    </row>
    <row r="10" spans="1:32" s="351" customFormat="1" ht="17.25">
      <c r="D10" s="525"/>
      <c r="E10" s="360"/>
      <c r="F10" s="345" t="s">
        <v>511</v>
      </c>
      <c r="G10" s="560"/>
      <c r="H10" s="46"/>
      <c r="I10" s="346"/>
      <c r="J10" s="346"/>
      <c r="K10" s="346"/>
      <c r="L10" s="346"/>
      <c r="M10" s="346"/>
      <c r="N10" s="346"/>
    </row>
    <row r="11" spans="1:32" s="351" customFormat="1" ht="17.25">
      <c r="D11" s="525"/>
      <c r="E11" s="361"/>
      <c r="F11" s="345" t="s">
        <v>504</v>
      </c>
      <c r="G11" s="560"/>
      <c r="H11" s="46"/>
      <c r="I11" s="346"/>
      <c r="J11" s="346"/>
      <c r="K11" s="346"/>
      <c r="L11" s="346"/>
      <c r="M11" s="346"/>
      <c r="N11" s="346"/>
    </row>
    <row r="12" spans="1:32" s="351" customFormat="1">
      <c r="E12" s="361"/>
      <c r="F12" s="345" t="s">
        <v>506</v>
      </c>
      <c r="G12" s="560"/>
      <c r="H12" s="46"/>
      <c r="I12" s="346"/>
      <c r="J12" s="346"/>
      <c r="K12" s="346"/>
      <c r="L12" s="346"/>
      <c r="M12" s="346"/>
      <c r="N12" s="346"/>
    </row>
    <row r="13" spans="1:32" s="351" customFormat="1">
      <c r="E13" s="361"/>
      <c r="F13" s="345" t="s">
        <v>168</v>
      </c>
      <c r="G13" s="560"/>
      <c r="H13" s="46"/>
      <c r="I13" s="346"/>
      <c r="J13" s="346"/>
      <c r="K13" s="346"/>
      <c r="L13" s="346"/>
      <c r="M13" s="346"/>
      <c r="N13" s="346"/>
    </row>
    <row r="14" spans="1:32" s="351" customFormat="1">
      <c r="E14" s="361"/>
      <c r="F14" s="345" t="s">
        <v>509</v>
      </c>
      <c r="G14" s="560"/>
      <c r="H14" s="46"/>
      <c r="I14" s="346"/>
      <c r="J14" s="346"/>
      <c r="K14" s="346"/>
      <c r="L14" s="346"/>
      <c r="M14" s="346"/>
      <c r="N14" s="346"/>
    </row>
    <row r="15" spans="1:32" s="351" customFormat="1" ht="27">
      <c r="E15" s="361"/>
      <c r="F15" s="345" t="s">
        <v>1425</v>
      </c>
      <c r="G15" s="560"/>
      <c r="H15" s="46"/>
      <c r="I15" s="346"/>
      <c r="J15" s="343"/>
      <c r="K15" s="349"/>
      <c r="L15" s="348"/>
      <c r="M15" s="349"/>
    </row>
    <row r="16" spans="1:32" s="351" customFormat="1">
      <c r="E16" s="361"/>
      <c r="F16" s="46"/>
      <c r="G16" s="46"/>
      <c r="H16" s="46"/>
      <c r="I16" s="346"/>
      <c r="J16" s="343"/>
      <c r="K16" s="349"/>
      <c r="L16" s="348"/>
      <c r="M16" s="349"/>
    </row>
    <row r="17" spans="1:11" s="343" customFormat="1" ht="15.75">
      <c r="A17" s="352"/>
      <c r="B17" s="352"/>
      <c r="F17" s="353"/>
      <c r="G17" s="347"/>
      <c r="H17" s="347"/>
      <c r="I17" s="346"/>
    </row>
    <row r="18" spans="1:11" s="458" customFormat="1" ht="38.25">
      <c r="A18" s="456" t="s">
        <v>106</v>
      </c>
      <c r="B18" s="498" t="s">
        <v>521</v>
      </c>
      <c r="C18" s="457" t="s">
        <v>165</v>
      </c>
      <c r="D18" s="457" t="s">
        <v>214</v>
      </c>
      <c r="E18" s="362" t="s">
        <v>169</v>
      </c>
      <c r="F18" s="457" t="s">
        <v>108</v>
      </c>
      <c r="G18" s="457" t="s">
        <v>63</v>
      </c>
      <c r="H18" s="457" t="s">
        <v>215</v>
      </c>
      <c r="I18" s="457" t="s">
        <v>170</v>
      </c>
      <c r="J18" s="457" t="s">
        <v>171</v>
      </c>
      <c r="K18" s="457" t="s">
        <v>172</v>
      </c>
    </row>
    <row r="19" spans="1:11">
      <c r="A19" s="499" t="s">
        <v>514</v>
      </c>
      <c r="B19" s="499" t="s">
        <v>335</v>
      </c>
      <c r="C19" s="500" t="s">
        <v>509</v>
      </c>
      <c r="D19" s="500"/>
      <c r="E19" s="521">
        <v>539</v>
      </c>
      <c r="F19" s="355">
        <f>E19*H19</f>
        <v>0</v>
      </c>
      <c r="G19" s="501">
        <v>1</v>
      </c>
      <c r="H19" s="455">
        <f>VLOOKUP(C19,$F$3:$G$16,2,FALSE)</f>
        <v>0</v>
      </c>
      <c r="I19" s="355">
        <f t="shared" ref="I19:I23" si="0">G19*F19</f>
        <v>0</v>
      </c>
      <c r="J19" s="497"/>
      <c r="K19" s="356">
        <f t="shared" ref="K19:K23" si="1">I19+J19</f>
        <v>0</v>
      </c>
    </row>
    <row r="20" spans="1:11">
      <c r="A20" s="499" t="s">
        <v>514</v>
      </c>
      <c r="B20" s="499" t="s">
        <v>335</v>
      </c>
      <c r="C20" s="500" t="s">
        <v>167</v>
      </c>
      <c r="D20" s="500"/>
      <c r="E20" s="521">
        <v>850</v>
      </c>
      <c r="F20" s="355">
        <f>E20*H20</f>
        <v>0</v>
      </c>
      <c r="G20" s="501">
        <v>2</v>
      </c>
      <c r="H20" s="455">
        <f>VLOOKUP(C20,$F$3:$G$16,2,FALSE)</f>
        <v>0</v>
      </c>
      <c r="I20" s="355">
        <f t="shared" si="0"/>
        <v>0</v>
      </c>
      <c r="J20" s="497"/>
      <c r="K20" s="356">
        <f t="shared" si="1"/>
        <v>0</v>
      </c>
    </row>
    <row r="21" spans="1:11">
      <c r="A21" s="499" t="s">
        <v>514</v>
      </c>
      <c r="B21" s="499" t="s">
        <v>335</v>
      </c>
      <c r="C21" s="500" t="s">
        <v>166</v>
      </c>
      <c r="D21" s="500"/>
      <c r="E21" s="521">
        <v>850</v>
      </c>
      <c r="F21" s="355">
        <f>E21*H21</f>
        <v>0</v>
      </c>
      <c r="G21" s="501">
        <v>2</v>
      </c>
      <c r="H21" s="455">
        <f>VLOOKUP(C21,$F$3:$G$16,2,FALSE)</f>
        <v>0</v>
      </c>
      <c r="I21" s="355">
        <f t="shared" si="0"/>
        <v>0</v>
      </c>
      <c r="J21" s="497"/>
      <c r="K21" s="356">
        <f t="shared" si="1"/>
        <v>0</v>
      </c>
    </row>
    <row r="22" spans="1:11">
      <c r="A22" s="499" t="s">
        <v>514</v>
      </c>
      <c r="B22" s="499" t="s">
        <v>335</v>
      </c>
      <c r="C22" s="500" t="s">
        <v>168</v>
      </c>
      <c r="D22" s="500"/>
      <c r="E22" s="521">
        <v>1027</v>
      </c>
      <c r="F22" s="355">
        <f>E22*H22</f>
        <v>0</v>
      </c>
      <c r="G22" s="501">
        <v>2</v>
      </c>
      <c r="H22" s="455">
        <f>VLOOKUP(C22,$F$3:$G$16,2,FALSE)</f>
        <v>0</v>
      </c>
      <c r="I22" s="355">
        <f t="shared" si="0"/>
        <v>0</v>
      </c>
      <c r="J22" s="497"/>
      <c r="K22" s="356">
        <f t="shared" si="1"/>
        <v>0</v>
      </c>
    </row>
    <row r="23" spans="1:11">
      <c r="A23" s="499" t="s">
        <v>514</v>
      </c>
      <c r="B23" s="499" t="s">
        <v>335</v>
      </c>
      <c r="C23" s="500" t="s">
        <v>167</v>
      </c>
      <c r="D23" s="500" t="s">
        <v>510</v>
      </c>
      <c r="E23" s="521">
        <v>59.8</v>
      </c>
      <c r="F23" s="355">
        <f>E23*H23</f>
        <v>0</v>
      </c>
      <c r="G23" s="501">
        <v>2</v>
      </c>
      <c r="H23" s="455">
        <f>VLOOKUP(C23,$F$3:$G$16,2,FALSE)</f>
        <v>0</v>
      </c>
      <c r="I23" s="355">
        <f t="shared" si="0"/>
        <v>0</v>
      </c>
      <c r="J23" s="497"/>
      <c r="K23" s="356">
        <f t="shared" si="1"/>
        <v>0</v>
      </c>
    </row>
    <row r="24" spans="1:11">
      <c r="A24" s="499" t="s">
        <v>514</v>
      </c>
      <c r="B24" s="499" t="s">
        <v>335</v>
      </c>
      <c r="C24" s="500" t="s">
        <v>166</v>
      </c>
      <c r="D24" s="500" t="s">
        <v>510</v>
      </c>
      <c r="E24" s="521">
        <v>59.8</v>
      </c>
      <c r="F24" s="355">
        <f t="shared" ref="F24" si="2">E24*H24</f>
        <v>0</v>
      </c>
      <c r="G24" s="501">
        <v>2</v>
      </c>
      <c r="H24" s="455">
        <f t="shared" ref="H24" si="3">VLOOKUP(C24,$F$3:$G$16,2,FALSE)</f>
        <v>0</v>
      </c>
      <c r="I24" s="355">
        <f t="shared" ref="I24" si="4">G24*F24</f>
        <v>0</v>
      </c>
      <c r="J24" s="497"/>
      <c r="K24" s="356">
        <f t="shared" ref="K24" si="5">I24+J24</f>
        <v>0</v>
      </c>
    </row>
    <row r="25" spans="1:11">
      <c r="A25" s="499" t="s">
        <v>514</v>
      </c>
      <c r="B25" s="499" t="s">
        <v>335</v>
      </c>
      <c r="C25" s="555" t="s">
        <v>1426</v>
      </c>
      <c r="D25" s="556"/>
      <c r="E25" s="556"/>
      <c r="F25" s="541"/>
      <c r="G25" s="557">
        <v>2</v>
      </c>
      <c r="H25" s="558"/>
      <c r="I25" s="355">
        <f>G25*F25</f>
        <v>0</v>
      </c>
      <c r="J25" s="541"/>
      <c r="K25" s="559">
        <f>I25+J25</f>
        <v>0</v>
      </c>
    </row>
    <row r="26" spans="1:11">
      <c r="A26" s="502" t="s">
        <v>515</v>
      </c>
      <c r="B26" s="502" t="s">
        <v>335</v>
      </c>
      <c r="C26" s="500" t="s">
        <v>167</v>
      </c>
      <c r="D26" s="500"/>
      <c r="E26" s="521">
        <f>1207+18</f>
        <v>1225</v>
      </c>
      <c r="F26" s="355">
        <f t="shared" ref="F26:F39" si="6">E26*H26</f>
        <v>0</v>
      </c>
      <c r="G26" s="501">
        <v>2</v>
      </c>
      <c r="H26" s="455">
        <f t="shared" ref="H26:H39" si="7">VLOOKUP(C26,$F$3:$G$16,2,FALSE)</f>
        <v>0</v>
      </c>
      <c r="I26" s="355">
        <f t="shared" ref="I26:I39" si="8">G26*F26</f>
        <v>0</v>
      </c>
      <c r="J26" s="497"/>
      <c r="K26" s="356">
        <f t="shared" ref="K26:K39" si="9">I26+J26</f>
        <v>0</v>
      </c>
    </row>
    <row r="27" spans="1:11">
      <c r="A27" s="502" t="s">
        <v>515</v>
      </c>
      <c r="B27" s="502" t="s">
        <v>335</v>
      </c>
      <c r="C27" s="500" t="s">
        <v>166</v>
      </c>
      <c r="D27" s="500"/>
      <c r="E27" s="521">
        <f>1198+18</f>
        <v>1216</v>
      </c>
      <c r="F27" s="355">
        <f t="shared" si="6"/>
        <v>0</v>
      </c>
      <c r="G27" s="501">
        <v>2</v>
      </c>
      <c r="H27" s="455">
        <f t="shared" si="7"/>
        <v>0</v>
      </c>
      <c r="I27" s="355">
        <f t="shared" si="8"/>
        <v>0</v>
      </c>
      <c r="J27" s="497"/>
      <c r="K27" s="356">
        <f t="shared" si="9"/>
        <v>0</v>
      </c>
    </row>
    <row r="28" spans="1:11">
      <c r="A28" s="502" t="s">
        <v>515</v>
      </c>
      <c r="B28" s="502" t="s">
        <v>335</v>
      </c>
      <c r="C28" s="500" t="s">
        <v>168</v>
      </c>
      <c r="D28" s="500"/>
      <c r="E28" s="521">
        <v>947</v>
      </c>
      <c r="F28" s="355">
        <f t="shared" si="6"/>
        <v>0</v>
      </c>
      <c r="G28" s="501">
        <v>2</v>
      </c>
      <c r="H28" s="455">
        <f t="shared" si="7"/>
        <v>0</v>
      </c>
      <c r="I28" s="355">
        <f t="shared" si="8"/>
        <v>0</v>
      </c>
      <c r="J28" s="497"/>
      <c r="K28" s="356">
        <f t="shared" si="9"/>
        <v>0</v>
      </c>
    </row>
    <row r="29" spans="1:11">
      <c r="A29" s="502" t="s">
        <v>515</v>
      </c>
      <c r="B29" s="502" t="s">
        <v>335</v>
      </c>
      <c r="C29" s="500" t="s">
        <v>168</v>
      </c>
      <c r="D29" s="500" t="s">
        <v>512</v>
      </c>
      <c r="E29" s="521">
        <v>204.4</v>
      </c>
      <c r="F29" s="355">
        <f t="shared" si="6"/>
        <v>0</v>
      </c>
      <c r="G29" s="501">
        <v>2</v>
      </c>
      <c r="H29" s="455">
        <f t="shared" si="7"/>
        <v>0</v>
      </c>
      <c r="I29" s="355">
        <f t="shared" si="8"/>
        <v>0</v>
      </c>
      <c r="J29" s="497"/>
      <c r="K29" s="356">
        <f t="shared" si="9"/>
        <v>0</v>
      </c>
    </row>
    <row r="30" spans="1:11">
      <c r="A30" s="502" t="s">
        <v>515</v>
      </c>
      <c r="B30" s="502" t="s">
        <v>335</v>
      </c>
      <c r="C30" s="500" t="s">
        <v>168</v>
      </c>
      <c r="D30" s="500" t="s">
        <v>498</v>
      </c>
      <c r="E30" s="521">
        <v>245</v>
      </c>
      <c r="F30" s="355">
        <f t="shared" si="6"/>
        <v>0</v>
      </c>
      <c r="G30" s="501">
        <v>2</v>
      </c>
      <c r="H30" s="455">
        <f t="shared" si="7"/>
        <v>0</v>
      </c>
      <c r="I30" s="355">
        <f t="shared" si="8"/>
        <v>0</v>
      </c>
      <c r="J30" s="497"/>
      <c r="K30" s="356">
        <f t="shared" si="9"/>
        <v>0</v>
      </c>
    </row>
    <row r="31" spans="1:11">
      <c r="A31" s="554" t="s">
        <v>515</v>
      </c>
      <c r="B31" s="554" t="s">
        <v>335</v>
      </c>
      <c r="C31" s="555" t="s">
        <v>1426</v>
      </c>
      <c r="D31" s="556"/>
      <c r="E31" s="556"/>
      <c r="F31" s="541"/>
      <c r="G31" s="557">
        <v>2</v>
      </c>
      <c r="H31" s="558"/>
      <c r="I31" s="355">
        <f>G31*F31</f>
        <v>0</v>
      </c>
      <c r="J31" s="541"/>
      <c r="K31" s="559">
        <f>I31+J31</f>
        <v>0</v>
      </c>
    </row>
    <row r="32" spans="1:11">
      <c r="A32" s="499" t="s">
        <v>513</v>
      </c>
      <c r="B32" s="499" t="s">
        <v>495</v>
      </c>
      <c r="C32" s="500" t="s">
        <v>166</v>
      </c>
      <c r="D32" s="500"/>
      <c r="E32" s="521">
        <v>864</v>
      </c>
      <c r="F32" s="355">
        <f t="shared" si="6"/>
        <v>0</v>
      </c>
      <c r="G32" s="501">
        <v>2</v>
      </c>
      <c r="H32" s="455">
        <f t="shared" si="7"/>
        <v>0</v>
      </c>
      <c r="I32" s="355">
        <f t="shared" si="8"/>
        <v>0</v>
      </c>
      <c r="J32" s="497"/>
      <c r="K32" s="356">
        <f t="shared" si="9"/>
        <v>0</v>
      </c>
    </row>
    <row r="33" spans="1:11">
      <c r="A33" s="499" t="s">
        <v>513</v>
      </c>
      <c r="B33" s="499" t="s">
        <v>495</v>
      </c>
      <c r="C33" s="500" t="s">
        <v>168</v>
      </c>
      <c r="D33" s="500"/>
      <c r="E33" s="521">
        <v>1087</v>
      </c>
      <c r="F33" s="355">
        <f t="shared" si="6"/>
        <v>0</v>
      </c>
      <c r="G33" s="501">
        <v>2</v>
      </c>
      <c r="H33" s="455">
        <f t="shared" si="7"/>
        <v>0</v>
      </c>
      <c r="I33" s="355">
        <f t="shared" si="8"/>
        <v>0</v>
      </c>
      <c r="J33" s="497"/>
      <c r="K33" s="356">
        <f t="shared" si="9"/>
        <v>0</v>
      </c>
    </row>
    <row r="34" spans="1:11">
      <c r="A34" s="499" t="s">
        <v>513</v>
      </c>
      <c r="B34" s="499" t="s">
        <v>495</v>
      </c>
      <c r="C34" s="500" t="s">
        <v>168</v>
      </c>
      <c r="D34" s="500" t="s">
        <v>501</v>
      </c>
      <c r="E34" s="521">
        <v>49</v>
      </c>
      <c r="F34" s="355">
        <f t="shared" si="6"/>
        <v>0</v>
      </c>
      <c r="G34" s="501">
        <v>2</v>
      </c>
      <c r="H34" s="455">
        <f t="shared" si="7"/>
        <v>0</v>
      </c>
      <c r="I34" s="355">
        <f t="shared" si="8"/>
        <v>0</v>
      </c>
      <c r="J34" s="497"/>
      <c r="K34" s="356">
        <f t="shared" si="9"/>
        <v>0</v>
      </c>
    </row>
    <row r="35" spans="1:11">
      <c r="A35" s="499" t="s">
        <v>513</v>
      </c>
      <c r="B35" s="499" t="s">
        <v>495</v>
      </c>
      <c r="C35" s="500" t="s">
        <v>502</v>
      </c>
      <c r="D35" s="500"/>
      <c r="E35" s="521">
        <v>21</v>
      </c>
      <c r="F35" s="355">
        <f t="shared" si="6"/>
        <v>0</v>
      </c>
      <c r="G35" s="501">
        <v>4</v>
      </c>
      <c r="H35" s="455">
        <f t="shared" si="7"/>
        <v>0</v>
      </c>
      <c r="I35" s="355">
        <f t="shared" si="8"/>
        <v>0</v>
      </c>
      <c r="J35" s="497"/>
      <c r="K35" s="356">
        <f t="shared" si="9"/>
        <v>0</v>
      </c>
    </row>
    <row r="36" spans="1:11">
      <c r="A36" s="499" t="s">
        <v>513</v>
      </c>
      <c r="B36" s="499" t="s">
        <v>495</v>
      </c>
      <c r="C36" s="500" t="s">
        <v>167</v>
      </c>
      <c r="D36" s="500"/>
      <c r="E36" s="521">
        <v>864</v>
      </c>
      <c r="F36" s="355">
        <f t="shared" si="6"/>
        <v>0</v>
      </c>
      <c r="G36" s="501">
        <v>4</v>
      </c>
      <c r="H36" s="455">
        <f t="shared" si="7"/>
        <v>0</v>
      </c>
      <c r="I36" s="355">
        <f t="shared" si="8"/>
        <v>0</v>
      </c>
      <c r="J36" s="497"/>
      <c r="K36" s="356">
        <f t="shared" si="9"/>
        <v>0</v>
      </c>
    </row>
    <row r="37" spans="1:11">
      <c r="A37" s="499" t="s">
        <v>513</v>
      </c>
      <c r="B37" s="499" t="s">
        <v>495</v>
      </c>
      <c r="C37" s="500" t="s">
        <v>167</v>
      </c>
      <c r="D37" s="500" t="s">
        <v>503</v>
      </c>
      <c r="E37" s="521">
        <v>149</v>
      </c>
      <c r="F37" s="355">
        <f t="shared" si="6"/>
        <v>0</v>
      </c>
      <c r="G37" s="501">
        <v>4</v>
      </c>
      <c r="H37" s="455">
        <f t="shared" si="7"/>
        <v>0</v>
      </c>
      <c r="I37" s="355">
        <f t="shared" si="8"/>
        <v>0</v>
      </c>
      <c r="J37" s="497"/>
      <c r="K37" s="356">
        <f t="shared" si="9"/>
        <v>0</v>
      </c>
    </row>
    <row r="38" spans="1:11">
      <c r="A38" s="499" t="s">
        <v>513</v>
      </c>
      <c r="B38" s="499" t="s">
        <v>495</v>
      </c>
      <c r="C38" s="500" t="s">
        <v>508</v>
      </c>
      <c r="D38" s="500" t="s">
        <v>1421</v>
      </c>
      <c r="E38" s="521">
        <v>18</v>
      </c>
      <c r="F38" s="355">
        <f t="shared" si="6"/>
        <v>0</v>
      </c>
      <c r="G38" s="501">
        <v>1</v>
      </c>
      <c r="H38" s="455">
        <f t="shared" si="7"/>
        <v>0</v>
      </c>
      <c r="I38" s="355">
        <f t="shared" si="8"/>
        <v>0</v>
      </c>
      <c r="J38" s="497"/>
      <c r="K38" s="356">
        <f t="shared" si="9"/>
        <v>0</v>
      </c>
    </row>
    <row r="39" spans="1:11">
      <c r="A39" s="499" t="s">
        <v>513</v>
      </c>
      <c r="B39" s="499" t="s">
        <v>495</v>
      </c>
      <c r="C39" s="500" t="s">
        <v>508</v>
      </c>
      <c r="D39" s="500" t="s">
        <v>507</v>
      </c>
      <c r="E39" s="521">
        <v>12</v>
      </c>
      <c r="F39" s="355">
        <f t="shared" si="6"/>
        <v>0</v>
      </c>
      <c r="G39" s="501">
        <v>1</v>
      </c>
      <c r="H39" s="455">
        <f t="shared" si="7"/>
        <v>0</v>
      </c>
      <c r="I39" s="355">
        <f t="shared" si="8"/>
        <v>0</v>
      </c>
      <c r="J39" s="497"/>
      <c r="K39" s="356">
        <f t="shared" si="9"/>
        <v>0</v>
      </c>
    </row>
    <row r="40" spans="1:11">
      <c r="A40" s="499" t="s">
        <v>513</v>
      </c>
      <c r="B40" s="499" t="s">
        <v>495</v>
      </c>
      <c r="C40" s="555" t="s">
        <v>1426</v>
      </c>
      <c r="D40" s="556"/>
      <c r="E40" s="556"/>
      <c r="F40" s="541"/>
      <c r="G40" s="557">
        <v>2</v>
      </c>
      <c r="H40" s="558"/>
      <c r="I40" s="355">
        <f>G40*F40</f>
        <v>0</v>
      </c>
      <c r="J40" s="541"/>
      <c r="K40" s="559">
        <f>I40+J40</f>
        <v>0</v>
      </c>
    </row>
    <row r="41" spans="1:11">
      <c r="C41" s="354"/>
      <c r="D41" s="354"/>
      <c r="F41" s="354"/>
      <c r="G41" s="354"/>
      <c r="H41" s="354"/>
      <c r="I41" s="354"/>
      <c r="K41" s="354"/>
    </row>
    <row r="42" spans="1:11">
      <c r="A42" s="445" t="s">
        <v>9</v>
      </c>
      <c r="B42" s="449"/>
      <c r="C42" s="446"/>
      <c r="D42" s="449"/>
      <c r="E42" s="447">
        <f>SUM(E19:E40)</f>
        <v>10287</v>
      </c>
      <c r="F42" s="448"/>
      <c r="G42" s="449"/>
      <c r="H42" s="446"/>
      <c r="I42" s="444">
        <f>SUM(I19:I40)</f>
        <v>0</v>
      </c>
      <c r="J42" s="444">
        <f>SUM(J19:J40)</f>
        <v>0</v>
      </c>
      <c r="K42" s="444">
        <f>SUM(K19:K40)</f>
        <v>0</v>
      </c>
    </row>
    <row r="45" spans="1:11">
      <c r="K45" s="354"/>
    </row>
  </sheetData>
  <autoFilter ref="A18:AF42" xr:uid="{00000000-0009-0000-0000-00000A000000}"/>
  <mergeCells count="1">
    <mergeCell ref="D3:D5"/>
  </mergeCells>
  <printOptions horizontalCentered="1"/>
  <pageMargins left="0.7" right="0.7" top="0.75" bottom="0.75" header="0.3" footer="0.3"/>
  <pageSetup paperSize="9" scale="42"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7"/>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40625" defaultRowHeight="13.5"/>
  <cols>
    <col min="1" max="1" width="49" style="343" customWidth="1"/>
    <col min="2" max="2" width="35.7109375" style="343" bestFit="1" customWidth="1"/>
    <col min="3" max="3" width="23.7109375" style="343" customWidth="1"/>
    <col min="4" max="12" width="12.85546875" style="343" customWidth="1"/>
    <col min="13" max="13" width="1.7109375" style="343" customWidth="1"/>
    <col min="14" max="14" width="12.85546875" style="343" customWidth="1"/>
    <col min="15" max="15" width="1.5703125" style="343" customWidth="1"/>
    <col min="16" max="17" width="12.85546875" style="343" customWidth="1"/>
    <col min="18" max="16384" width="9.140625" style="343"/>
  </cols>
  <sheetData>
    <row r="1" spans="1:17">
      <c r="A1" s="364"/>
      <c r="B1" s="363"/>
      <c r="C1" s="363"/>
    </row>
    <row r="2" spans="1:17" ht="17.25">
      <c r="A2" s="381" t="str">
        <f>'1-Contractblad totaal'!A3</f>
        <v>Naam opdrachtgever</v>
      </c>
      <c r="B2" s="382" t="str">
        <f>'1-Contractblad totaal'!B3</f>
        <v>ROC Aventus</v>
      </c>
    </row>
    <row r="3" spans="1:17" ht="17.25">
      <c r="A3" s="381" t="str">
        <f>'1-Contractblad totaal'!A4</f>
        <v>Calculatie onderdeel</v>
      </c>
      <c r="B3" s="135" t="str">
        <f ca="1">MID(CELL("bestandsnaam",$D$9),SEARCH("]",CELL("bestandsnaam",$D$9),1)+1,256)</f>
        <v>11-Machinekosten</v>
      </c>
    </row>
    <row r="4" spans="1:17" ht="17.25">
      <c r="A4" s="381" t="str">
        <f>'1-Contractblad totaal'!A5</f>
        <v>Gebouw/plaats</v>
      </c>
      <c r="B4" s="382" t="str">
        <f>'1-Contractblad totaal'!B5</f>
        <v>Diverse gebouwen</v>
      </c>
    </row>
    <row r="5" spans="1:17" ht="17.25">
      <c r="A5" s="381" t="str">
        <f>'1-Contractblad totaal'!A6</f>
        <v>Referentie nummer</v>
      </c>
      <c r="B5" s="382" t="str">
        <f>'1-Contractblad totaal'!B6</f>
        <v>AVEN-2021-MvdK</v>
      </c>
    </row>
    <row r="6" spans="1:17" ht="17.25" customHeight="1">
      <c r="A6" s="381" t="str">
        <f>'1-Contractblad totaal'!A8</f>
        <v>Naam dienstverlener</v>
      </c>
      <c r="B6" s="382">
        <f>'1-Contractblad totaal'!B8</f>
        <v>0</v>
      </c>
    </row>
    <row r="7" spans="1:17" ht="15.75">
      <c r="A7" s="381" t="str">
        <f>'1-Contractblad totaal'!A9</f>
        <v>Prijspeil</v>
      </c>
      <c r="B7" s="113">
        <f>'1-Contractblad totaal'!B9</f>
        <v>44562</v>
      </c>
    </row>
    <row r="8" spans="1:17" ht="15.75">
      <c r="A8" s="381"/>
    </row>
    <row r="9" spans="1:17" ht="15.75">
      <c r="A9" s="365"/>
      <c r="B9" s="365"/>
      <c r="C9" s="366"/>
    </row>
    <row r="10" spans="1:17" s="367" customFormat="1" ht="58.5" customHeight="1">
      <c r="A10" s="153" t="s">
        <v>106</v>
      </c>
      <c r="B10" s="153" t="s">
        <v>91</v>
      </c>
      <c r="C10" s="153" t="s">
        <v>92</v>
      </c>
      <c r="D10" s="153" t="s">
        <v>158</v>
      </c>
      <c r="E10" s="153" t="s">
        <v>44</v>
      </c>
      <c r="F10" s="153" t="s">
        <v>159</v>
      </c>
      <c r="G10" s="153" t="s">
        <v>160</v>
      </c>
      <c r="H10" s="153" t="s">
        <v>68</v>
      </c>
      <c r="I10" s="153" t="s">
        <v>161</v>
      </c>
      <c r="J10" s="153" t="s">
        <v>162</v>
      </c>
      <c r="K10" s="153" t="s">
        <v>51</v>
      </c>
      <c r="L10" s="153" t="s">
        <v>163</v>
      </c>
      <c r="M10" s="343"/>
      <c r="N10" s="153" t="s">
        <v>164</v>
      </c>
      <c r="O10" s="343"/>
      <c r="P10" s="153" t="s">
        <v>27</v>
      </c>
      <c r="Q10" s="153" t="s">
        <v>109</v>
      </c>
    </row>
    <row r="11" spans="1:17">
      <c r="D11" s="368"/>
      <c r="E11" s="368"/>
      <c r="F11" s="369"/>
      <c r="G11" s="368"/>
      <c r="H11" s="368"/>
      <c r="J11" s="443">
        <v>0</v>
      </c>
      <c r="K11" s="443">
        <v>0</v>
      </c>
      <c r="L11" s="443">
        <v>0</v>
      </c>
      <c r="N11" s="370"/>
      <c r="P11" s="369"/>
    </row>
    <row r="12" spans="1:17">
      <c r="A12" s="431" t="s">
        <v>514</v>
      </c>
      <c r="B12" s="431"/>
      <c r="C12" s="432"/>
      <c r="D12" s="433">
        <v>0</v>
      </c>
      <c r="E12" s="433">
        <v>0</v>
      </c>
      <c r="F12" s="371">
        <f t="shared" ref="F12:F16" si="0">D12-E12</f>
        <v>0</v>
      </c>
      <c r="G12" s="429">
        <v>0</v>
      </c>
      <c r="H12" s="433">
        <v>0</v>
      </c>
      <c r="I12" s="372">
        <f t="shared" ref="I12:I16" si="1">IF(G12=0,0,(F12-H12)/G12)</f>
        <v>0</v>
      </c>
      <c r="J12" s="373">
        <f t="shared" ref="J12:J16" si="2">D12*$J$11</f>
        <v>0</v>
      </c>
      <c r="K12" s="372">
        <f t="shared" ref="K12:K16" si="3">D12*$K$11</f>
        <v>0</v>
      </c>
      <c r="L12" s="374">
        <f t="shared" ref="L12:L16" si="4">$L$11*D12</f>
        <v>0</v>
      </c>
      <c r="N12" s="375">
        <f t="shared" ref="N12:N16" si="5">SUM(I12:L12)</f>
        <v>0</v>
      </c>
      <c r="P12" s="429">
        <v>0</v>
      </c>
      <c r="Q12" s="372">
        <f t="shared" ref="Q12:Q25" si="6">N12*P12</f>
        <v>0</v>
      </c>
    </row>
    <row r="13" spans="1:17">
      <c r="A13" s="431" t="s">
        <v>514</v>
      </c>
      <c r="B13" s="431"/>
      <c r="C13" s="432"/>
      <c r="D13" s="433">
        <v>0</v>
      </c>
      <c r="E13" s="433">
        <v>0</v>
      </c>
      <c r="F13" s="371">
        <f t="shared" ref="F13" si="7">D13-E13</f>
        <v>0</v>
      </c>
      <c r="G13" s="429">
        <v>0</v>
      </c>
      <c r="H13" s="433">
        <v>0</v>
      </c>
      <c r="I13" s="372">
        <f t="shared" ref="I13" si="8">IF(G13=0,0,(F13-H13)/G13)</f>
        <v>0</v>
      </c>
      <c r="J13" s="373">
        <f t="shared" ref="J13" si="9">D13*$J$11</f>
        <v>0</v>
      </c>
      <c r="K13" s="372">
        <f t="shared" ref="K13" si="10">D13*$K$11</f>
        <v>0</v>
      </c>
      <c r="L13" s="374">
        <f t="shared" ref="L13" si="11">$L$11*D13</f>
        <v>0</v>
      </c>
      <c r="N13" s="375">
        <f t="shared" ref="N13" si="12">SUM(I13:L13)</f>
        <v>0</v>
      </c>
      <c r="P13" s="429">
        <v>0</v>
      </c>
      <c r="Q13" s="372">
        <f t="shared" si="6"/>
        <v>0</v>
      </c>
    </row>
    <row r="14" spans="1:17">
      <c r="A14" s="431" t="s">
        <v>514</v>
      </c>
      <c r="B14" s="431"/>
      <c r="C14" s="432"/>
      <c r="D14" s="433">
        <v>0</v>
      </c>
      <c r="E14" s="433">
        <v>0</v>
      </c>
      <c r="F14" s="371">
        <f t="shared" si="0"/>
        <v>0</v>
      </c>
      <c r="G14" s="429">
        <v>0</v>
      </c>
      <c r="H14" s="433">
        <v>0</v>
      </c>
      <c r="I14" s="372">
        <f t="shared" si="1"/>
        <v>0</v>
      </c>
      <c r="J14" s="373">
        <f t="shared" si="2"/>
        <v>0</v>
      </c>
      <c r="K14" s="372">
        <f t="shared" si="3"/>
        <v>0</v>
      </c>
      <c r="L14" s="374">
        <f t="shared" si="4"/>
        <v>0</v>
      </c>
      <c r="N14" s="375">
        <f t="shared" si="5"/>
        <v>0</v>
      </c>
      <c r="P14" s="429">
        <v>0</v>
      </c>
      <c r="Q14" s="372">
        <f t="shared" si="6"/>
        <v>0</v>
      </c>
    </row>
    <row r="15" spans="1:17">
      <c r="A15" s="431" t="s">
        <v>514</v>
      </c>
      <c r="B15" s="431"/>
      <c r="C15" s="432"/>
      <c r="D15" s="433">
        <v>0</v>
      </c>
      <c r="E15" s="433">
        <v>0</v>
      </c>
      <c r="F15" s="371">
        <f t="shared" ref="F15" si="13">D15-E15</f>
        <v>0</v>
      </c>
      <c r="G15" s="429">
        <v>0</v>
      </c>
      <c r="H15" s="433">
        <v>0</v>
      </c>
      <c r="I15" s="372">
        <f t="shared" ref="I15" si="14">IF(G15=0,0,(F15-H15)/G15)</f>
        <v>0</v>
      </c>
      <c r="J15" s="373">
        <f t="shared" ref="J15" si="15">D15*$J$11</f>
        <v>0</v>
      </c>
      <c r="K15" s="372">
        <f t="shared" ref="K15" si="16">D15*$K$11</f>
        <v>0</v>
      </c>
      <c r="L15" s="374">
        <f t="shared" ref="L15" si="17">$L$11*D15</f>
        <v>0</v>
      </c>
      <c r="N15" s="375">
        <f t="shared" ref="N15" si="18">SUM(I15:L15)</f>
        <v>0</v>
      </c>
      <c r="P15" s="429">
        <v>0</v>
      </c>
      <c r="Q15" s="372">
        <f t="shared" si="6"/>
        <v>0</v>
      </c>
    </row>
    <row r="16" spans="1:17">
      <c r="A16" s="431" t="s">
        <v>514</v>
      </c>
      <c r="B16" s="431"/>
      <c r="C16" s="432"/>
      <c r="D16" s="433">
        <v>0</v>
      </c>
      <c r="E16" s="433">
        <v>0</v>
      </c>
      <c r="F16" s="371">
        <f t="shared" si="0"/>
        <v>0</v>
      </c>
      <c r="G16" s="429">
        <v>0</v>
      </c>
      <c r="H16" s="433">
        <v>0</v>
      </c>
      <c r="I16" s="372">
        <f t="shared" si="1"/>
        <v>0</v>
      </c>
      <c r="J16" s="373">
        <f t="shared" si="2"/>
        <v>0</v>
      </c>
      <c r="K16" s="372">
        <f t="shared" si="3"/>
        <v>0</v>
      </c>
      <c r="L16" s="374">
        <f t="shared" si="4"/>
        <v>0</v>
      </c>
      <c r="N16" s="375">
        <f t="shared" si="5"/>
        <v>0</v>
      </c>
      <c r="P16" s="429">
        <v>0</v>
      </c>
      <c r="Q16" s="372">
        <f t="shared" ref="Q16" si="19">N16*P16</f>
        <v>0</v>
      </c>
    </row>
    <row r="17" spans="1:17">
      <c r="A17" s="431" t="s">
        <v>514</v>
      </c>
      <c r="B17" s="431"/>
      <c r="C17" s="432"/>
      <c r="D17" s="433">
        <v>0</v>
      </c>
      <c r="E17" s="433">
        <v>0</v>
      </c>
      <c r="F17" s="371">
        <f t="shared" ref="F17:F25" si="20">D17-E17</f>
        <v>0</v>
      </c>
      <c r="G17" s="429">
        <v>0</v>
      </c>
      <c r="H17" s="433">
        <v>0</v>
      </c>
      <c r="I17" s="372">
        <f t="shared" ref="I17:I25" si="21">IF(G17=0,0,(F17-H17)/G17)</f>
        <v>0</v>
      </c>
      <c r="J17" s="373">
        <f t="shared" ref="J17:J25" si="22">D17*$J$11</f>
        <v>0</v>
      </c>
      <c r="K17" s="372">
        <f t="shared" ref="K17:K25" si="23">D17*$K$11</f>
        <v>0</v>
      </c>
      <c r="L17" s="374">
        <f t="shared" ref="L17:L25" si="24">$L$11*D17</f>
        <v>0</v>
      </c>
      <c r="N17" s="375">
        <f t="shared" ref="N17:N25" si="25">SUM(I17:L17)</f>
        <v>0</v>
      </c>
      <c r="P17" s="429">
        <v>0</v>
      </c>
      <c r="Q17" s="372">
        <f t="shared" si="6"/>
        <v>0</v>
      </c>
    </row>
    <row r="18" spans="1:17">
      <c r="A18" s="431" t="s">
        <v>515</v>
      </c>
      <c r="B18" s="431"/>
      <c r="C18" s="432"/>
      <c r="D18" s="433">
        <v>0</v>
      </c>
      <c r="E18" s="433">
        <v>0</v>
      </c>
      <c r="F18" s="371">
        <f t="shared" si="20"/>
        <v>0</v>
      </c>
      <c r="G18" s="429">
        <v>0</v>
      </c>
      <c r="H18" s="433">
        <v>0</v>
      </c>
      <c r="I18" s="372">
        <f t="shared" si="21"/>
        <v>0</v>
      </c>
      <c r="J18" s="373">
        <f t="shared" si="22"/>
        <v>0</v>
      </c>
      <c r="K18" s="372">
        <f t="shared" si="23"/>
        <v>0</v>
      </c>
      <c r="L18" s="374">
        <f t="shared" si="24"/>
        <v>0</v>
      </c>
      <c r="N18" s="375">
        <f t="shared" si="25"/>
        <v>0</v>
      </c>
      <c r="P18" s="429">
        <v>0</v>
      </c>
      <c r="Q18" s="372">
        <f t="shared" si="6"/>
        <v>0</v>
      </c>
    </row>
    <row r="19" spans="1:17">
      <c r="A19" s="431" t="s">
        <v>515</v>
      </c>
      <c r="B19" s="431"/>
      <c r="C19" s="432"/>
      <c r="D19" s="433">
        <v>0</v>
      </c>
      <c r="E19" s="433">
        <v>0</v>
      </c>
      <c r="F19" s="371">
        <f t="shared" ref="F19" si="26">D19-E19</f>
        <v>0</v>
      </c>
      <c r="G19" s="429">
        <v>0</v>
      </c>
      <c r="H19" s="433">
        <v>0</v>
      </c>
      <c r="I19" s="372">
        <f t="shared" ref="I19" si="27">IF(G19=0,0,(F19-H19)/G19)</f>
        <v>0</v>
      </c>
      <c r="J19" s="373">
        <f t="shared" ref="J19" si="28">D19*$J$11</f>
        <v>0</v>
      </c>
      <c r="K19" s="372">
        <f t="shared" ref="K19" si="29">D19*$K$11</f>
        <v>0</v>
      </c>
      <c r="L19" s="374">
        <f t="shared" ref="L19" si="30">$L$11*D19</f>
        <v>0</v>
      </c>
      <c r="N19" s="375">
        <f t="shared" ref="N19" si="31">SUM(I19:L19)</f>
        <v>0</v>
      </c>
      <c r="P19" s="429">
        <v>0</v>
      </c>
      <c r="Q19" s="372">
        <f t="shared" si="6"/>
        <v>0</v>
      </c>
    </row>
    <row r="20" spans="1:17">
      <c r="A20" s="431" t="s">
        <v>515</v>
      </c>
      <c r="B20" s="431"/>
      <c r="C20" s="432"/>
      <c r="D20" s="433">
        <v>0</v>
      </c>
      <c r="E20" s="433">
        <v>0</v>
      </c>
      <c r="F20" s="371">
        <f t="shared" si="20"/>
        <v>0</v>
      </c>
      <c r="G20" s="429">
        <v>0</v>
      </c>
      <c r="H20" s="433">
        <v>0</v>
      </c>
      <c r="I20" s="372">
        <f t="shared" si="21"/>
        <v>0</v>
      </c>
      <c r="J20" s="373">
        <f t="shared" si="22"/>
        <v>0</v>
      </c>
      <c r="K20" s="372">
        <f t="shared" si="23"/>
        <v>0</v>
      </c>
      <c r="L20" s="374">
        <f t="shared" si="24"/>
        <v>0</v>
      </c>
      <c r="N20" s="375">
        <f t="shared" si="25"/>
        <v>0</v>
      </c>
      <c r="P20" s="429">
        <v>0</v>
      </c>
      <c r="Q20" s="372">
        <f t="shared" si="6"/>
        <v>0</v>
      </c>
    </row>
    <row r="21" spans="1:17">
      <c r="A21" s="431" t="s">
        <v>515</v>
      </c>
      <c r="B21" s="431"/>
      <c r="C21" s="432"/>
      <c r="D21" s="433">
        <v>0</v>
      </c>
      <c r="E21" s="433">
        <v>0</v>
      </c>
      <c r="F21" s="371">
        <f t="shared" si="20"/>
        <v>0</v>
      </c>
      <c r="G21" s="429">
        <v>0</v>
      </c>
      <c r="H21" s="433">
        <v>0</v>
      </c>
      <c r="I21" s="372">
        <f t="shared" si="21"/>
        <v>0</v>
      </c>
      <c r="J21" s="373">
        <f t="shared" si="22"/>
        <v>0</v>
      </c>
      <c r="K21" s="372">
        <f t="shared" si="23"/>
        <v>0</v>
      </c>
      <c r="L21" s="374">
        <f t="shared" si="24"/>
        <v>0</v>
      </c>
      <c r="N21" s="375">
        <f t="shared" si="25"/>
        <v>0</v>
      </c>
      <c r="P21" s="429">
        <v>0</v>
      </c>
      <c r="Q21" s="372">
        <f t="shared" si="6"/>
        <v>0</v>
      </c>
    </row>
    <row r="22" spans="1:17">
      <c r="A22" s="431" t="s">
        <v>513</v>
      </c>
      <c r="B22" s="431"/>
      <c r="C22" s="432"/>
      <c r="D22" s="433">
        <v>0</v>
      </c>
      <c r="E22" s="433">
        <v>0</v>
      </c>
      <c r="F22" s="371">
        <f t="shared" si="20"/>
        <v>0</v>
      </c>
      <c r="G22" s="429">
        <v>0</v>
      </c>
      <c r="H22" s="433">
        <v>0</v>
      </c>
      <c r="I22" s="372">
        <f t="shared" si="21"/>
        <v>0</v>
      </c>
      <c r="J22" s="373">
        <f t="shared" si="22"/>
        <v>0</v>
      </c>
      <c r="K22" s="372">
        <f t="shared" si="23"/>
        <v>0</v>
      </c>
      <c r="L22" s="374">
        <f t="shared" si="24"/>
        <v>0</v>
      </c>
      <c r="N22" s="375">
        <f t="shared" si="25"/>
        <v>0</v>
      </c>
      <c r="P22" s="429">
        <v>0</v>
      </c>
      <c r="Q22" s="372">
        <f t="shared" si="6"/>
        <v>0</v>
      </c>
    </row>
    <row r="23" spans="1:17">
      <c r="A23" s="431" t="s">
        <v>513</v>
      </c>
      <c r="B23" s="431"/>
      <c r="C23" s="432"/>
      <c r="D23" s="433">
        <v>0</v>
      </c>
      <c r="E23" s="433">
        <v>0</v>
      </c>
      <c r="F23" s="371">
        <f t="shared" si="20"/>
        <v>0</v>
      </c>
      <c r="G23" s="429">
        <v>0</v>
      </c>
      <c r="H23" s="433">
        <v>0</v>
      </c>
      <c r="I23" s="372">
        <f t="shared" si="21"/>
        <v>0</v>
      </c>
      <c r="J23" s="373">
        <f t="shared" si="22"/>
        <v>0</v>
      </c>
      <c r="K23" s="372">
        <f t="shared" si="23"/>
        <v>0</v>
      </c>
      <c r="L23" s="374">
        <f t="shared" si="24"/>
        <v>0</v>
      </c>
      <c r="N23" s="375">
        <f t="shared" si="25"/>
        <v>0</v>
      </c>
      <c r="P23" s="429">
        <v>0</v>
      </c>
      <c r="Q23" s="372">
        <f t="shared" si="6"/>
        <v>0</v>
      </c>
    </row>
    <row r="24" spans="1:17">
      <c r="A24" s="431" t="s">
        <v>513</v>
      </c>
      <c r="B24" s="431"/>
      <c r="C24" s="432"/>
      <c r="D24" s="433">
        <v>0</v>
      </c>
      <c r="E24" s="433">
        <v>0</v>
      </c>
      <c r="F24" s="371">
        <f t="shared" si="20"/>
        <v>0</v>
      </c>
      <c r="G24" s="429">
        <v>0</v>
      </c>
      <c r="H24" s="433">
        <v>0</v>
      </c>
      <c r="I24" s="372">
        <f t="shared" si="21"/>
        <v>0</v>
      </c>
      <c r="J24" s="373">
        <f t="shared" si="22"/>
        <v>0</v>
      </c>
      <c r="K24" s="372">
        <f t="shared" si="23"/>
        <v>0</v>
      </c>
      <c r="L24" s="374">
        <f t="shared" si="24"/>
        <v>0</v>
      </c>
      <c r="N24" s="375">
        <f t="shared" si="25"/>
        <v>0</v>
      </c>
      <c r="P24" s="429">
        <v>0</v>
      </c>
      <c r="Q24" s="372">
        <f t="shared" si="6"/>
        <v>0</v>
      </c>
    </row>
    <row r="25" spans="1:17" ht="15.75" customHeight="1">
      <c r="A25" s="431" t="s">
        <v>513</v>
      </c>
      <c r="B25" s="431"/>
      <c r="C25" s="432"/>
      <c r="D25" s="433">
        <v>0</v>
      </c>
      <c r="E25" s="433">
        <v>0</v>
      </c>
      <c r="F25" s="371">
        <f t="shared" si="20"/>
        <v>0</v>
      </c>
      <c r="G25" s="429">
        <v>0</v>
      </c>
      <c r="H25" s="433">
        <v>0</v>
      </c>
      <c r="I25" s="372">
        <f t="shared" si="21"/>
        <v>0</v>
      </c>
      <c r="J25" s="373">
        <f t="shared" si="22"/>
        <v>0</v>
      </c>
      <c r="K25" s="372">
        <f t="shared" si="23"/>
        <v>0</v>
      </c>
      <c r="L25" s="374">
        <f t="shared" si="24"/>
        <v>0</v>
      </c>
      <c r="N25" s="375">
        <f t="shared" si="25"/>
        <v>0</v>
      </c>
      <c r="P25" s="429">
        <v>0</v>
      </c>
      <c r="Q25" s="372">
        <f t="shared" si="6"/>
        <v>0</v>
      </c>
    </row>
    <row r="27" spans="1:17">
      <c r="A27" s="376"/>
      <c r="B27" s="376" t="s">
        <v>9</v>
      </c>
      <c r="C27" s="377"/>
      <c r="D27" s="377"/>
      <c r="E27" s="377"/>
      <c r="F27" s="377"/>
      <c r="G27" s="377"/>
      <c r="H27" s="377"/>
      <c r="I27" s="377"/>
      <c r="J27" s="377"/>
      <c r="K27" s="377"/>
      <c r="L27" s="378"/>
      <c r="P27" s="379">
        <f>SUM(P12:P25)</f>
        <v>0</v>
      </c>
      <c r="Q27" s="380">
        <f>SUM(Q12:Q25)</f>
        <v>0</v>
      </c>
    </row>
  </sheetData>
  <pageMargins left="0.59729166666666667" right="0.7" top="0.75" bottom="0.75" header="0.3" footer="0.3"/>
  <pageSetup paperSize="9" scale="50"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M51"/>
  <sheetViews>
    <sheetView showGridLines="0" tabSelected="1" zoomScaleNormal="100" workbookViewId="0">
      <pane ySplit="10" topLeftCell="A23" activePane="bottomLeft" state="frozen"/>
      <selection activeCell="D33" sqref="D33"/>
      <selection pane="bottomLeft" activeCell="H41" sqref="H41"/>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2.7109375" style="50" customWidth="1"/>
    <col min="6" max="6" width="22.85546875" style="50" bestFit="1" customWidth="1"/>
    <col min="7" max="7" width="12.7109375" style="50" customWidth="1"/>
    <col min="8" max="8" width="17.7109375" style="50" customWidth="1"/>
    <col min="9" max="9" width="2.42578125" style="50" customWidth="1"/>
    <col min="10" max="10" width="15.140625" style="50" bestFit="1" customWidth="1"/>
    <col min="11" max="11" width="10.28515625" style="50" bestFit="1" customWidth="1"/>
    <col min="12" max="16384" width="9.28515625" style="50"/>
  </cols>
  <sheetData>
    <row r="1" spans="1:13">
      <c r="A1" s="415" t="s">
        <v>28</v>
      </c>
      <c r="B1" s="49"/>
      <c r="C1" s="49"/>
    </row>
    <row r="2" spans="1:13">
      <c r="A2" s="51"/>
      <c r="B2" s="49"/>
      <c r="C2" s="49"/>
    </row>
    <row r="3" spans="1:13" s="53" customFormat="1" ht="17.25">
      <c r="A3" s="81" t="s">
        <v>32</v>
      </c>
      <c r="B3" s="82" t="s">
        <v>493</v>
      </c>
      <c r="C3" s="82"/>
      <c r="D3" s="83"/>
      <c r="E3" s="52"/>
      <c r="F3" s="52"/>
      <c r="G3" s="50"/>
      <c r="H3" s="50"/>
      <c r="I3" s="50"/>
    </row>
    <row r="4" spans="1:13" s="53" customFormat="1" ht="17.25">
      <c r="A4" s="81" t="s">
        <v>15</v>
      </c>
      <c r="B4" s="82" t="str">
        <f ca="1">MID(CELL("bestandsnaam",$D$10),SEARCH("]",CELL("bestandsnaam",$D$10),1)+1,256)</f>
        <v>1-Contractblad totaal</v>
      </c>
      <c r="C4" s="82"/>
      <c r="D4" s="83"/>
      <c r="E4" s="52"/>
      <c r="F4" s="52"/>
      <c r="G4" s="50"/>
      <c r="H4" s="50"/>
      <c r="I4" s="50"/>
    </row>
    <row r="5" spans="1:13" s="53" customFormat="1" ht="17.25">
      <c r="A5" s="81" t="s">
        <v>93</v>
      </c>
      <c r="B5" s="82" t="s">
        <v>492</v>
      </c>
      <c r="C5" s="82"/>
      <c r="D5" s="83"/>
      <c r="E5" s="52"/>
      <c r="F5" s="52"/>
      <c r="G5" s="54"/>
      <c r="H5" s="54"/>
    </row>
    <row r="6" spans="1:13" s="53" customFormat="1" ht="17.25">
      <c r="A6" s="81" t="s">
        <v>244</v>
      </c>
      <c r="B6" s="82" t="s">
        <v>1395</v>
      </c>
      <c r="C6" s="82"/>
      <c r="D6" s="83"/>
      <c r="E6" s="52"/>
      <c r="F6" s="52"/>
      <c r="G6" s="54"/>
      <c r="H6" s="54"/>
    </row>
    <row r="7" spans="1:13" s="53" customFormat="1" ht="17.25">
      <c r="A7" s="81" t="s">
        <v>216</v>
      </c>
      <c r="B7" s="460" t="s">
        <v>494</v>
      </c>
      <c r="C7" s="82"/>
      <c r="D7" s="83"/>
      <c r="E7" s="52"/>
      <c r="F7" s="52"/>
      <c r="G7" s="54"/>
      <c r="H7" s="54"/>
    </row>
    <row r="8" spans="1:13" s="53" customFormat="1" ht="17.25">
      <c r="A8" s="81" t="s">
        <v>218</v>
      </c>
      <c r="B8" s="623"/>
      <c r="C8" s="623"/>
      <c r="D8" s="624"/>
      <c r="E8" s="52"/>
      <c r="F8" s="52"/>
      <c r="G8" s="54"/>
      <c r="H8" s="54"/>
    </row>
    <row r="9" spans="1:13" s="53" customFormat="1" ht="17.25">
      <c r="A9" s="81" t="s">
        <v>11</v>
      </c>
      <c r="B9" s="113">
        <v>44562</v>
      </c>
      <c r="C9" s="84"/>
      <c r="D9" s="83"/>
      <c r="E9" s="52"/>
      <c r="F9" s="52"/>
      <c r="G9" s="54"/>
      <c r="H9" s="54"/>
      <c r="I9" s="54"/>
      <c r="J9" s="54"/>
      <c r="K9" s="54"/>
      <c r="L9" s="54"/>
      <c r="M9" s="54"/>
    </row>
    <row r="10" spans="1:13" s="53" customFormat="1" ht="17.25">
      <c r="A10" s="55"/>
      <c r="G10" s="56"/>
      <c r="H10" s="56"/>
    </row>
    <row r="11" spans="1:13" s="53" customFormat="1" ht="17.25">
      <c r="A11" s="57" t="s">
        <v>141</v>
      </c>
      <c r="B11" s="58"/>
      <c r="C11" s="58"/>
      <c r="D11" s="58"/>
      <c r="E11" s="58"/>
      <c r="F11" s="58"/>
      <c r="G11" s="59"/>
      <c r="H11" s="60"/>
    </row>
    <row r="12" spans="1:13" ht="17.25">
      <c r="J12" s="53"/>
      <c r="K12" s="53"/>
    </row>
    <row r="13" spans="1:13" ht="27">
      <c r="A13" s="85" t="s">
        <v>12</v>
      </c>
      <c r="D13" s="86"/>
      <c r="E13" s="86" t="s">
        <v>84</v>
      </c>
      <c r="F13" s="86" t="s">
        <v>54</v>
      </c>
      <c r="G13" s="86" t="s">
        <v>133</v>
      </c>
      <c r="H13" s="87" t="s">
        <v>47</v>
      </c>
      <c r="I13" s="61"/>
      <c r="J13" s="53"/>
      <c r="K13" s="53"/>
    </row>
    <row r="14" spans="1:13" ht="17.25">
      <c r="A14" s="88" t="s">
        <v>134</v>
      </c>
      <c r="B14" s="88" t="s">
        <v>135</v>
      </c>
      <c r="C14" s="88" t="s">
        <v>136</v>
      </c>
      <c r="D14" s="89"/>
      <c r="E14" s="472">
        <v>1</v>
      </c>
      <c r="F14" s="62" t="e">
        <f>SUM('4-Basis ruimtestaat'!U:V)</f>
        <v>#DIV/0!</v>
      </c>
      <c r="G14" s="63" t="e">
        <f>'6-Opbouw uurtarief productie'!E48</f>
        <v>#DIV/0!</v>
      </c>
      <c r="H14" s="64" t="e">
        <f>G14*F14</f>
        <v>#DIV/0!</v>
      </c>
      <c r="I14" s="61"/>
      <c r="J14" s="53"/>
      <c r="K14" s="53"/>
    </row>
    <row r="15" spans="1:13" ht="17.25">
      <c r="A15" s="88"/>
      <c r="B15" s="90"/>
      <c r="C15" s="90"/>
      <c r="D15" s="90"/>
      <c r="E15" s="90"/>
      <c r="F15" s="91"/>
      <c r="G15" s="90"/>
      <c r="H15" s="90"/>
      <c r="I15" s="90"/>
      <c r="J15" s="53"/>
      <c r="K15" s="53"/>
    </row>
    <row r="16" spans="1:13" ht="17.25">
      <c r="A16" s="88" t="s">
        <v>137</v>
      </c>
      <c r="B16" s="88" t="s">
        <v>135</v>
      </c>
      <c r="C16" s="88" t="s">
        <v>136</v>
      </c>
      <c r="D16" s="90"/>
      <c r="E16" s="534" t="e">
        <f>('2-Kosten per locatie'!F16)/('2-Kosten per locatie'!C16+'2-Kosten per locatie'!D16)</f>
        <v>#DIV/0!</v>
      </c>
      <c r="F16" s="66" t="e">
        <f>SUM(F14:F14)*E16</f>
        <v>#DIV/0!</v>
      </c>
      <c r="G16" s="63" t="e">
        <f>'7-Opbouw uurtarief toezicht'!E48</f>
        <v>#DIV/0!</v>
      </c>
      <c r="H16" s="64" t="e">
        <f>G16*F16</f>
        <v>#DIV/0!</v>
      </c>
      <c r="J16" s="53"/>
      <c r="K16" s="53"/>
    </row>
    <row r="17" spans="1:11" ht="17.25">
      <c r="A17" s="88"/>
      <c r="B17" s="88"/>
      <c r="C17" s="94"/>
      <c r="D17" s="88"/>
      <c r="E17" s="95"/>
      <c r="F17" s="93"/>
      <c r="G17" s="88"/>
      <c r="H17" s="88"/>
      <c r="I17" s="88"/>
      <c r="J17" s="53"/>
      <c r="K17" s="53"/>
    </row>
    <row r="18" spans="1:11" ht="17.25">
      <c r="A18" s="96" t="s">
        <v>211</v>
      </c>
      <c r="B18" s="92" t="s">
        <v>135</v>
      </c>
      <c r="C18" s="92" t="s">
        <v>136</v>
      </c>
      <c r="D18" s="92"/>
      <c r="E18" s="67"/>
      <c r="F18" s="97"/>
      <c r="G18" s="68" t="e">
        <f>(H16+H14)/F14</f>
        <v>#DIV/0!</v>
      </c>
      <c r="H18" s="88"/>
      <c r="I18" s="88"/>
      <c r="J18" s="53"/>
      <c r="K18" s="53"/>
    </row>
    <row r="19" spans="1:11" ht="17.25">
      <c r="A19" s="88"/>
      <c r="B19" s="88"/>
      <c r="C19" s="88"/>
      <c r="D19" s="88"/>
      <c r="E19" s="88"/>
      <c r="F19" s="88"/>
      <c r="G19" s="88"/>
      <c r="H19" s="88"/>
      <c r="J19" s="53"/>
      <c r="K19" s="53"/>
    </row>
    <row r="20" spans="1:11" ht="17.25">
      <c r="A20" s="98" t="s">
        <v>138</v>
      </c>
      <c r="H20" s="99" t="e">
        <f>SUM(H14:H19)</f>
        <v>#DIV/0!</v>
      </c>
      <c r="I20" s="69"/>
      <c r="J20" s="53"/>
      <c r="K20" s="53"/>
    </row>
    <row r="21" spans="1:11" ht="17.25">
      <c r="A21" s="71" t="s">
        <v>10</v>
      </c>
      <c r="G21" s="72">
        <v>0.21</v>
      </c>
      <c r="H21" s="73" t="e">
        <f>G21*H20</f>
        <v>#DIV/0!</v>
      </c>
      <c r="I21" s="69"/>
      <c r="J21" s="53"/>
      <c r="K21" s="53"/>
    </row>
    <row r="22" spans="1:11" ht="17.25">
      <c r="A22" s="71" t="s">
        <v>29</v>
      </c>
      <c r="G22" s="61" t="s">
        <v>67</v>
      </c>
      <c r="H22" s="64" t="e">
        <f>H21+H20</f>
        <v>#DIV/0!</v>
      </c>
      <c r="I22" s="69"/>
      <c r="J22" s="53"/>
      <c r="K22" s="53"/>
    </row>
    <row r="23" spans="1:11" ht="17.25">
      <c r="A23" s="71"/>
      <c r="G23" s="61"/>
      <c r="H23" s="64"/>
      <c r="I23" s="70"/>
      <c r="J23" s="53"/>
      <c r="K23" s="53"/>
    </row>
    <row r="24" spans="1:11" s="53" customFormat="1" ht="17.25">
      <c r="A24" s="57" t="s">
        <v>142</v>
      </c>
      <c r="B24" s="58"/>
      <c r="C24" s="58"/>
      <c r="D24" s="58"/>
      <c r="E24" s="58"/>
      <c r="F24" s="58"/>
      <c r="G24" s="59"/>
      <c r="H24" s="60"/>
    </row>
    <row r="25" spans="1:11" ht="17.25">
      <c r="J25" s="53"/>
      <c r="K25" s="53"/>
    </row>
    <row r="26" spans="1:11">
      <c r="A26" s="88" t="str">
        <f ca="1">'8-Additionele werkzaamheden'!B4</f>
        <v>8-Additionele werkzaamheden</v>
      </c>
      <c r="B26" s="74"/>
      <c r="C26" s="74"/>
      <c r="D26" s="74"/>
      <c r="E26" s="74"/>
      <c r="F26" s="74"/>
      <c r="G26" s="74"/>
      <c r="H26" s="75" t="e">
        <f>'8-Additionele werkzaamheden'!I40</f>
        <v>#DIV/0!</v>
      </c>
    </row>
    <row r="27" spans="1:11">
      <c r="A27" s="88"/>
      <c r="B27" s="74"/>
      <c r="C27" s="74"/>
      <c r="D27" s="74"/>
      <c r="E27" s="74"/>
      <c r="F27" s="74"/>
      <c r="G27" s="74"/>
      <c r="H27" s="74"/>
    </row>
    <row r="28" spans="1:11">
      <c r="A28" s="88" t="s">
        <v>1384</v>
      </c>
      <c r="B28" s="74"/>
      <c r="C28" s="74"/>
      <c r="D28" s="74"/>
      <c r="E28" s="74"/>
      <c r="F28" s="74"/>
      <c r="G28" s="74"/>
      <c r="H28" s="75">
        <f>'10-Glasbewassing'!K42</f>
        <v>0</v>
      </c>
    </row>
    <row r="29" spans="1:11">
      <c r="A29" s="74"/>
      <c r="B29" s="74"/>
      <c r="C29" s="74"/>
      <c r="D29" s="74"/>
      <c r="E29" s="74"/>
      <c r="F29" s="74"/>
      <c r="G29" s="74"/>
      <c r="H29" s="74"/>
    </row>
    <row r="30" spans="1:11">
      <c r="A30" s="88" t="str">
        <f ca="1">'11-Machinekosten'!B3</f>
        <v>11-Machinekosten</v>
      </c>
      <c r="B30" s="74"/>
      <c r="C30" s="74"/>
      <c r="D30" s="74"/>
      <c r="E30" s="74"/>
      <c r="F30" s="74"/>
      <c r="G30" s="74"/>
      <c r="H30" s="75">
        <f>'11-Machinekosten'!Q27</f>
        <v>0</v>
      </c>
    </row>
    <row r="31" spans="1:11">
      <c r="A31" s="74"/>
      <c r="B31" s="74"/>
      <c r="C31" s="74"/>
      <c r="D31" s="74"/>
      <c r="E31" s="74"/>
      <c r="F31" s="74"/>
      <c r="G31" s="74"/>
      <c r="H31" s="74"/>
    </row>
    <row r="32" spans="1:11">
      <c r="A32" s="98" t="s">
        <v>139</v>
      </c>
      <c r="H32" s="76" t="e">
        <f>SUM(H25:H31)</f>
        <v>#DIV/0!</v>
      </c>
    </row>
    <row r="33" spans="1:10">
      <c r="A33" s="71" t="s">
        <v>10</v>
      </c>
      <c r="G33" s="72">
        <v>0.21</v>
      </c>
      <c r="H33" s="73" t="e">
        <f>G33*H32</f>
        <v>#DIV/0!</v>
      </c>
    </row>
    <row r="34" spans="1:10">
      <c r="A34" s="71" t="s">
        <v>29</v>
      </c>
      <c r="H34" s="76" t="e">
        <f>H32+H33</f>
        <v>#DIV/0!</v>
      </c>
    </row>
    <row r="36" spans="1:10">
      <c r="A36" s="100" t="s">
        <v>140</v>
      </c>
      <c r="B36" s="67"/>
      <c r="C36" s="67"/>
      <c r="D36" s="67"/>
      <c r="E36" s="101"/>
      <c r="F36" s="101" t="s">
        <v>143</v>
      </c>
      <c r="G36" s="101"/>
      <c r="H36" s="102" t="e">
        <f>H32+H20</f>
        <v>#DIV/0!</v>
      </c>
    </row>
    <row r="37" spans="1:10">
      <c r="A37" s="71" t="s">
        <v>10</v>
      </c>
      <c r="G37" s="72">
        <v>0.21</v>
      </c>
      <c r="H37" s="73" t="e">
        <f>G37*H36</f>
        <v>#DIV/0!</v>
      </c>
      <c r="J37" s="588"/>
    </row>
    <row r="38" spans="1:10">
      <c r="A38" s="71" t="s">
        <v>29</v>
      </c>
      <c r="H38" s="76" t="e">
        <f>H36+H37</f>
        <v>#DIV/0!</v>
      </c>
    </row>
    <row r="40" spans="1:10">
      <c r="A40" s="77" t="s">
        <v>235</v>
      </c>
      <c r="B40" s="78"/>
      <c r="C40" s="78"/>
      <c r="D40" s="78"/>
      <c r="E40" s="79"/>
      <c r="F40" s="78"/>
      <c r="G40" s="78"/>
      <c r="H40" s="80">
        <v>234000</v>
      </c>
    </row>
    <row r="41" spans="1:10">
      <c r="A41" s="77" t="s">
        <v>230</v>
      </c>
      <c r="B41" s="78"/>
      <c r="C41" s="78"/>
      <c r="D41" s="78"/>
      <c r="E41" s="79"/>
      <c r="F41" s="78"/>
      <c r="G41" s="78"/>
      <c r="H41" s="80">
        <v>210600</v>
      </c>
      <c r="I41" s="76"/>
    </row>
    <row r="43" spans="1:10">
      <c r="A43" s="98" t="s">
        <v>246</v>
      </c>
      <c r="H43" s="418"/>
    </row>
    <row r="45" spans="1:10" ht="13.15" customHeight="1">
      <c r="A45" s="625" t="s">
        <v>231</v>
      </c>
      <c r="B45" s="626"/>
      <c r="C45" s="626"/>
      <c r="D45" s="626"/>
      <c r="E45" s="626"/>
      <c r="F45" s="626"/>
      <c r="G45" s="626"/>
      <c r="H45" s="627"/>
    </row>
    <row r="46" spans="1:10">
      <c r="A46" s="628"/>
      <c r="B46" s="629"/>
      <c r="C46" s="629"/>
      <c r="D46" s="629"/>
      <c r="E46" s="629"/>
      <c r="F46" s="629"/>
      <c r="G46" s="629"/>
      <c r="H46" s="630"/>
    </row>
    <row r="47" spans="1:10">
      <c r="A47" s="631"/>
      <c r="B47" s="632"/>
      <c r="C47" s="632"/>
      <c r="D47" s="632"/>
      <c r="E47" s="632"/>
      <c r="F47" s="632"/>
      <c r="G47" s="632"/>
      <c r="H47" s="633"/>
    </row>
    <row r="49" spans="1:8">
      <c r="A49" s="625" t="s">
        <v>247</v>
      </c>
      <c r="B49" s="626"/>
      <c r="C49" s="626"/>
      <c r="D49" s="626"/>
      <c r="E49" s="626"/>
      <c r="F49" s="626"/>
      <c r="G49" s="626"/>
      <c r="H49" s="627"/>
    </row>
    <row r="50" spans="1:8">
      <c r="A50" s="628"/>
      <c r="B50" s="629"/>
      <c r="C50" s="629"/>
      <c r="D50" s="629"/>
      <c r="E50" s="629"/>
      <c r="F50" s="629"/>
      <c r="G50" s="629"/>
      <c r="H50" s="630"/>
    </row>
    <row r="51" spans="1:8">
      <c r="A51" s="631"/>
      <c r="B51" s="632"/>
      <c r="C51" s="632"/>
      <c r="D51" s="632"/>
      <c r="E51" s="632"/>
      <c r="F51" s="632"/>
      <c r="G51" s="632"/>
      <c r="H51" s="633"/>
    </row>
  </sheetData>
  <mergeCells count="3">
    <mergeCell ref="B8:D8"/>
    <mergeCell ref="A45:H47"/>
    <mergeCell ref="A49:H51"/>
  </mergeCells>
  <pageMargins left="0.7" right="0.7" top="0.75" bottom="0.75" header="0.3" footer="0.3"/>
  <pageSetup paperSize="9" scale="60"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O19"/>
  <sheetViews>
    <sheetView showGridLines="0" showZeros="0" zoomScaleNormal="100" workbookViewId="0">
      <pane ySplit="9" topLeftCell="A10" activePane="bottomLeft" state="frozen"/>
      <selection activeCell="F10" sqref="F10"/>
      <selection pane="bottomLeft" activeCell="A10" sqref="A10"/>
    </sheetView>
  </sheetViews>
  <sheetFormatPr defaultColWidth="8.7109375" defaultRowHeight="14.1" customHeight="1"/>
  <cols>
    <col min="1" max="1" width="41.140625" style="103" bestFit="1" customWidth="1"/>
    <col min="2" max="2" width="20.5703125" style="103" customWidth="1"/>
    <col min="3" max="6" width="16.5703125" style="111" customWidth="1"/>
    <col min="7" max="7" width="13.28515625" style="111" customWidth="1"/>
    <col min="8" max="8" width="15.42578125" style="111" customWidth="1"/>
    <col min="9" max="9" width="17" style="111" customWidth="1"/>
    <col min="10" max="10" width="16" style="111" bestFit="1" customWidth="1"/>
    <col min="11" max="11" width="14.28515625" style="103" customWidth="1"/>
    <col min="12" max="12" width="14.85546875" style="103" bestFit="1" customWidth="1"/>
    <col min="13" max="13" width="13.28515625" style="103" customWidth="1"/>
    <col min="14" max="14" width="14.5703125" style="103" bestFit="1" customWidth="1"/>
    <col min="15" max="15" width="11.85546875" style="103" bestFit="1" customWidth="1"/>
    <col min="16" max="16384" width="8.7109375" style="103"/>
  </cols>
  <sheetData>
    <row r="1" spans="1:13" ht="14.1" customHeight="1">
      <c r="A1" s="415" t="s">
        <v>28</v>
      </c>
    </row>
    <row r="3" spans="1:13" ht="14.1" customHeight="1">
      <c r="A3" s="112" t="str">
        <f>'1-Contractblad totaal'!A3</f>
        <v>Naam opdrachtgever</v>
      </c>
      <c r="B3" s="135" t="str">
        <f>'1-Contractblad totaal'!B3</f>
        <v>ROC Aventus</v>
      </c>
      <c r="C3" s="104"/>
      <c r="D3" s="104"/>
      <c r="E3" s="104"/>
      <c r="F3" s="104"/>
      <c r="G3" s="104"/>
      <c r="H3" s="104"/>
      <c r="I3" s="104"/>
      <c r="J3" s="104"/>
    </row>
    <row r="4" spans="1:13" ht="14.1" customHeight="1">
      <c r="A4" s="112" t="str">
        <f>'1-Contractblad totaal'!A4</f>
        <v>Calculatie onderdeel</v>
      </c>
      <c r="B4" s="135" t="str">
        <f ca="1">MID(CELL("bestandsnaam",$B$8),SEARCH("]",CELL("bestandsnaam",$B$8),1)+1,256)</f>
        <v>2-Kosten per locatie</v>
      </c>
      <c r="C4" s="104"/>
      <c r="D4" s="104"/>
      <c r="E4" s="104"/>
      <c r="F4" s="104"/>
      <c r="G4" s="104"/>
      <c r="H4" s="104"/>
      <c r="I4" s="104"/>
      <c r="J4" s="104"/>
    </row>
    <row r="5" spans="1:13" ht="14.1" customHeight="1">
      <c r="A5" s="112" t="str">
        <f>'1-Contractblad totaal'!A6</f>
        <v>Referentie nummer</v>
      </c>
      <c r="B5" s="135" t="str">
        <f>'1-Contractblad totaal'!B6</f>
        <v>AVEN-2021-MvdK</v>
      </c>
      <c r="C5" s="104"/>
      <c r="D5" s="104"/>
      <c r="E5" s="104"/>
      <c r="F5" s="104"/>
      <c r="G5" s="104"/>
      <c r="H5" s="104"/>
      <c r="I5" s="104"/>
      <c r="J5" s="104"/>
    </row>
    <row r="6" spans="1:13" ht="14.1" customHeight="1">
      <c r="A6" s="112" t="str">
        <f>'1-Contractblad totaal'!A8</f>
        <v>Naam dienstverlener</v>
      </c>
      <c r="B6" s="112">
        <f>'1-Contractblad totaal'!B8</f>
        <v>0</v>
      </c>
      <c r="C6" s="104"/>
      <c r="D6" s="103"/>
      <c r="E6" s="104"/>
      <c r="F6" s="104"/>
      <c r="G6" s="104"/>
      <c r="H6" s="104"/>
      <c r="I6" s="104"/>
      <c r="J6" s="104"/>
    </row>
    <row r="7" spans="1:13" ht="14.1" customHeight="1" thickBot="1">
      <c r="A7" s="112" t="str">
        <f>'1-Contractblad totaal'!A9</f>
        <v>Prijspeil</v>
      </c>
      <c r="B7" s="113">
        <f>'1-Contractblad totaal'!B9</f>
        <v>44562</v>
      </c>
      <c r="H7" s="104"/>
      <c r="I7" s="104"/>
      <c r="J7" s="104"/>
    </row>
    <row r="8" spans="1:13" ht="14.1" customHeight="1">
      <c r="A8" s="106"/>
      <c r="B8" s="106"/>
      <c r="C8" s="642" t="s">
        <v>522</v>
      </c>
      <c r="D8" s="643"/>
      <c r="E8" s="640" t="s">
        <v>523</v>
      </c>
      <c r="F8" s="641"/>
      <c r="G8" s="644" t="s">
        <v>1387</v>
      </c>
      <c r="H8" s="646" t="s">
        <v>222</v>
      </c>
      <c r="I8" s="648" t="s">
        <v>525</v>
      </c>
      <c r="J8" s="648" t="s">
        <v>197</v>
      </c>
      <c r="K8" s="634" t="s">
        <v>524</v>
      </c>
      <c r="L8" s="636" t="s">
        <v>198</v>
      </c>
      <c r="M8" s="638" t="s">
        <v>199</v>
      </c>
    </row>
    <row r="9" spans="1:13" ht="45" customHeight="1" thickBot="1">
      <c r="A9" s="471" t="s">
        <v>106</v>
      </c>
      <c r="B9" s="523" t="s">
        <v>196</v>
      </c>
      <c r="C9" s="599" t="s">
        <v>1388</v>
      </c>
      <c r="D9" s="600" t="s">
        <v>232</v>
      </c>
      <c r="E9" s="598" t="s">
        <v>84</v>
      </c>
      <c r="F9" s="601" t="s">
        <v>1388</v>
      </c>
      <c r="G9" s="645"/>
      <c r="H9" s="647"/>
      <c r="I9" s="649"/>
      <c r="J9" s="649"/>
      <c r="K9" s="635"/>
      <c r="L9" s="637"/>
      <c r="M9" s="639"/>
    </row>
    <row r="10" spans="1:13" ht="15" customHeight="1">
      <c r="A10" s="576" t="s">
        <v>1396</v>
      </c>
      <c r="B10" s="577"/>
      <c r="C10" s="583"/>
      <c r="D10" s="583"/>
      <c r="E10" s="616"/>
      <c r="F10" s="617"/>
      <c r="G10" s="606"/>
      <c r="H10" s="607"/>
      <c r="I10" s="607"/>
      <c r="J10" s="607"/>
      <c r="K10" s="607"/>
      <c r="L10" s="606"/>
      <c r="M10" s="608"/>
    </row>
    <row r="11" spans="1:13" ht="15" customHeight="1">
      <c r="A11" s="158" t="s">
        <v>514</v>
      </c>
      <c r="B11" s="522">
        <f ca="1">SUMIF('4-Basis ruimtestaat'!$B$9:$B$600,'2-Kosten per locatie'!A11,'4-Basis ruimtestaat'!$L$9:$L$365)</f>
        <v>5965.05</v>
      </c>
      <c r="C11" s="579" t="e">
        <f>SUMIF('4-Basis ruimtestaat'!$B$9:$B$600,'2-Kosten per locatie'!A11,'4-Basis ruimtestaat'!$U$9:$U$600)</f>
        <v>#DIV/0!</v>
      </c>
      <c r="D11" s="580" t="e">
        <f>SUMIF('4-Basis ruimtestaat'!$B$9:$B$600,'2-Kosten per locatie'!A11,'4-Basis ruimtestaat'!$V$9:$V$600)</f>
        <v>#DIV/0!</v>
      </c>
      <c r="E11" s="536"/>
      <c r="F11" s="602" t="e">
        <f t="shared" ref="F11:F13" si="0">+(C11+D11)*E11</f>
        <v>#DIV/0!</v>
      </c>
      <c r="G11" s="604" t="e">
        <f>+(C11+D11)*'1-Contractblad totaal'!$G$14</f>
        <v>#DIV/0!</v>
      </c>
      <c r="H11" s="442" t="e">
        <f>F11*'1-Contractblad totaal'!$G$16</f>
        <v>#DIV/0!</v>
      </c>
      <c r="I11" s="442" t="e">
        <f>+SUMIF('8-Additionele werkzaamheden'!$A$11:$A$39,'2-Kosten per locatie'!A11,'8-Additionele werkzaamheden'!$I$11:$I$39)</f>
        <v>#DIV/0!</v>
      </c>
      <c r="J11" s="442">
        <f>+SUMIF('10-Glasbewassing'!$A$19:$A$41,'2-Kosten per locatie'!A11,'10-Glasbewassing'!$K$19:$K$41)</f>
        <v>0</v>
      </c>
      <c r="K11" s="612">
        <f ca="1">+SUMIF('11-Machinekosten'!$A$12:$A$26,'2-Kosten per locatie'!A11,'11-Machinekosten'!$Q$12:$Q$25)</f>
        <v>0</v>
      </c>
      <c r="L11" s="614" t="e">
        <f t="shared" ref="L11:L15" si="1">+SUM(G11:K11)</f>
        <v>#DIV/0!</v>
      </c>
      <c r="M11" s="605" t="e">
        <f>L11/12</f>
        <v>#DIV/0!</v>
      </c>
    </row>
    <row r="12" spans="1:13" ht="15" customHeight="1">
      <c r="A12" s="158" t="s">
        <v>515</v>
      </c>
      <c r="B12" s="522">
        <f ca="1">SUMIF('4-Basis ruimtestaat'!$B$9:$B$600,'2-Kosten per locatie'!A12,'4-Basis ruimtestaat'!$L$9:$L$365)</f>
        <v>9126.0099999999984</v>
      </c>
      <c r="C12" s="579" t="e">
        <f>SUMIF('4-Basis ruimtestaat'!$B$9:$B$600,'2-Kosten per locatie'!A12,'4-Basis ruimtestaat'!$U$9:$U$600)</f>
        <v>#DIV/0!</v>
      </c>
      <c r="D12" s="580" t="e">
        <f>SUMIF('4-Basis ruimtestaat'!$B$9:$B$600,'2-Kosten per locatie'!A12,'4-Basis ruimtestaat'!$V$9:$V$600)</f>
        <v>#DIV/0!</v>
      </c>
      <c r="E12" s="536"/>
      <c r="F12" s="602" t="e">
        <f t="shared" si="0"/>
        <v>#DIV/0!</v>
      </c>
      <c r="G12" s="604" t="e">
        <f>+(C12+D12)*'1-Contractblad totaal'!$G$14</f>
        <v>#DIV/0!</v>
      </c>
      <c r="H12" s="442" t="e">
        <f>F12*'1-Contractblad totaal'!$G$16</f>
        <v>#DIV/0!</v>
      </c>
      <c r="I12" s="442" t="e">
        <f>+SUMIF('8-Additionele werkzaamheden'!$A$11:$A$39,'2-Kosten per locatie'!A12,'8-Additionele werkzaamheden'!$I$11:$I$39)</f>
        <v>#DIV/0!</v>
      </c>
      <c r="J12" s="442">
        <f>+SUMIF('10-Glasbewassing'!$A$19:$A$41,'2-Kosten per locatie'!A12,'10-Glasbewassing'!$K$19:$K$41)</f>
        <v>0</v>
      </c>
      <c r="K12" s="612">
        <f ca="1">+SUMIF('11-Machinekosten'!$A$12:$A$26,'2-Kosten per locatie'!A12,'11-Machinekosten'!$Q$12:$Q$25)</f>
        <v>0</v>
      </c>
      <c r="L12" s="614" t="e">
        <f t="shared" si="1"/>
        <v>#DIV/0!</v>
      </c>
      <c r="M12" s="605" t="e">
        <f t="shared" ref="M12" si="2">L12/12</f>
        <v>#DIV/0!</v>
      </c>
    </row>
    <row r="13" spans="1:13" s="107" customFormat="1" ht="15" customHeight="1">
      <c r="A13" s="158" t="s">
        <v>513</v>
      </c>
      <c r="B13" s="522">
        <f ca="1">SUMIF('4-Basis ruimtestaat'!$B$9:$B$600,'2-Kosten per locatie'!A13,'4-Basis ruimtestaat'!$L$9:$L$365)</f>
        <v>3957.2700000000009</v>
      </c>
      <c r="C13" s="579" t="e">
        <f>SUMIF('4-Basis ruimtestaat'!$B$9:$B$600,'2-Kosten per locatie'!A13,'4-Basis ruimtestaat'!$U$9:$U$600)</f>
        <v>#DIV/0!</v>
      </c>
      <c r="D13" s="580" t="e">
        <f>SUMIF('4-Basis ruimtestaat'!$B$9:$B$600,'2-Kosten per locatie'!A13,'4-Basis ruimtestaat'!$V$9:$V$600)</f>
        <v>#DIV/0!</v>
      </c>
      <c r="E13" s="536"/>
      <c r="F13" s="602" t="e">
        <f t="shared" si="0"/>
        <v>#DIV/0!</v>
      </c>
      <c r="G13" s="604" t="e">
        <f>+(C13+D13)*'1-Contractblad totaal'!$G$14</f>
        <v>#DIV/0!</v>
      </c>
      <c r="H13" s="442" t="e">
        <f>F13*'1-Contractblad totaal'!$G$16</f>
        <v>#DIV/0!</v>
      </c>
      <c r="I13" s="442">
        <f>+SUMIF('8-Additionele werkzaamheden'!$A$11:$A$39,'2-Kosten per locatie'!A13,'8-Additionele werkzaamheden'!$I$11:$I$39)</f>
        <v>0</v>
      </c>
      <c r="J13" s="442">
        <f>+SUMIF('10-Glasbewassing'!$A$19:$A$41,'2-Kosten per locatie'!A13,'10-Glasbewassing'!$K$19:$K$41)</f>
        <v>0</v>
      </c>
      <c r="K13" s="612">
        <f ca="1">+SUMIF('11-Machinekosten'!$A$12:$A$26,'2-Kosten per locatie'!A13,'11-Machinekosten'!$Q$12:$Q$25)</f>
        <v>0</v>
      </c>
      <c r="L13" s="614" t="e">
        <f>+SUM(G13:K13)</f>
        <v>#DIV/0!</v>
      </c>
      <c r="M13" s="605" t="e">
        <f>L13/12</f>
        <v>#DIV/0!</v>
      </c>
    </row>
    <row r="14" spans="1:13" s="107" customFormat="1" ht="15" customHeight="1">
      <c r="A14" s="158" t="s">
        <v>1392</v>
      </c>
      <c r="B14" s="522" t="s">
        <v>1381</v>
      </c>
      <c r="C14" s="581"/>
      <c r="D14" s="582"/>
      <c r="E14" s="536"/>
      <c r="F14" s="603"/>
      <c r="G14" s="604"/>
      <c r="H14" s="442" t="e">
        <f>F14*'1-Contractblad totaal'!$G$16</f>
        <v>#DIV/0!</v>
      </c>
      <c r="I14" s="442">
        <f>+SUMIF('8-Additionele werkzaamheden'!$A$11:$A$39,'2-Kosten per locatie'!A14,'8-Additionele werkzaamheden'!$I$11:$I$39)</f>
        <v>0</v>
      </c>
      <c r="J14" s="442">
        <f>+SUMIF('10-Glasbewassing'!$A$19:$A$41,'2-Kosten per locatie'!A14,'10-Glasbewassing'!$K$19:$K$41)</f>
        <v>0</v>
      </c>
      <c r="K14" s="612">
        <f ca="1">+SUMIF('11-Machinekosten'!$A$12:$A$26,'2-Kosten per locatie'!A14,'11-Machinekosten'!$Q$12:$Q$25)</f>
        <v>0</v>
      </c>
      <c r="L14" s="614" t="e">
        <f t="shared" ref="L14" si="3">+SUM(G14:K14)</f>
        <v>#DIV/0!</v>
      </c>
      <c r="M14" s="605" t="e">
        <f>L14/12</f>
        <v>#DIV/0!</v>
      </c>
    </row>
    <row r="15" spans="1:13" s="107" customFormat="1" ht="15" customHeight="1">
      <c r="A15" s="158" t="s">
        <v>1393</v>
      </c>
      <c r="B15" s="522" t="s">
        <v>1381</v>
      </c>
      <c r="C15" s="581"/>
      <c r="D15" s="582"/>
      <c r="E15" s="536"/>
      <c r="F15" s="603"/>
      <c r="G15" s="604"/>
      <c r="H15" s="442" t="e">
        <f>F15*'1-Contractblad totaal'!$G$16</f>
        <v>#DIV/0!</v>
      </c>
      <c r="I15" s="442">
        <f>+SUMIF('8-Additionele werkzaamheden'!$A$11:$A$39,'2-Kosten per locatie'!A15,'8-Additionele werkzaamheden'!$I$11:$I$39)</f>
        <v>0</v>
      </c>
      <c r="J15" s="442">
        <f>+SUMIF('10-Glasbewassing'!$A$19:$A$41,'2-Kosten per locatie'!A15,'10-Glasbewassing'!$K$19:$K$41)</f>
        <v>0</v>
      </c>
      <c r="K15" s="612">
        <f ca="1">+SUMIF('11-Machinekosten'!$A$12:$A$26,'2-Kosten per locatie'!A15,'11-Machinekosten'!$Q$12:$Q$25)</f>
        <v>0</v>
      </c>
      <c r="L15" s="614" t="e">
        <f t="shared" si="1"/>
        <v>#DIV/0!</v>
      </c>
      <c r="M15" s="605" t="e">
        <f>L15/12</f>
        <v>#DIV/0!</v>
      </c>
    </row>
    <row r="16" spans="1:13" s="109" customFormat="1" ht="15" customHeight="1" thickBot="1">
      <c r="A16" s="108" t="s">
        <v>9</v>
      </c>
      <c r="B16" s="441">
        <f ca="1">SUM(B10:B15)</f>
        <v>19048.329999999998</v>
      </c>
      <c r="C16" s="584" t="e">
        <f>SUM(C10:C15)</f>
        <v>#DIV/0!</v>
      </c>
      <c r="D16" s="585" t="e">
        <f>SUM(D10:D15)</f>
        <v>#DIV/0!</v>
      </c>
      <c r="E16" s="537" t="e">
        <f>+F16/(C16+D16)</f>
        <v>#DIV/0!</v>
      </c>
      <c r="F16" s="618" t="e">
        <f t="shared" ref="F16:M16" si="4">SUM(F10:F15)</f>
        <v>#DIV/0!</v>
      </c>
      <c r="G16" s="609" t="e">
        <f t="shared" si="4"/>
        <v>#DIV/0!</v>
      </c>
      <c r="H16" s="610" t="e">
        <f t="shared" si="4"/>
        <v>#DIV/0!</v>
      </c>
      <c r="I16" s="610" t="e">
        <f t="shared" si="4"/>
        <v>#DIV/0!</v>
      </c>
      <c r="J16" s="610">
        <f t="shared" si="4"/>
        <v>0</v>
      </c>
      <c r="K16" s="613">
        <f t="shared" ca="1" si="4"/>
        <v>0</v>
      </c>
      <c r="L16" s="609" t="e">
        <f t="shared" si="4"/>
        <v>#DIV/0!</v>
      </c>
      <c r="M16" s="611" t="e">
        <f t="shared" si="4"/>
        <v>#DIV/0!</v>
      </c>
    </row>
    <row r="17" spans="2:15" s="110" customFormat="1" ht="14.1" customHeight="1">
      <c r="I17" s="104"/>
      <c r="J17" s="104"/>
      <c r="K17" s="103"/>
    </row>
    <row r="18" spans="2:15" ht="14.1" customHeight="1">
      <c r="O18" s="533"/>
    </row>
    <row r="19" spans="2:15" ht="14.1" customHeight="1">
      <c r="B19" s="110"/>
    </row>
  </sheetData>
  <mergeCells count="9">
    <mergeCell ref="K8:K9"/>
    <mergeCell ref="L8:L9"/>
    <mergeCell ref="M8:M9"/>
    <mergeCell ref="E8:F8"/>
    <mergeCell ref="C8:D8"/>
    <mergeCell ref="G8:G9"/>
    <mergeCell ref="H8:H9"/>
    <mergeCell ref="I8:I9"/>
    <mergeCell ref="J8:J9"/>
  </mergeCells>
  <printOptions horizontalCentered="1" gridLinesSet="0"/>
  <pageMargins left="0.19685039370078741" right="0.19685039370078741" top="0.59055118110236227" bottom="0.78740157480314965" header="0.39370078740157483" footer="0.19685039370078741"/>
  <pageSetup paperSize="9" scale="79"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4"/>
  <sheetViews>
    <sheetView showGridLines="0" zoomScaleNormal="100" workbookViewId="0">
      <pane ySplit="9" topLeftCell="A10" activePane="bottomLeft" state="frozen"/>
      <selection activeCell="F10" sqref="F10"/>
      <selection pane="bottomLeft" activeCell="A10" sqref="A10"/>
    </sheetView>
  </sheetViews>
  <sheetFormatPr defaultColWidth="9.140625" defaultRowHeight="13.5"/>
  <cols>
    <col min="1" max="1" width="34.7109375" style="4" customWidth="1"/>
    <col min="2" max="5" width="10" style="4" customWidth="1"/>
    <col min="6" max="8" width="10" style="542" customWidth="1"/>
    <col min="9" max="9" width="10.140625" style="542" customWidth="1"/>
    <col min="10" max="10" width="2.140625" style="4" customWidth="1"/>
    <col min="11" max="11" width="9.140625" style="114"/>
    <col min="12" max="12" width="2.28515625" style="4" customWidth="1"/>
    <col min="13" max="13" width="9.140625" style="114"/>
    <col min="14" max="14" width="13.85546875" style="4" customWidth="1"/>
    <col min="15" max="15" width="11.28515625" style="4" customWidth="1"/>
    <col min="16" max="16" width="10.42578125" style="4" customWidth="1"/>
    <col min="17" max="17" width="9.140625" style="4"/>
    <col min="18" max="18" width="16.140625" style="4" customWidth="1"/>
    <col min="19" max="20" width="9.140625" style="4"/>
    <col min="21" max="21" width="70.5703125" style="4" customWidth="1"/>
    <col min="22" max="16384" width="9.140625" style="4"/>
  </cols>
  <sheetData>
    <row r="1" spans="1:21">
      <c r="A1" s="412" t="s">
        <v>28</v>
      </c>
    </row>
    <row r="2" spans="1:21">
      <c r="J2" s="542"/>
      <c r="K2" s="542"/>
    </row>
    <row r="3" spans="1:21" ht="17.25">
      <c r="A3" s="134" t="str">
        <f>'1-Contractblad totaal'!A3</f>
        <v>Naam opdrachtgever</v>
      </c>
      <c r="B3" s="135" t="str">
        <f>'1-Contractblad totaal'!B3</f>
        <v>ROC Aventus</v>
      </c>
      <c r="C3" s="411"/>
      <c r="D3" s="411"/>
    </row>
    <row r="4" spans="1:21" ht="17.25">
      <c r="A4" s="489" t="s">
        <v>15</v>
      </c>
      <c r="B4" s="135" t="str">
        <f ca="1">MID(CELL("bestandsnaam",$B$7),SEARCH("]",CELL("bestandsnaam",$B$7),1)+1,256)</f>
        <v>3-Productie normen</v>
      </c>
      <c r="C4" s="136"/>
      <c r="D4" s="136"/>
      <c r="F4" s="409" t="s">
        <v>208</v>
      </c>
      <c r="G4" s="410"/>
      <c r="H4" s="132" t="e">
        <f>SUM('4-Basis ruimtestaat'!AE:AE)/SUM('4-Basis ruimtestaat'!U:W)</f>
        <v>#DIV/0!</v>
      </c>
      <c r="I4" s="133" t="s">
        <v>209</v>
      </c>
      <c r="P4" s="114"/>
    </row>
    <row r="5" spans="1:21" ht="17.25">
      <c r="A5" s="134" t="str">
        <f>'1-Contractblad totaal'!A5</f>
        <v>Gebouw/plaats</v>
      </c>
      <c r="B5" s="135" t="str">
        <f>'1-Contractblad totaal'!B5</f>
        <v>Diverse gebouwen</v>
      </c>
      <c r="C5" s="136"/>
      <c r="D5" s="136"/>
    </row>
    <row r="6" spans="1:21" ht="17.25">
      <c r="A6" s="134" t="str">
        <f>'1-Contractblad totaal'!A8</f>
        <v>Naam dienstverlener</v>
      </c>
      <c r="B6" s="135" t="str">
        <f>'1-Contractblad totaal'!B6</f>
        <v>AVEN-2021-MvdK</v>
      </c>
      <c r="C6" s="136"/>
      <c r="D6" s="136"/>
    </row>
    <row r="7" spans="1:21">
      <c r="A7" s="115"/>
      <c r="B7" s="116"/>
      <c r="C7" s="116"/>
      <c r="D7" s="116"/>
      <c r="E7" s="117"/>
      <c r="J7" s="119"/>
      <c r="K7" s="120"/>
      <c r="L7" s="119"/>
      <c r="M7" s="120"/>
      <c r="N7" s="118"/>
      <c r="O7" s="118"/>
      <c r="P7" s="119"/>
      <c r="Q7" s="119"/>
      <c r="R7" s="119"/>
      <c r="S7" s="119"/>
    </row>
    <row r="8" spans="1:21" ht="27.75" customHeight="1">
      <c r="A8" s="130" t="s">
        <v>110</v>
      </c>
      <c r="B8" s="544">
        <v>1</v>
      </c>
      <c r="C8" s="544">
        <v>2</v>
      </c>
      <c r="D8" s="544">
        <v>6</v>
      </c>
      <c r="E8" s="544">
        <v>12</v>
      </c>
      <c r="F8" s="544">
        <v>80</v>
      </c>
      <c r="G8" s="544">
        <v>84</v>
      </c>
      <c r="H8" s="544">
        <v>120</v>
      </c>
      <c r="I8" s="544">
        <v>195</v>
      </c>
      <c r="J8" s="119"/>
      <c r="K8" s="120"/>
      <c r="L8" s="119"/>
      <c r="M8" s="120"/>
      <c r="N8" s="413"/>
      <c r="O8" s="413" t="s">
        <v>1381</v>
      </c>
      <c r="P8" s="413" t="s">
        <v>1381</v>
      </c>
      <c r="Q8" s="121"/>
      <c r="R8" s="121"/>
      <c r="S8" s="121"/>
    </row>
    <row r="9" spans="1:21" ht="30" customHeight="1">
      <c r="A9" s="402" t="s">
        <v>66</v>
      </c>
      <c r="B9" s="650" t="s">
        <v>131</v>
      </c>
      <c r="C9" s="651"/>
      <c r="D9" s="651"/>
      <c r="E9" s="651"/>
      <c r="F9" s="651"/>
      <c r="G9" s="651"/>
      <c r="H9" s="652"/>
      <c r="I9" s="651"/>
      <c r="J9" s="119"/>
      <c r="K9" s="400" t="s">
        <v>111</v>
      </c>
      <c r="L9" s="401"/>
      <c r="M9" s="400" t="s">
        <v>212</v>
      </c>
      <c r="N9" s="131" t="s">
        <v>205</v>
      </c>
      <c r="O9" s="131" t="s">
        <v>206</v>
      </c>
      <c r="P9" s="131" t="s">
        <v>236</v>
      </c>
      <c r="Q9" s="121"/>
    </row>
    <row r="10" spans="1:21" ht="14.25" thickBot="1">
      <c r="A10" s="202" t="s">
        <v>1368</v>
      </c>
      <c r="B10" s="564"/>
      <c r="C10" s="564"/>
      <c r="D10" s="564"/>
      <c r="E10" s="564"/>
      <c r="F10" s="564"/>
      <c r="G10" s="564"/>
      <c r="H10" s="564"/>
      <c r="I10" s="565"/>
      <c r="J10" s="119"/>
      <c r="K10" s="123" t="s">
        <v>117</v>
      </c>
      <c r="L10" s="119"/>
      <c r="M10" s="403">
        <f>SUMIF('4-Basis ruimtestaat'!J:J,'3-Productie normen'!A10,'4-Basis ruimtestaat'!L:L)</f>
        <v>1959.98</v>
      </c>
      <c r="P10" s="119"/>
      <c r="Q10" s="398"/>
      <c r="R10" s="398"/>
      <c r="S10" s="398"/>
      <c r="T10" s="166"/>
    </row>
    <row r="11" spans="1:21">
      <c r="A11" s="202" t="s">
        <v>1375</v>
      </c>
      <c r="B11" s="564"/>
      <c r="C11" s="564"/>
      <c r="D11" s="564"/>
      <c r="E11" s="564"/>
      <c r="F11" s="564"/>
      <c r="G11" s="564"/>
      <c r="H11" s="564"/>
      <c r="I11" s="565"/>
      <c r="J11" s="119"/>
      <c r="K11" s="123" t="s">
        <v>520</v>
      </c>
      <c r="L11" s="119"/>
      <c r="M11" s="546">
        <f>SUMIF('4-Basis ruimtestaat'!J:J,'3-Productie normen'!A11,'4-Basis ruimtestaat'!L:L)</f>
        <v>0</v>
      </c>
      <c r="P11" s="119"/>
      <c r="Q11" s="509"/>
      <c r="R11" s="510"/>
      <c r="S11" s="510"/>
      <c r="T11" s="518"/>
      <c r="U11" s="511"/>
    </row>
    <row r="12" spans="1:21">
      <c r="A12" s="202" t="s">
        <v>1383</v>
      </c>
      <c r="B12" s="564"/>
      <c r="C12" s="564"/>
      <c r="D12" s="564"/>
      <c r="E12" s="564"/>
      <c r="F12" s="564"/>
      <c r="G12" s="565"/>
      <c r="H12" s="564"/>
      <c r="I12" s="564"/>
      <c r="J12" s="119"/>
      <c r="K12" s="123" t="s">
        <v>118</v>
      </c>
      <c r="L12" s="119"/>
      <c r="M12" s="546">
        <f>SUMIF('4-Basis ruimtestaat'!J:J,'3-Productie normen'!A12,'4-Basis ruimtestaat'!L:L)</f>
        <v>0</v>
      </c>
      <c r="P12" s="166"/>
      <c r="Q12" s="512"/>
      <c r="R12" s="137" t="s">
        <v>112</v>
      </c>
      <c r="S12" s="138" t="s">
        <v>203</v>
      </c>
      <c r="T12" s="519"/>
      <c r="U12" s="513" t="s">
        <v>234</v>
      </c>
    </row>
    <row r="13" spans="1:21">
      <c r="A13" s="202" t="s">
        <v>1364</v>
      </c>
      <c r="B13" s="564"/>
      <c r="C13" s="564"/>
      <c r="D13" s="564"/>
      <c r="E13" s="564"/>
      <c r="F13" s="564"/>
      <c r="G13" s="564"/>
      <c r="H13" s="564"/>
      <c r="I13" s="565"/>
      <c r="J13" s="543"/>
      <c r="K13" s="123" t="s">
        <v>119</v>
      </c>
      <c r="L13" s="543"/>
      <c r="M13" s="546">
        <f>SUMIF('4-Basis ruimtestaat'!J:J,'3-Productie normen'!A13,'4-Basis ruimtestaat'!L:L)</f>
        <v>34.339999999999996</v>
      </c>
      <c r="P13" s="166"/>
      <c r="Q13" s="512"/>
      <c r="R13" s="126">
        <v>1</v>
      </c>
      <c r="S13" s="139">
        <v>2</v>
      </c>
      <c r="T13" s="519"/>
      <c r="U13" s="514" t="s">
        <v>1385</v>
      </c>
    </row>
    <row r="14" spans="1:21">
      <c r="A14" s="202" t="s">
        <v>1365</v>
      </c>
      <c r="B14" s="564"/>
      <c r="C14" s="564"/>
      <c r="D14" s="564"/>
      <c r="E14" s="564"/>
      <c r="F14" s="564"/>
      <c r="G14" s="564"/>
      <c r="H14" s="564"/>
      <c r="I14" s="565"/>
      <c r="J14" s="543"/>
      <c r="K14" s="123" t="s">
        <v>117</v>
      </c>
      <c r="L14" s="543"/>
      <c r="M14" s="546">
        <f>SUMIF('4-Basis ruimtestaat'!J:J,'3-Productie normen'!A14,'4-Basis ruimtestaat'!L:L)</f>
        <v>22.93</v>
      </c>
      <c r="P14" s="166"/>
      <c r="Q14" s="512"/>
      <c r="R14" s="126">
        <v>2</v>
      </c>
      <c r="S14" s="139">
        <v>3</v>
      </c>
      <c r="T14" s="519"/>
      <c r="U14" s="514" t="s">
        <v>1376</v>
      </c>
    </row>
    <row r="15" spans="1:21">
      <c r="A15" s="202" t="s">
        <v>1366</v>
      </c>
      <c r="B15" s="564"/>
      <c r="C15" s="564"/>
      <c r="D15" s="564"/>
      <c r="E15" s="564"/>
      <c r="F15" s="564"/>
      <c r="G15" s="564"/>
      <c r="H15" s="564"/>
      <c r="I15" s="565"/>
      <c r="J15" s="543"/>
      <c r="K15" s="123" t="s">
        <v>118</v>
      </c>
      <c r="L15" s="543"/>
      <c r="M15" s="546">
        <f>SUMIF('4-Basis ruimtestaat'!J:J,'3-Productie normen'!A15,'4-Basis ruimtestaat'!L:L)</f>
        <v>0</v>
      </c>
      <c r="P15" s="166"/>
      <c r="Q15" s="512"/>
      <c r="R15" s="126">
        <v>6</v>
      </c>
      <c r="S15" s="139">
        <v>4</v>
      </c>
      <c r="T15" s="519"/>
      <c r="U15" s="514" t="s">
        <v>519</v>
      </c>
    </row>
    <row r="16" spans="1:21">
      <c r="A16" s="202" t="s">
        <v>1</v>
      </c>
      <c r="B16" s="564"/>
      <c r="C16" s="564"/>
      <c r="D16" s="564"/>
      <c r="E16" s="564"/>
      <c r="F16" s="564"/>
      <c r="G16" s="564"/>
      <c r="H16" s="564"/>
      <c r="I16" s="565"/>
      <c r="J16" s="543"/>
      <c r="K16" s="123" t="s">
        <v>119</v>
      </c>
      <c r="L16" s="543"/>
      <c r="M16" s="546">
        <f>SUMIF('4-Basis ruimtestaat'!J:J,'3-Productie normen'!A16,'4-Basis ruimtestaat'!L:L)</f>
        <v>152.10999999999996</v>
      </c>
      <c r="P16" s="166"/>
      <c r="Q16" s="512"/>
      <c r="R16" s="126">
        <v>12</v>
      </c>
      <c r="S16" s="139">
        <v>5</v>
      </c>
      <c r="T16" s="519"/>
      <c r="U16" s="514" t="s">
        <v>1377</v>
      </c>
    </row>
    <row r="17" spans="1:22">
      <c r="A17" s="202" t="s">
        <v>266</v>
      </c>
      <c r="B17" s="564"/>
      <c r="C17" s="564"/>
      <c r="D17" s="564"/>
      <c r="E17" s="564"/>
      <c r="F17" s="564"/>
      <c r="G17" s="564"/>
      <c r="H17" s="564"/>
      <c r="I17" s="565"/>
      <c r="J17" s="543"/>
      <c r="K17" s="123" t="s">
        <v>118</v>
      </c>
      <c r="L17" s="543"/>
      <c r="M17" s="546">
        <f>SUMIF('4-Basis ruimtestaat'!J:J,'3-Productie normen'!A17,'4-Basis ruimtestaat'!L:L)</f>
        <v>26.05</v>
      </c>
      <c r="P17" s="166"/>
      <c r="Q17" s="512"/>
      <c r="R17" s="548">
        <v>80</v>
      </c>
      <c r="S17" s="139">
        <v>6</v>
      </c>
      <c r="T17" s="519"/>
      <c r="U17" s="547" t="s">
        <v>1408</v>
      </c>
      <c r="V17" s="542"/>
    </row>
    <row r="18" spans="1:22">
      <c r="A18" s="202" t="s">
        <v>465</v>
      </c>
      <c r="B18" s="564"/>
      <c r="C18" s="564"/>
      <c r="D18" s="564"/>
      <c r="E18" s="564"/>
      <c r="F18" s="564"/>
      <c r="G18" s="564"/>
      <c r="H18" s="564"/>
      <c r="I18" s="565"/>
      <c r="J18" s="543"/>
      <c r="K18" s="123" t="s">
        <v>118</v>
      </c>
      <c r="L18" s="543"/>
      <c r="M18" s="546">
        <f>SUMIF('4-Basis ruimtestaat'!J:J,'3-Productie normen'!A18,'4-Basis ruimtestaat'!L:L)</f>
        <v>147.1</v>
      </c>
      <c r="N18" s="542"/>
      <c r="O18" s="542"/>
      <c r="P18" s="166"/>
      <c r="Q18" s="512"/>
      <c r="R18" s="548">
        <v>84</v>
      </c>
      <c r="S18" s="139">
        <v>7</v>
      </c>
      <c r="T18" s="519"/>
      <c r="U18" s="547" t="s">
        <v>1400</v>
      </c>
    </row>
    <row r="19" spans="1:22">
      <c r="A19" s="202" t="s">
        <v>516</v>
      </c>
      <c r="B19" s="564"/>
      <c r="C19" s="564"/>
      <c r="D19" s="564"/>
      <c r="E19" s="565"/>
      <c r="F19" s="566"/>
      <c r="G19" s="566"/>
      <c r="H19" s="565"/>
      <c r="I19" s="564"/>
      <c r="J19" s="543"/>
      <c r="K19" s="123" t="s">
        <v>118</v>
      </c>
      <c r="L19" s="543"/>
      <c r="M19" s="546">
        <f>SUMIF('4-Basis ruimtestaat'!J:J,'3-Productie normen'!A19,'4-Basis ruimtestaat'!L:L)</f>
        <v>739.87999999999988</v>
      </c>
      <c r="P19" s="166"/>
      <c r="Q19" s="512"/>
      <c r="R19" s="126">
        <v>120</v>
      </c>
      <c r="S19" s="139">
        <v>8</v>
      </c>
      <c r="T19" s="519"/>
      <c r="U19" s="547" t="s">
        <v>1410</v>
      </c>
    </row>
    <row r="20" spans="1:22">
      <c r="A20" s="202" t="s">
        <v>1369</v>
      </c>
      <c r="B20" s="564"/>
      <c r="C20" s="564"/>
      <c r="D20" s="564"/>
      <c r="E20" s="564"/>
      <c r="F20" s="564"/>
      <c r="G20" s="564"/>
      <c r="H20" s="565"/>
      <c r="I20" s="564"/>
      <c r="J20" s="543"/>
      <c r="K20" s="123" t="s">
        <v>118</v>
      </c>
      <c r="L20" s="543"/>
      <c r="M20" s="546">
        <f>SUMIF('4-Basis ruimtestaat'!J:J,'3-Productie normen'!A20,'4-Basis ruimtestaat'!L:L)</f>
        <v>189.59</v>
      </c>
      <c r="P20" s="166"/>
      <c r="Q20" s="512"/>
      <c r="R20" s="548">
        <v>195</v>
      </c>
      <c r="S20" s="139">
        <v>9</v>
      </c>
      <c r="T20" s="532"/>
      <c r="U20" s="547" t="s">
        <v>1411</v>
      </c>
      <c r="V20" s="296"/>
    </row>
    <row r="21" spans="1:22" ht="14.25" thickBot="1">
      <c r="A21" s="202" t="s">
        <v>1371</v>
      </c>
      <c r="B21" s="564"/>
      <c r="C21" s="564"/>
      <c r="D21" s="564"/>
      <c r="E21" s="564"/>
      <c r="F21" s="564"/>
      <c r="G21" s="564"/>
      <c r="H21" s="565"/>
      <c r="I21" s="566"/>
      <c r="J21" s="543"/>
      <c r="K21" s="123" t="s">
        <v>520</v>
      </c>
      <c r="L21" s="543"/>
      <c r="M21" s="546">
        <f>SUMIF('4-Basis ruimtestaat'!J:J,'3-Productie normen'!A21,'4-Basis ruimtestaat'!L:L)</f>
        <v>2412.41</v>
      </c>
      <c r="P21" s="166"/>
      <c r="Q21" s="515"/>
      <c r="R21" s="516"/>
      <c r="S21" s="516"/>
      <c r="T21" s="520"/>
      <c r="U21" s="517"/>
    </row>
    <row r="22" spans="1:22">
      <c r="A22" s="505" t="s">
        <v>1404</v>
      </c>
      <c r="B22" s="564"/>
      <c r="C22" s="564"/>
      <c r="D22" s="564"/>
      <c r="E22" s="564"/>
      <c r="F22" s="587"/>
      <c r="G22" s="564"/>
      <c r="H22" s="564"/>
      <c r="I22" s="566"/>
      <c r="J22" s="543"/>
      <c r="K22" s="123" t="s">
        <v>520</v>
      </c>
      <c r="L22" s="543"/>
      <c r="M22" s="546">
        <f>SUMIF('4-Basis ruimtestaat'!J:J,'3-Productie normen'!A22,'4-Basis ruimtestaat'!L:L)</f>
        <v>0</v>
      </c>
      <c r="P22" s="166"/>
    </row>
    <row r="23" spans="1:22">
      <c r="A23" s="505" t="s">
        <v>1405</v>
      </c>
      <c r="B23" s="564"/>
      <c r="C23" s="564"/>
      <c r="D23" s="564"/>
      <c r="E23" s="564"/>
      <c r="F23" s="587"/>
      <c r="G23" s="564"/>
      <c r="H23" s="564"/>
      <c r="I23" s="566"/>
      <c r="J23" s="543"/>
      <c r="K23" s="123" t="s">
        <v>520</v>
      </c>
      <c r="L23" s="543"/>
      <c r="M23" s="546">
        <f>SUMIF('4-Basis ruimtestaat'!J:J,'3-Productie normen'!A23,'4-Basis ruimtestaat'!L:L)</f>
        <v>0</v>
      </c>
      <c r="P23" s="166"/>
      <c r="Q23" s="542"/>
      <c r="R23" s="542"/>
      <c r="S23" s="542"/>
    </row>
    <row r="24" spans="1:22">
      <c r="A24" s="202" t="s">
        <v>1370</v>
      </c>
      <c r="B24" s="564"/>
      <c r="C24" s="564"/>
      <c r="D24" s="564"/>
      <c r="E24" s="564"/>
      <c r="F24" s="564"/>
      <c r="G24" s="564"/>
      <c r="H24" s="565"/>
      <c r="I24" s="566"/>
      <c r="J24" s="543"/>
      <c r="K24" s="123" t="s">
        <v>520</v>
      </c>
      <c r="L24" s="543"/>
      <c r="M24" s="546">
        <f>SUMIF('4-Basis ruimtestaat'!J:J,'3-Productie normen'!A24,'4-Basis ruimtestaat'!L:L)</f>
        <v>57.44</v>
      </c>
      <c r="P24" s="166"/>
      <c r="Q24" s="542"/>
      <c r="R24" s="542"/>
      <c r="S24" s="542"/>
    </row>
    <row r="25" spans="1:22">
      <c r="A25" s="202" t="s">
        <v>491</v>
      </c>
      <c r="B25" s="564"/>
      <c r="C25" s="564"/>
      <c r="D25" s="564"/>
      <c r="E25" s="564"/>
      <c r="F25" s="564"/>
      <c r="G25" s="564"/>
      <c r="H25" s="565"/>
      <c r="I25" s="566"/>
      <c r="J25" s="543"/>
      <c r="K25" s="123" t="s">
        <v>520</v>
      </c>
      <c r="L25" s="543"/>
      <c r="M25" s="546">
        <f>SUMIF('4-Basis ruimtestaat'!J:J,'3-Productie normen'!A25,'4-Basis ruimtestaat'!L:L)</f>
        <v>0</v>
      </c>
      <c r="P25" s="166"/>
      <c r="Q25" s="542"/>
      <c r="R25" s="542"/>
      <c r="S25" s="542"/>
    </row>
    <row r="26" spans="1:22">
      <c r="A26" s="202" t="s">
        <v>1372</v>
      </c>
      <c r="B26" s="564"/>
      <c r="C26" s="564"/>
      <c r="D26" s="564"/>
      <c r="E26" s="564"/>
      <c r="F26" s="564"/>
      <c r="G26" s="564"/>
      <c r="H26" s="565"/>
      <c r="I26" s="566"/>
      <c r="J26" s="543"/>
      <c r="K26" s="123" t="s">
        <v>520</v>
      </c>
      <c r="L26" s="543"/>
      <c r="M26" s="546">
        <f>SUMIF('4-Basis ruimtestaat'!J:J,'3-Productie normen'!A26,'4-Basis ruimtestaat'!L:L)</f>
        <v>650.22</v>
      </c>
      <c r="P26" s="166"/>
      <c r="Q26" s="542"/>
      <c r="R26" s="542"/>
      <c r="S26" s="542"/>
    </row>
    <row r="27" spans="1:22">
      <c r="A27" s="202" t="s">
        <v>1367</v>
      </c>
      <c r="B27" s="564"/>
      <c r="C27" s="564"/>
      <c r="D27" s="564"/>
      <c r="E27" s="564"/>
      <c r="F27" s="564"/>
      <c r="G27" s="564"/>
      <c r="H27" s="564"/>
      <c r="I27" s="565"/>
      <c r="J27" s="543"/>
      <c r="K27" s="123" t="s">
        <v>118</v>
      </c>
      <c r="L27" s="543"/>
      <c r="M27" s="546">
        <f>SUMIF('4-Basis ruimtestaat'!J:J,'3-Productie normen'!A27,'4-Basis ruimtestaat'!L:L)</f>
        <v>984.61</v>
      </c>
      <c r="P27" s="166"/>
      <c r="Q27" s="542"/>
      <c r="R27" s="542"/>
      <c r="S27" s="542"/>
    </row>
    <row r="28" spans="1:22">
      <c r="A28" s="202" t="s">
        <v>18</v>
      </c>
      <c r="B28" s="564"/>
      <c r="C28" s="564"/>
      <c r="D28" s="564"/>
      <c r="E28" s="564"/>
      <c r="F28" s="564"/>
      <c r="G28" s="564"/>
      <c r="H28" s="564"/>
      <c r="I28" s="565"/>
      <c r="J28" s="543"/>
      <c r="K28" s="123" t="s">
        <v>119</v>
      </c>
      <c r="L28" s="543"/>
      <c r="M28" s="546">
        <f>SUMIF('4-Basis ruimtestaat'!J:J,'3-Productie normen'!A28,'4-Basis ruimtestaat'!L:L)</f>
        <v>366.40999999999997</v>
      </c>
      <c r="P28" s="166"/>
      <c r="Q28" s="542"/>
      <c r="R28" s="542"/>
      <c r="S28" s="542"/>
    </row>
    <row r="29" spans="1:22">
      <c r="A29" s="202" t="s">
        <v>518</v>
      </c>
      <c r="B29" s="564"/>
      <c r="C29" s="564"/>
      <c r="D29" s="564"/>
      <c r="E29" s="564"/>
      <c r="F29" s="564"/>
      <c r="G29" s="564"/>
      <c r="H29" s="564"/>
      <c r="I29" s="565"/>
      <c r="J29" s="124"/>
      <c r="K29" s="123" t="s">
        <v>1382</v>
      </c>
      <c r="L29" s="124"/>
      <c r="M29" s="546">
        <f>SUMIF('4-Basis ruimtestaat'!J:J,'3-Productie normen'!A29,'4-Basis ruimtestaat'!L:L)</f>
        <v>795.59</v>
      </c>
      <c r="P29" s="166"/>
      <c r="Q29" s="124"/>
      <c r="R29" s="124"/>
      <c r="S29" s="124"/>
    </row>
    <row r="30" spans="1:22">
      <c r="A30" s="202" t="s">
        <v>1380</v>
      </c>
      <c r="B30" s="565"/>
      <c r="C30" s="564"/>
      <c r="D30" s="564"/>
      <c r="E30" s="564"/>
      <c r="F30" s="564"/>
      <c r="G30" s="564"/>
      <c r="H30" s="564"/>
      <c r="I30" s="566"/>
      <c r="J30" s="124"/>
      <c r="K30" s="123" t="s">
        <v>1381</v>
      </c>
      <c r="L30" s="124"/>
      <c r="M30" s="546">
        <f>SUMIF('4-Basis ruimtestaat'!J:J,'3-Productie normen'!A30,'4-Basis ruimtestaat'!L:L)</f>
        <v>111.90000000000002</v>
      </c>
      <c r="P30" s="166"/>
      <c r="Q30" s="124"/>
      <c r="R30" s="124"/>
      <c r="S30" s="124"/>
    </row>
    <row r="31" spans="1:22">
      <c r="A31" s="202" t="s">
        <v>263</v>
      </c>
      <c r="B31" s="564"/>
      <c r="C31" s="564"/>
      <c r="D31" s="564"/>
      <c r="E31" s="564"/>
      <c r="F31" s="564"/>
      <c r="G31" s="564"/>
      <c r="H31" s="564"/>
      <c r="I31" s="565"/>
      <c r="J31" s="543"/>
      <c r="K31" s="123" t="s">
        <v>520</v>
      </c>
      <c r="L31" s="543"/>
      <c r="M31" s="546">
        <f>SUMIF('4-Basis ruimtestaat'!J:J,'3-Productie normen'!A31,'4-Basis ruimtestaat'!L:L)</f>
        <v>4353.829999999999</v>
      </c>
      <c r="P31" s="166"/>
    </row>
    <row r="32" spans="1:22">
      <c r="A32" s="202" t="s">
        <v>1373</v>
      </c>
      <c r="B32" s="564"/>
      <c r="C32" s="564"/>
      <c r="D32" s="564"/>
      <c r="E32" s="564"/>
      <c r="F32" s="564"/>
      <c r="G32" s="564"/>
      <c r="H32" s="564"/>
      <c r="I32" s="565"/>
      <c r="J32" s="124"/>
      <c r="K32" s="123" t="s">
        <v>118</v>
      </c>
      <c r="L32" s="124"/>
      <c r="M32" s="546">
        <f>SUMIF('4-Basis ruimtestaat'!J:J,'3-Productie normen'!A32,'4-Basis ruimtestaat'!L:L)</f>
        <v>386.00000000000006</v>
      </c>
      <c r="P32" s="166"/>
    </row>
    <row r="33" spans="1:19">
      <c r="A33" s="202" t="s">
        <v>221</v>
      </c>
      <c r="B33" s="564"/>
      <c r="C33" s="564"/>
      <c r="D33" s="564"/>
      <c r="E33" s="564"/>
      <c r="F33" s="564"/>
      <c r="G33" s="564"/>
      <c r="H33" s="566"/>
      <c r="I33" s="565"/>
      <c r="J33" s="124"/>
      <c r="K33" s="123" t="s">
        <v>117</v>
      </c>
      <c r="L33" s="124"/>
      <c r="M33" s="546">
        <f>SUMIF('4-Basis ruimtestaat'!J:J,'3-Productie normen'!A33,'4-Basis ruimtestaat'!L:L)</f>
        <v>261.29000000000002</v>
      </c>
      <c r="P33" s="483"/>
    </row>
    <row r="34" spans="1:19">
      <c r="A34" s="202" t="s">
        <v>250</v>
      </c>
      <c r="B34" s="564"/>
      <c r="C34" s="564"/>
      <c r="D34" s="564"/>
      <c r="E34" s="564"/>
      <c r="F34" s="564"/>
      <c r="G34" s="564"/>
      <c r="H34" s="565"/>
      <c r="I34" s="565"/>
      <c r="J34" s="124"/>
      <c r="K34" s="123" t="s">
        <v>118</v>
      </c>
      <c r="L34" s="124"/>
      <c r="M34" s="546">
        <f>SUMIF('4-Basis ruimtestaat'!J:J,'3-Productie normen'!A34,'4-Basis ruimtestaat'!L:L)</f>
        <v>3211.0800000000004</v>
      </c>
      <c r="P34" s="483"/>
    </row>
    <row r="35" spans="1:19">
      <c r="A35" s="202"/>
      <c r="B35" s="564"/>
      <c r="C35" s="564"/>
      <c r="D35" s="564"/>
      <c r="E35" s="564"/>
      <c r="F35" s="564"/>
      <c r="G35" s="564"/>
      <c r="H35" s="564"/>
      <c r="I35" s="564"/>
      <c r="J35" s="124"/>
      <c r="K35" s="123"/>
      <c r="L35" s="124"/>
      <c r="M35" s="546"/>
      <c r="P35" s="483"/>
      <c r="Q35" s="124"/>
      <c r="R35" s="124"/>
      <c r="S35" s="124"/>
    </row>
    <row r="36" spans="1:19">
      <c r="A36" s="202"/>
      <c r="B36" s="564"/>
      <c r="C36" s="564"/>
      <c r="D36" s="564"/>
      <c r="E36" s="564"/>
      <c r="F36" s="564"/>
      <c r="G36" s="564"/>
      <c r="H36" s="564"/>
      <c r="I36" s="564"/>
      <c r="J36" s="124"/>
      <c r="K36" s="123"/>
      <c r="L36" s="124"/>
      <c r="M36" s="546"/>
      <c r="P36" s="483"/>
    </row>
    <row r="37" spans="1:19">
      <c r="A37" s="505" t="s">
        <v>1374</v>
      </c>
      <c r="B37" s="564"/>
      <c r="C37" s="564"/>
      <c r="D37" s="564"/>
      <c r="E37" s="564"/>
      <c r="F37" s="564"/>
      <c r="G37" s="564"/>
      <c r="H37" s="564"/>
      <c r="I37" s="564"/>
      <c r="J37" s="124"/>
      <c r="K37" s="123"/>
      <c r="L37" s="124"/>
      <c r="M37" s="546">
        <f>SUMIF('4-Basis ruimtestaat'!J:J,'3-Productie normen'!A37,'4-Basis ruimtestaat'!L:L)</f>
        <v>160.10999999999999</v>
      </c>
      <c r="P37" s="124"/>
    </row>
    <row r="38" spans="1:19">
      <c r="A38" s="122" t="s">
        <v>1394</v>
      </c>
      <c r="B38" s="470"/>
      <c r="C38" s="470"/>
      <c r="D38" s="470"/>
      <c r="E38" s="470"/>
      <c r="F38" s="545"/>
      <c r="G38" s="545"/>
      <c r="H38" s="545"/>
      <c r="I38" s="545"/>
      <c r="J38" s="124"/>
      <c r="K38" s="123" t="s">
        <v>1381</v>
      </c>
      <c r="L38" s="124"/>
      <c r="M38" s="546">
        <f>SUMIF('4-Basis ruimtestaat'!J:J,'3-Productie normen'!A38,'4-Basis ruimtestaat'!L:L)</f>
        <v>2025.4599999999994</v>
      </c>
      <c r="P38" s="124"/>
    </row>
    <row r="39" spans="1:19">
      <c r="A39" s="122"/>
      <c r="B39" s="125"/>
      <c r="C39" s="125"/>
      <c r="D39" s="125"/>
      <c r="E39" s="125"/>
      <c r="F39" s="125"/>
      <c r="G39" s="125"/>
      <c r="H39" s="125"/>
      <c r="I39" s="545"/>
      <c r="J39" s="124"/>
      <c r="K39" s="123"/>
      <c r="L39" s="124"/>
      <c r="M39" s="546"/>
      <c r="P39" s="124"/>
    </row>
    <row r="40" spans="1:19">
      <c r="A40" s="404" t="s">
        <v>9</v>
      </c>
      <c r="B40" s="125"/>
      <c r="C40" s="405"/>
      <c r="D40" s="405"/>
      <c r="E40" s="405"/>
      <c r="F40" s="405"/>
      <c r="G40" s="405"/>
      <c r="H40" s="405"/>
      <c r="I40" s="545"/>
      <c r="J40" s="406"/>
      <c r="K40" s="407"/>
      <c r="L40" s="406"/>
      <c r="M40" s="408">
        <f>SUM(M10:M39)</f>
        <v>19048.330000000002</v>
      </c>
      <c r="P40" s="124"/>
    </row>
    <row r="41" spans="1:19">
      <c r="K41" s="4"/>
      <c r="M41" s="4"/>
      <c r="P41" s="124"/>
    </row>
    <row r="42" spans="1:19">
      <c r="K42" s="4"/>
      <c r="M42" s="4"/>
      <c r="P42" s="124"/>
    </row>
    <row r="43" spans="1:19">
      <c r="A43" s="128" t="s">
        <v>207</v>
      </c>
      <c r="B43" s="129">
        <v>2</v>
      </c>
      <c r="C43" s="129">
        <v>3</v>
      </c>
      <c r="D43" s="129">
        <v>4</v>
      </c>
      <c r="E43" s="129">
        <v>5</v>
      </c>
      <c r="F43" s="550">
        <v>6</v>
      </c>
      <c r="G43" s="550">
        <v>7</v>
      </c>
      <c r="H43" s="550">
        <v>8</v>
      </c>
      <c r="I43" s="550">
        <v>9</v>
      </c>
      <c r="J43" s="124"/>
      <c r="L43" s="124"/>
    </row>
    <row r="44" spans="1:19">
      <c r="J44" s="124"/>
      <c r="L44" s="124"/>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AF600"/>
  <sheetViews>
    <sheetView showGridLines="0" showZeros="0" zoomScaleNormal="100" zoomScalePageLayoutView="75" workbookViewId="0">
      <pane xSplit="1" ySplit="9" topLeftCell="B10" activePane="bottomRight" state="frozen"/>
      <selection activeCell="F10" sqref="F10"/>
      <selection pane="topRight" activeCell="F10" sqref="F10"/>
      <selection pane="bottomLeft" activeCell="F10" sqref="F10"/>
      <selection pane="bottomRight" activeCell="B10" sqref="B10"/>
    </sheetView>
  </sheetViews>
  <sheetFormatPr defaultColWidth="8.7109375" defaultRowHeight="13.5"/>
  <cols>
    <col min="1" max="1" width="7.7109375" style="4" customWidth="1"/>
    <col min="2" max="2" width="40.140625" style="4" bestFit="1" customWidth="1"/>
    <col min="3" max="3" width="23.140625" style="4" bestFit="1" customWidth="1"/>
    <col min="4" max="4" width="11.7109375" style="44" bestFit="1" customWidth="1"/>
    <col min="5" max="5" width="8.85546875" style="44" customWidth="1"/>
    <col min="6" max="6" width="12.7109375" style="44" customWidth="1"/>
    <col min="7" max="7" width="33.85546875" style="503" customWidth="1"/>
    <col min="8" max="8" width="24.28515625" style="503" bestFit="1" customWidth="1"/>
    <col min="9" max="9" width="43" style="503" customWidth="1"/>
    <col min="10" max="10" width="52.140625" style="503" bestFit="1" customWidth="1"/>
    <col min="11" max="11" width="20.42578125" style="503" bestFit="1" customWidth="1"/>
    <col min="12" max="12" width="11.85546875" style="4" bestFit="1" customWidth="1"/>
    <col min="13" max="16" width="15.42578125" style="416" customWidth="1"/>
    <col min="17" max="17" width="11.7109375" style="168" bestFit="1" customWidth="1"/>
    <col min="18" max="18" width="12.85546875" style="168" bestFit="1" customWidth="1"/>
    <col min="19" max="20" width="14.7109375" style="168" hidden="1" customWidth="1"/>
    <col min="21" max="21" width="17.7109375" style="4" bestFit="1" customWidth="1"/>
    <col min="22" max="22" width="13.28515625" style="4" customWidth="1"/>
    <col min="23" max="24" width="13.28515625" style="4" hidden="1" customWidth="1"/>
    <col min="25" max="25" width="10.28515625" style="4" customWidth="1"/>
    <col min="26" max="26" width="12.42578125" style="4" customWidth="1"/>
    <col min="27" max="27" width="9.42578125" style="4" customWidth="1"/>
    <col min="28" max="28" width="8.7109375" style="4" customWidth="1"/>
    <col min="29" max="29" width="21.140625" style="4" customWidth="1"/>
    <col min="30" max="30" width="3" style="4" customWidth="1"/>
    <col min="31" max="31" width="12.7109375" style="4" bestFit="1" customWidth="1"/>
    <col min="32" max="32" width="15.5703125" style="4" bestFit="1" customWidth="1"/>
    <col min="33" max="16384" width="8.7109375" style="4"/>
  </cols>
  <sheetData>
    <row r="1" spans="1:31">
      <c r="B1" s="412" t="s">
        <v>28</v>
      </c>
      <c r="D1" s="4"/>
      <c r="M1" s="146"/>
      <c r="N1" s="146"/>
      <c r="O1" s="146"/>
      <c r="P1" s="146"/>
      <c r="R1" s="146"/>
      <c r="S1" s="4"/>
      <c r="T1" s="4"/>
    </row>
    <row r="2" spans="1:31">
      <c r="A2" s="140">
        <v>2</v>
      </c>
      <c r="B2" s="141"/>
      <c r="C2" s="141"/>
      <c r="D2" s="143"/>
      <c r="M2" s="146"/>
      <c r="N2" s="146"/>
      <c r="O2" s="146"/>
      <c r="P2" s="146"/>
      <c r="Q2" s="146"/>
      <c r="R2" s="146"/>
      <c r="S2" s="146"/>
      <c r="T2" s="146"/>
      <c r="U2" s="147"/>
      <c r="V2" s="147"/>
      <c r="W2" s="148"/>
      <c r="X2" s="148"/>
      <c r="Y2" s="148"/>
      <c r="Z2" s="148"/>
      <c r="AA2" s="148"/>
      <c r="AB2" s="148"/>
      <c r="AC2" s="149"/>
    </row>
    <row r="3" spans="1:31" ht="17.25">
      <c r="A3" s="140">
        <v>3</v>
      </c>
      <c r="B3" s="112" t="str">
        <f>'1-Contractblad totaal'!A3</f>
        <v>Naam opdrachtgever</v>
      </c>
      <c r="C3" s="135" t="str">
        <f>'1-Contractblad totaal'!B3</f>
        <v>ROC Aventus</v>
      </c>
      <c r="D3" s="150"/>
      <c r="L3" s="146"/>
      <c r="M3" s="146"/>
      <c r="N3" s="146"/>
      <c r="O3" s="146"/>
      <c r="P3" s="146"/>
      <c r="Q3" s="146"/>
      <c r="R3" s="146"/>
      <c r="S3" s="146"/>
      <c r="T3" s="146"/>
      <c r="U3" s="147"/>
      <c r="V3" s="147"/>
      <c r="W3" s="148"/>
      <c r="X3" s="148"/>
      <c r="Y3" s="148"/>
      <c r="Z3" s="148"/>
      <c r="AA3" s="148"/>
      <c r="AB3" s="148"/>
      <c r="AC3" s="149"/>
    </row>
    <row r="4" spans="1:31" ht="17.25">
      <c r="A4" s="140">
        <v>4</v>
      </c>
      <c r="B4" s="112" t="str">
        <f>'1-Contractblad totaal'!A4</f>
        <v>Calculatie onderdeel</v>
      </c>
      <c r="C4" s="135" t="str">
        <f ca="1">MID(CELL("bestandsnaam",$B$7),SEARCH("]",CELL("bestandsnaam",$B$7),1)+1,256)</f>
        <v>4-Basis ruimtestaat</v>
      </c>
      <c r="D4" s="151"/>
      <c r="M4" s="146"/>
      <c r="N4" s="146"/>
      <c r="O4" s="146"/>
      <c r="P4" s="146"/>
      <c r="Q4" s="146"/>
      <c r="R4" s="146"/>
      <c r="S4" s="146"/>
      <c r="T4" s="146"/>
      <c r="U4" s="147"/>
      <c r="V4" s="147"/>
      <c r="W4" s="148"/>
      <c r="X4" s="148"/>
      <c r="Y4" s="148"/>
      <c r="Z4" s="148"/>
      <c r="AA4" s="148"/>
      <c r="AB4" s="148"/>
      <c r="AC4" s="149"/>
    </row>
    <row r="5" spans="1:31" ht="17.25">
      <c r="A5" s="140">
        <v>5</v>
      </c>
      <c r="B5" s="112" t="str">
        <f>'1-Contractblad totaal'!A5</f>
        <v>Gebouw/plaats</v>
      </c>
      <c r="C5" s="135" t="str">
        <f>'1-Contractblad totaal'!B5</f>
        <v>Diverse gebouwen</v>
      </c>
      <c r="D5" s="150"/>
      <c r="M5" s="146"/>
      <c r="N5" s="146"/>
      <c r="O5" s="146"/>
      <c r="P5" s="146"/>
      <c r="Q5" s="146"/>
      <c r="R5" s="146"/>
      <c r="S5" s="146"/>
      <c r="T5" s="146"/>
      <c r="U5" s="147"/>
      <c r="V5" s="147"/>
      <c r="W5" s="148"/>
      <c r="X5" s="148"/>
      <c r="Y5" s="148"/>
      <c r="Z5" s="148"/>
      <c r="AA5" s="148"/>
      <c r="AB5" s="148"/>
      <c r="AC5" s="149"/>
    </row>
    <row r="6" spans="1:31" ht="17.25">
      <c r="A6" s="140">
        <v>6</v>
      </c>
      <c r="B6" s="112" t="str">
        <f>'1-Contractblad totaal'!A6</f>
        <v>Referentie nummer</v>
      </c>
      <c r="C6" s="135" t="str">
        <f>'1-Contractblad totaal'!B6</f>
        <v>AVEN-2021-MvdK</v>
      </c>
      <c r="D6" s="150"/>
      <c r="M6" s="146"/>
      <c r="N6" s="146"/>
      <c r="O6" s="146"/>
      <c r="P6" s="146"/>
      <c r="Q6" s="146"/>
      <c r="R6" s="146"/>
      <c r="S6" s="146"/>
      <c r="T6" s="146"/>
      <c r="U6" s="147"/>
      <c r="V6" s="147"/>
      <c r="W6" s="148"/>
      <c r="X6" s="148"/>
      <c r="Y6" s="148"/>
      <c r="Z6" s="653" t="s">
        <v>113</v>
      </c>
      <c r="AA6" s="654"/>
      <c r="AB6" s="655"/>
      <c r="AC6" s="149"/>
    </row>
    <row r="7" spans="1:31" ht="17.25">
      <c r="A7" s="140">
        <v>7</v>
      </c>
      <c r="B7" s="112" t="str">
        <f>'1-Contractblad totaal'!A8</f>
        <v>Naam dienstverlener</v>
      </c>
      <c r="C7" s="135">
        <f>'1-Contractblad totaal'!B8</f>
        <v>0</v>
      </c>
      <c r="D7" s="150"/>
      <c r="M7" s="146"/>
      <c r="N7" s="146"/>
      <c r="O7" s="146"/>
      <c r="P7" s="146"/>
      <c r="Q7" s="146"/>
      <c r="R7" s="146"/>
      <c r="S7" s="146"/>
      <c r="T7" s="146"/>
      <c r="U7" s="147"/>
      <c r="V7" s="147"/>
      <c r="W7" s="148"/>
      <c r="X7" s="148"/>
      <c r="Y7" s="148"/>
      <c r="Z7" s="656"/>
      <c r="AA7" s="657"/>
      <c r="AB7" s="658"/>
      <c r="AC7" s="149"/>
    </row>
    <row r="8" spans="1:31">
      <c r="A8" s="140">
        <v>8</v>
      </c>
      <c r="B8" s="144"/>
      <c r="C8" s="144"/>
      <c r="D8" s="143"/>
      <c r="G8" s="143"/>
      <c r="H8" s="143"/>
      <c r="I8" s="143"/>
      <c r="J8" s="143"/>
      <c r="K8" s="504"/>
      <c r="L8" s="145"/>
      <c r="M8" s="146"/>
      <c r="N8" s="146"/>
      <c r="O8" s="146"/>
      <c r="P8" s="146"/>
      <c r="Q8" s="146"/>
      <c r="R8" s="146"/>
      <c r="S8" s="146"/>
      <c r="T8" s="146"/>
      <c r="U8" s="147"/>
      <c r="V8" s="147"/>
      <c r="W8" s="147"/>
      <c r="X8" s="147"/>
      <c r="Y8" s="147"/>
      <c r="Z8" s="152">
        <f>'3-Productie normen'!N8</f>
        <v>0</v>
      </c>
      <c r="AA8" s="152" t="str">
        <f>'3-Productie normen'!O8</f>
        <v>nvt</v>
      </c>
      <c r="AB8" s="152" t="str">
        <f>'3-Productie normen'!P8</f>
        <v>nvt</v>
      </c>
      <c r="AC8" s="149"/>
    </row>
    <row r="9" spans="1:31" s="535" customFormat="1" ht="38.25">
      <c r="A9" s="140">
        <v>9</v>
      </c>
      <c r="B9" s="153" t="s">
        <v>96</v>
      </c>
      <c r="C9" s="494" t="s">
        <v>249</v>
      </c>
      <c r="D9" s="153" t="s">
        <v>631</v>
      </c>
      <c r="E9" s="153" t="s">
        <v>526</v>
      </c>
      <c r="F9" s="153" t="s">
        <v>1397</v>
      </c>
      <c r="G9" s="153" t="s">
        <v>527</v>
      </c>
      <c r="H9" s="494" t="s">
        <v>528</v>
      </c>
      <c r="I9" s="494" t="s">
        <v>529</v>
      </c>
      <c r="J9" s="153" t="s">
        <v>101</v>
      </c>
      <c r="K9" s="154" t="s">
        <v>102</v>
      </c>
      <c r="L9" s="155" t="s">
        <v>103</v>
      </c>
      <c r="M9" s="156" t="s">
        <v>227</v>
      </c>
      <c r="N9" s="156" t="s">
        <v>228</v>
      </c>
      <c r="O9" s="156" t="s">
        <v>229</v>
      </c>
      <c r="P9" s="156" t="s">
        <v>242</v>
      </c>
      <c r="Q9" s="156" t="s">
        <v>201</v>
      </c>
      <c r="R9" s="156" t="s">
        <v>200</v>
      </c>
      <c r="S9" s="156" t="s">
        <v>238</v>
      </c>
      <c r="T9" s="156" t="s">
        <v>239</v>
      </c>
      <c r="U9" s="157" t="s">
        <v>104</v>
      </c>
      <c r="V9" s="157" t="s">
        <v>204</v>
      </c>
      <c r="W9" s="157" t="s">
        <v>116</v>
      </c>
      <c r="X9" s="157" t="s">
        <v>237</v>
      </c>
      <c r="Y9" s="157" t="s">
        <v>114</v>
      </c>
      <c r="Z9" s="157" t="s">
        <v>202</v>
      </c>
      <c r="AA9" s="157" t="s">
        <v>240</v>
      </c>
      <c r="AB9" s="157" t="s">
        <v>241</v>
      </c>
      <c r="AC9" s="469" t="s">
        <v>220</v>
      </c>
      <c r="AD9" s="231"/>
      <c r="AE9" s="417" t="s">
        <v>105</v>
      </c>
    </row>
    <row r="10" spans="1:31">
      <c r="A10" s="140">
        <v>10</v>
      </c>
      <c r="B10" s="158" t="s">
        <v>514</v>
      </c>
      <c r="C10" s="495"/>
      <c r="D10" s="159" t="s">
        <v>633</v>
      </c>
      <c r="E10" s="159" t="s">
        <v>372</v>
      </c>
      <c r="F10" s="159" t="s">
        <v>372</v>
      </c>
      <c r="G10" s="505" t="s">
        <v>556</v>
      </c>
      <c r="H10" s="505" t="s">
        <v>557</v>
      </c>
      <c r="I10" s="505" t="s">
        <v>608</v>
      </c>
      <c r="J10" s="506" t="s">
        <v>1380</v>
      </c>
      <c r="K10" s="505" t="s">
        <v>547</v>
      </c>
      <c r="L10" s="578">
        <v>10</v>
      </c>
      <c r="M10" s="459"/>
      <c r="N10" s="459"/>
      <c r="O10" s="459"/>
      <c r="P10" s="459"/>
      <c r="Q10" s="160">
        <v>1</v>
      </c>
      <c r="R10" s="160"/>
      <c r="S10" s="160"/>
      <c r="T10" s="160"/>
      <c r="U10" s="161" t="e">
        <f t="shared" ref="U10:U35" si="0">IF(Q10="nio",0,IF(Q10&gt;0,Q10*L10/Y10,0))*M10</f>
        <v>#DIV/0!</v>
      </c>
      <c r="V10" s="161">
        <f t="shared" ref="V10:V35" si="1">IF(R10&gt;0,R10*L10/Z10,0)*N10</f>
        <v>0</v>
      </c>
      <c r="W10" s="161">
        <f t="shared" ref="W10:W35" si="2">IF(S10&gt;0,S10*L10/AA10,0)*O10</f>
        <v>0</v>
      </c>
      <c r="X10" s="161">
        <f t="shared" ref="X10:X35" si="3">IF(T10&gt;0,T10*L10/AB10,0)*P10</f>
        <v>0</v>
      </c>
      <c r="Y10" s="162">
        <f>IF(Q10="nio",0,IF(Q10&gt;0,VLOOKUP(J10,'3-Productie normen'!A:O,VLOOKUP(Q10,'3-Productie normen'!R:S,2,FALSE),FALSE)))</f>
        <v>0</v>
      </c>
      <c r="Z10" s="162">
        <f t="shared" ref="Z10:Z35" si="4">IF(R10&gt;0,Y10*$Z$8,0)</f>
        <v>0</v>
      </c>
      <c r="AA10" s="162">
        <f t="shared" ref="AA10:AA35" si="5">IF(S10&gt;0,Y10*$AA$8,0)</f>
        <v>0</v>
      </c>
      <c r="AB10" s="162">
        <f t="shared" ref="AB10:AB35" si="6">IF(T10&gt;0,Y10*$AB$8,0)</f>
        <v>0</v>
      </c>
      <c r="AC10" s="163"/>
      <c r="AE10" s="127">
        <f t="shared" ref="AE10:AE35" si="7">SUM(Q10:S10)*L10</f>
        <v>10</v>
      </c>
    </row>
    <row r="11" spans="1:31">
      <c r="A11" s="140">
        <v>11</v>
      </c>
      <c r="B11" s="158" t="s">
        <v>514</v>
      </c>
      <c r="C11" s="495"/>
      <c r="D11" s="159" t="s">
        <v>633</v>
      </c>
      <c r="E11" s="159" t="s">
        <v>371</v>
      </c>
      <c r="F11" s="159" t="s">
        <v>371</v>
      </c>
      <c r="G11" s="505" t="s">
        <v>543</v>
      </c>
      <c r="H11" s="505" t="s">
        <v>548</v>
      </c>
      <c r="I11" s="505" t="s">
        <v>548</v>
      </c>
      <c r="J11" s="505" t="s">
        <v>263</v>
      </c>
      <c r="K11" s="505" t="s">
        <v>634</v>
      </c>
      <c r="L11" s="578">
        <v>50.57</v>
      </c>
      <c r="M11" s="459"/>
      <c r="N11" s="459"/>
      <c r="O11" s="459"/>
      <c r="P11" s="459"/>
      <c r="Q11" s="160">
        <v>195</v>
      </c>
      <c r="R11" s="160"/>
      <c r="S11" s="160"/>
      <c r="T11" s="160"/>
      <c r="U11" s="161" t="e">
        <f t="shared" si="0"/>
        <v>#DIV/0!</v>
      </c>
      <c r="V11" s="161">
        <f t="shared" si="1"/>
        <v>0</v>
      </c>
      <c r="W11" s="161">
        <f t="shared" si="2"/>
        <v>0</v>
      </c>
      <c r="X11" s="161">
        <f t="shared" si="3"/>
        <v>0</v>
      </c>
      <c r="Y11" s="162">
        <f>IF(Q11="nio",0,IF(Q11&gt;0,VLOOKUP(J11,'3-Productie normen'!A:O,VLOOKUP(Q11,'3-Productie normen'!R:S,2,FALSE),FALSE)))</f>
        <v>0</v>
      </c>
      <c r="Z11" s="162">
        <f t="shared" si="4"/>
        <v>0</v>
      </c>
      <c r="AA11" s="162">
        <f t="shared" si="5"/>
        <v>0</v>
      </c>
      <c r="AB11" s="162">
        <f t="shared" si="6"/>
        <v>0</v>
      </c>
      <c r="AC11" s="163"/>
      <c r="AE11" s="127">
        <f t="shared" si="7"/>
        <v>9861.15</v>
      </c>
    </row>
    <row r="12" spans="1:31">
      <c r="A12" s="140">
        <v>12</v>
      </c>
      <c r="B12" s="158" t="s">
        <v>514</v>
      </c>
      <c r="C12" s="495"/>
      <c r="D12" s="159" t="s">
        <v>633</v>
      </c>
      <c r="E12" s="159" t="s">
        <v>369</v>
      </c>
      <c r="F12" s="159" t="s">
        <v>369</v>
      </c>
      <c r="G12" s="505" t="s">
        <v>534</v>
      </c>
      <c r="H12" s="505" t="s">
        <v>531</v>
      </c>
      <c r="I12" s="505" t="s">
        <v>531</v>
      </c>
      <c r="J12" s="507" t="s">
        <v>1368</v>
      </c>
      <c r="K12" s="505" t="s">
        <v>634</v>
      </c>
      <c r="L12" s="578">
        <v>30.43</v>
      </c>
      <c r="M12" s="459"/>
      <c r="N12" s="459"/>
      <c r="O12" s="459"/>
      <c r="P12" s="459"/>
      <c r="Q12" s="160">
        <v>195</v>
      </c>
      <c r="R12" s="160"/>
      <c r="S12" s="160"/>
      <c r="T12" s="160"/>
      <c r="U12" s="161" t="e">
        <f t="shared" si="0"/>
        <v>#DIV/0!</v>
      </c>
      <c r="V12" s="161">
        <f t="shared" si="1"/>
        <v>0</v>
      </c>
      <c r="W12" s="161">
        <f t="shared" si="2"/>
        <v>0</v>
      </c>
      <c r="X12" s="161">
        <f t="shared" si="3"/>
        <v>0</v>
      </c>
      <c r="Y12" s="162">
        <f>IF(Q12="nio",0,IF(Q12&gt;0,VLOOKUP(J12,'3-Productie normen'!A:O,VLOOKUP(Q12,'3-Productie normen'!R:S,2,FALSE),FALSE)))</f>
        <v>0</v>
      </c>
      <c r="Z12" s="162">
        <f t="shared" si="4"/>
        <v>0</v>
      </c>
      <c r="AA12" s="162">
        <f t="shared" si="5"/>
        <v>0</v>
      </c>
      <c r="AB12" s="162">
        <f t="shared" si="6"/>
        <v>0</v>
      </c>
      <c r="AC12" s="163"/>
      <c r="AE12" s="127">
        <f t="shared" si="7"/>
        <v>5933.85</v>
      </c>
    </row>
    <row r="13" spans="1:31">
      <c r="A13" s="140">
        <v>13</v>
      </c>
      <c r="B13" s="158" t="s">
        <v>514</v>
      </c>
      <c r="C13" s="495"/>
      <c r="D13" s="159" t="s">
        <v>633</v>
      </c>
      <c r="E13" s="159" t="s">
        <v>370</v>
      </c>
      <c r="F13" s="159" t="s">
        <v>370</v>
      </c>
      <c r="G13" s="505" t="s">
        <v>530</v>
      </c>
      <c r="H13" s="505" t="s">
        <v>635</v>
      </c>
      <c r="I13" s="505" t="s">
        <v>636</v>
      </c>
      <c r="J13" s="505" t="s">
        <v>18</v>
      </c>
      <c r="K13" s="505" t="s">
        <v>571</v>
      </c>
      <c r="L13" s="578">
        <v>2.2599999999999998</v>
      </c>
      <c r="M13" s="459"/>
      <c r="N13" s="459"/>
      <c r="O13" s="459"/>
      <c r="P13" s="459"/>
      <c r="Q13" s="160">
        <v>195</v>
      </c>
      <c r="R13" s="160">
        <v>195</v>
      </c>
      <c r="S13" s="160"/>
      <c r="T13" s="160"/>
      <c r="U13" s="161" t="e">
        <f t="shared" si="0"/>
        <v>#DIV/0!</v>
      </c>
      <c r="V13" s="161" t="e">
        <f t="shared" si="1"/>
        <v>#DIV/0!</v>
      </c>
      <c r="W13" s="161">
        <f t="shared" si="2"/>
        <v>0</v>
      </c>
      <c r="X13" s="161">
        <f t="shared" si="3"/>
        <v>0</v>
      </c>
      <c r="Y13" s="162">
        <f>IF(Q13="nio",0,IF(Q13&gt;0,VLOOKUP(J13,'3-Productie normen'!A:O,VLOOKUP(Q13,'3-Productie normen'!R:S,2,FALSE),FALSE)))</f>
        <v>0</v>
      </c>
      <c r="Z13" s="162">
        <f t="shared" si="4"/>
        <v>0</v>
      </c>
      <c r="AA13" s="162">
        <f t="shared" si="5"/>
        <v>0</v>
      </c>
      <c r="AB13" s="162">
        <f t="shared" si="6"/>
        <v>0</v>
      </c>
      <c r="AC13" s="163"/>
      <c r="AE13" s="127">
        <f t="shared" si="7"/>
        <v>881.39999999999986</v>
      </c>
    </row>
    <row r="14" spans="1:31">
      <c r="A14" s="140">
        <v>14</v>
      </c>
      <c r="B14" s="158" t="s">
        <v>514</v>
      </c>
      <c r="C14" s="495"/>
      <c r="D14" s="159" t="s">
        <v>633</v>
      </c>
      <c r="E14" s="159" t="s">
        <v>368</v>
      </c>
      <c r="F14" s="159" t="s">
        <v>368</v>
      </c>
      <c r="G14" s="505" t="s">
        <v>530</v>
      </c>
      <c r="H14" s="505" t="s">
        <v>573</v>
      </c>
      <c r="I14" s="505" t="s">
        <v>574</v>
      </c>
      <c r="J14" s="505" t="s">
        <v>18</v>
      </c>
      <c r="K14" s="505" t="s">
        <v>571</v>
      </c>
      <c r="L14" s="578">
        <v>2.2599999999999998</v>
      </c>
      <c r="M14" s="459"/>
      <c r="N14" s="459"/>
      <c r="O14" s="459"/>
      <c r="P14" s="459"/>
      <c r="Q14" s="160">
        <v>195</v>
      </c>
      <c r="R14" s="160">
        <v>195</v>
      </c>
      <c r="S14" s="160"/>
      <c r="T14" s="160"/>
      <c r="U14" s="161" t="e">
        <f t="shared" si="0"/>
        <v>#DIV/0!</v>
      </c>
      <c r="V14" s="161" t="e">
        <f t="shared" si="1"/>
        <v>#DIV/0!</v>
      </c>
      <c r="W14" s="161">
        <f t="shared" si="2"/>
        <v>0</v>
      </c>
      <c r="X14" s="161">
        <f t="shared" si="3"/>
        <v>0</v>
      </c>
      <c r="Y14" s="162">
        <f>IF(Q14="nio",0,IF(Q14&gt;0,VLOOKUP(J14,'3-Productie normen'!A:O,VLOOKUP(Q14,'3-Productie normen'!R:S,2,FALSE),FALSE)))</f>
        <v>0</v>
      </c>
      <c r="Z14" s="162">
        <f t="shared" si="4"/>
        <v>0</v>
      </c>
      <c r="AA14" s="162">
        <f t="shared" si="5"/>
        <v>0</v>
      </c>
      <c r="AB14" s="162">
        <f t="shared" si="6"/>
        <v>0</v>
      </c>
      <c r="AC14" s="163"/>
      <c r="AE14" s="127">
        <f t="shared" si="7"/>
        <v>881.39999999999986</v>
      </c>
    </row>
    <row r="15" spans="1:31">
      <c r="A15" s="140">
        <v>15</v>
      </c>
      <c r="B15" s="158" t="s">
        <v>514</v>
      </c>
      <c r="C15" s="495"/>
      <c r="D15" s="159" t="s">
        <v>633</v>
      </c>
      <c r="E15" s="159" t="s">
        <v>367</v>
      </c>
      <c r="F15" s="159" t="s">
        <v>367</v>
      </c>
      <c r="G15" s="505" t="s">
        <v>530</v>
      </c>
      <c r="H15" s="505" t="s">
        <v>569</v>
      </c>
      <c r="I15" s="505" t="s">
        <v>570</v>
      </c>
      <c r="J15" s="505" t="s">
        <v>18</v>
      </c>
      <c r="K15" s="505" t="s">
        <v>571</v>
      </c>
      <c r="L15" s="578">
        <v>4.72</v>
      </c>
      <c r="M15" s="459"/>
      <c r="N15" s="459"/>
      <c r="O15" s="459"/>
      <c r="P15" s="459"/>
      <c r="Q15" s="160">
        <v>195</v>
      </c>
      <c r="R15" s="160">
        <v>195</v>
      </c>
      <c r="S15" s="160"/>
      <c r="T15" s="160"/>
      <c r="U15" s="161" t="e">
        <f t="shared" si="0"/>
        <v>#DIV/0!</v>
      </c>
      <c r="V15" s="161" t="e">
        <f t="shared" si="1"/>
        <v>#DIV/0!</v>
      </c>
      <c r="W15" s="161">
        <f t="shared" si="2"/>
        <v>0</v>
      </c>
      <c r="X15" s="161">
        <f t="shared" si="3"/>
        <v>0</v>
      </c>
      <c r="Y15" s="162">
        <f>IF(Q15="nio",0,IF(Q15&gt;0,VLOOKUP(J15,'3-Productie normen'!A:O,VLOOKUP(Q15,'3-Productie normen'!R:S,2,FALSE),FALSE)))</f>
        <v>0</v>
      </c>
      <c r="Z15" s="162">
        <f t="shared" si="4"/>
        <v>0</v>
      </c>
      <c r="AA15" s="162">
        <f t="shared" si="5"/>
        <v>0</v>
      </c>
      <c r="AB15" s="162">
        <f t="shared" si="6"/>
        <v>0</v>
      </c>
      <c r="AC15" s="163"/>
      <c r="AE15" s="127">
        <f t="shared" si="7"/>
        <v>1840.8</v>
      </c>
    </row>
    <row r="16" spans="1:31">
      <c r="A16" s="140">
        <v>16</v>
      </c>
      <c r="B16" s="158" t="s">
        <v>514</v>
      </c>
      <c r="C16" s="495"/>
      <c r="D16" s="159" t="s">
        <v>633</v>
      </c>
      <c r="E16" s="159" t="s">
        <v>366</v>
      </c>
      <c r="F16" s="159" t="s">
        <v>366</v>
      </c>
      <c r="G16" s="505" t="s">
        <v>534</v>
      </c>
      <c r="H16" s="505" t="s">
        <v>535</v>
      </c>
      <c r="I16" s="505" t="s">
        <v>535</v>
      </c>
      <c r="J16" s="507" t="s">
        <v>221</v>
      </c>
      <c r="K16" s="505" t="s">
        <v>634</v>
      </c>
      <c r="L16" s="578">
        <v>19.809999999999999</v>
      </c>
      <c r="M16" s="459"/>
      <c r="N16" s="459"/>
      <c r="O16" s="459"/>
      <c r="P16" s="459"/>
      <c r="Q16" s="160">
        <v>195</v>
      </c>
      <c r="R16" s="160"/>
      <c r="S16" s="160"/>
      <c r="T16" s="160"/>
      <c r="U16" s="161" t="e">
        <f t="shared" si="0"/>
        <v>#DIV/0!</v>
      </c>
      <c r="V16" s="161">
        <f t="shared" si="1"/>
        <v>0</v>
      </c>
      <c r="W16" s="161">
        <f t="shared" si="2"/>
        <v>0</v>
      </c>
      <c r="X16" s="161">
        <f t="shared" si="3"/>
        <v>0</v>
      </c>
      <c r="Y16" s="162">
        <f>IF(Q16="nio",0,IF(Q16&gt;0,VLOOKUP(J16,'3-Productie normen'!A:O,VLOOKUP(Q16,'3-Productie normen'!R:S,2,FALSE),FALSE)))</f>
        <v>0</v>
      </c>
      <c r="Z16" s="162">
        <f t="shared" si="4"/>
        <v>0</v>
      </c>
      <c r="AA16" s="162">
        <f t="shared" si="5"/>
        <v>0</v>
      </c>
      <c r="AB16" s="162">
        <f t="shared" si="6"/>
        <v>0</v>
      </c>
      <c r="AC16" s="163"/>
      <c r="AE16" s="127">
        <f t="shared" si="7"/>
        <v>3862.95</v>
      </c>
    </row>
    <row r="17" spans="1:31">
      <c r="A17" s="140">
        <v>17</v>
      </c>
      <c r="B17" s="158" t="s">
        <v>514</v>
      </c>
      <c r="C17" s="495"/>
      <c r="D17" s="159" t="s">
        <v>633</v>
      </c>
      <c r="E17" s="159" t="s">
        <v>365</v>
      </c>
      <c r="F17" s="159" t="s">
        <v>365</v>
      </c>
      <c r="G17" s="505" t="s">
        <v>534</v>
      </c>
      <c r="H17" s="505" t="s">
        <v>531</v>
      </c>
      <c r="I17" s="505" t="s">
        <v>531</v>
      </c>
      <c r="J17" s="527" t="s">
        <v>1368</v>
      </c>
      <c r="K17" s="505" t="s">
        <v>634</v>
      </c>
      <c r="L17" s="578">
        <v>19.809999999999999</v>
      </c>
      <c r="M17" s="459"/>
      <c r="N17" s="459"/>
      <c r="O17" s="459"/>
      <c r="P17" s="459"/>
      <c r="Q17" s="160">
        <v>195</v>
      </c>
      <c r="R17" s="160"/>
      <c r="S17" s="160"/>
      <c r="T17" s="160"/>
      <c r="U17" s="161" t="e">
        <f t="shared" si="0"/>
        <v>#DIV/0!</v>
      </c>
      <c r="V17" s="161">
        <f t="shared" si="1"/>
        <v>0</v>
      </c>
      <c r="W17" s="161">
        <f t="shared" si="2"/>
        <v>0</v>
      </c>
      <c r="X17" s="161">
        <f t="shared" si="3"/>
        <v>0</v>
      </c>
      <c r="Y17" s="162">
        <f>IF(Q17="nio",0,IF(Q17&gt;0,VLOOKUP(J17,'3-Productie normen'!A:O,VLOOKUP(Q17,'3-Productie normen'!R:S,2,FALSE),FALSE)))</f>
        <v>0</v>
      </c>
      <c r="Z17" s="162">
        <f t="shared" si="4"/>
        <v>0</v>
      </c>
      <c r="AA17" s="162">
        <f t="shared" si="5"/>
        <v>0</v>
      </c>
      <c r="AB17" s="162">
        <f t="shared" si="6"/>
        <v>0</v>
      </c>
      <c r="AC17" s="163"/>
      <c r="AE17" s="127">
        <f t="shared" si="7"/>
        <v>3862.95</v>
      </c>
    </row>
    <row r="18" spans="1:31">
      <c r="A18" s="140">
        <v>18</v>
      </c>
      <c r="B18" s="158" t="s">
        <v>514</v>
      </c>
      <c r="C18" s="495"/>
      <c r="D18" s="159" t="s">
        <v>633</v>
      </c>
      <c r="E18" s="159" t="s">
        <v>363</v>
      </c>
      <c r="F18" s="159" t="s">
        <v>363</v>
      </c>
      <c r="G18" s="505" t="s">
        <v>543</v>
      </c>
      <c r="H18" s="505" t="s">
        <v>548</v>
      </c>
      <c r="I18" s="505" t="s">
        <v>548</v>
      </c>
      <c r="J18" s="506" t="s">
        <v>263</v>
      </c>
      <c r="K18" s="505" t="s">
        <v>547</v>
      </c>
      <c r="L18" s="578">
        <v>73.44</v>
      </c>
      <c r="M18" s="459"/>
      <c r="N18" s="459"/>
      <c r="O18" s="459"/>
      <c r="P18" s="459"/>
      <c r="Q18" s="160">
        <v>195</v>
      </c>
      <c r="R18" s="160"/>
      <c r="S18" s="160"/>
      <c r="T18" s="160"/>
      <c r="U18" s="161" t="e">
        <f t="shared" si="0"/>
        <v>#DIV/0!</v>
      </c>
      <c r="V18" s="161">
        <f t="shared" si="1"/>
        <v>0</v>
      </c>
      <c r="W18" s="161">
        <f t="shared" si="2"/>
        <v>0</v>
      </c>
      <c r="X18" s="161">
        <f t="shared" si="3"/>
        <v>0</v>
      </c>
      <c r="Y18" s="162">
        <f>IF(Q18="nio",0,IF(Q18&gt;0,VLOOKUP(J18,'3-Productie normen'!A:O,VLOOKUP(Q18,'3-Productie normen'!R:S,2,FALSE),FALSE)))</f>
        <v>0</v>
      </c>
      <c r="Z18" s="162">
        <f t="shared" si="4"/>
        <v>0</v>
      </c>
      <c r="AA18" s="162">
        <f t="shared" si="5"/>
        <v>0</v>
      </c>
      <c r="AB18" s="162">
        <f t="shared" si="6"/>
        <v>0</v>
      </c>
      <c r="AC18" s="163"/>
      <c r="AE18" s="127">
        <f t="shared" si="7"/>
        <v>14320.8</v>
      </c>
    </row>
    <row r="19" spans="1:31">
      <c r="A19" s="140">
        <v>19</v>
      </c>
      <c r="B19" s="158" t="s">
        <v>514</v>
      </c>
      <c r="C19" s="495"/>
      <c r="D19" s="159" t="s">
        <v>633</v>
      </c>
      <c r="E19" s="159" t="s">
        <v>364</v>
      </c>
      <c r="F19" s="159" t="s">
        <v>364</v>
      </c>
      <c r="G19" s="505" t="s">
        <v>550</v>
      </c>
      <c r="H19" s="505" t="s">
        <v>551</v>
      </c>
      <c r="I19" s="505" t="s">
        <v>637</v>
      </c>
      <c r="J19" s="506" t="s">
        <v>516</v>
      </c>
      <c r="K19" s="505" t="s">
        <v>547</v>
      </c>
      <c r="L19" s="578">
        <v>4.72</v>
      </c>
      <c r="M19" s="459"/>
      <c r="N19" s="459"/>
      <c r="O19" s="459"/>
      <c r="P19" s="459"/>
      <c r="Q19" s="160">
        <v>12</v>
      </c>
      <c r="R19" s="160"/>
      <c r="S19" s="160"/>
      <c r="T19" s="160"/>
      <c r="U19" s="161" t="e">
        <f t="shared" si="0"/>
        <v>#DIV/0!</v>
      </c>
      <c r="V19" s="161">
        <f t="shared" si="1"/>
        <v>0</v>
      </c>
      <c r="W19" s="161">
        <f t="shared" si="2"/>
        <v>0</v>
      </c>
      <c r="X19" s="161">
        <f t="shared" si="3"/>
        <v>0</v>
      </c>
      <c r="Y19" s="162">
        <f>IF(Q19="nio",0,IF(Q19&gt;0,VLOOKUP(J19,'3-Productie normen'!A:O,VLOOKUP(Q19,'3-Productie normen'!R:S,2,FALSE),FALSE)))</f>
        <v>0</v>
      </c>
      <c r="Z19" s="162">
        <f t="shared" si="4"/>
        <v>0</v>
      </c>
      <c r="AA19" s="162">
        <f t="shared" si="5"/>
        <v>0</v>
      </c>
      <c r="AB19" s="162">
        <f t="shared" si="6"/>
        <v>0</v>
      </c>
      <c r="AC19" s="163"/>
      <c r="AE19" s="127">
        <f t="shared" si="7"/>
        <v>56.64</v>
      </c>
    </row>
    <row r="20" spans="1:31">
      <c r="A20" s="140">
        <v>20</v>
      </c>
      <c r="B20" s="158" t="s">
        <v>514</v>
      </c>
      <c r="C20" s="495"/>
      <c r="D20" s="159" t="s">
        <v>633</v>
      </c>
      <c r="E20" s="159" t="s">
        <v>361</v>
      </c>
      <c r="F20" s="159" t="s">
        <v>361</v>
      </c>
      <c r="G20" s="505" t="s">
        <v>543</v>
      </c>
      <c r="H20" s="505" t="s">
        <v>544</v>
      </c>
      <c r="I20" s="505" t="s">
        <v>638</v>
      </c>
      <c r="J20" s="506" t="s">
        <v>1372</v>
      </c>
      <c r="K20" s="505" t="s">
        <v>354</v>
      </c>
      <c r="L20" s="578">
        <v>35.479999999999997</v>
      </c>
      <c r="M20" s="459"/>
      <c r="N20" s="459"/>
      <c r="O20" s="459"/>
      <c r="P20" s="459"/>
      <c r="Q20" s="160">
        <v>120</v>
      </c>
      <c r="R20" s="160"/>
      <c r="S20" s="160"/>
      <c r="T20" s="160"/>
      <c r="U20" s="161" t="e">
        <f t="shared" si="0"/>
        <v>#DIV/0!</v>
      </c>
      <c r="V20" s="161">
        <f t="shared" si="1"/>
        <v>0</v>
      </c>
      <c r="W20" s="161">
        <f t="shared" si="2"/>
        <v>0</v>
      </c>
      <c r="X20" s="161">
        <f t="shared" si="3"/>
        <v>0</v>
      </c>
      <c r="Y20" s="162">
        <f>IF(Q20="nio",0,IF(Q20&gt;0,VLOOKUP(J20,'3-Productie normen'!A:O,VLOOKUP(Q20,'3-Productie normen'!R:S,2,FALSE),FALSE)))</f>
        <v>0</v>
      </c>
      <c r="Z20" s="162">
        <f t="shared" si="4"/>
        <v>0</v>
      </c>
      <c r="AA20" s="162">
        <f t="shared" si="5"/>
        <v>0</v>
      </c>
      <c r="AB20" s="162">
        <f t="shared" si="6"/>
        <v>0</v>
      </c>
      <c r="AC20" s="163"/>
      <c r="AE20" s="127">
        <f t="shared" si="7"/>
        <v>4257.5999999999995</v>
      </c>
    </row>
    <row r="21" spans="1:31">
      <c r="A21" s="140">
        <v>21</v>
      </c>
      <c r="B21" s="158" t="s">
        <v>514</v>
      </c>
      <c r="C21" s="495"/>
      <c r="D21" s="159" t="s">
        <v>633</v>
      </c>
      <c r="E21" s="159" t="s">
        <v>360</v>
      </c>
      <c r="F21" s="159" t="s">
        <v>360</v>
      </c>
      <c r="G21" s="505" t="s">
        <v>543</v>
      </c>
      <c r="H21" s="505" t="s">
        <v>544</v>
      </c>
      <c r="I21" s="505" t="s">
        <v>639</v>
      </c>
      <c r="J21" s="505" t="s">
        <v>1372</v>
      </c>
      <c r="K21" s="505" t="s">
        <v>354</v>
      </c>
      <c r="L21" s="578">
        <v>52.23</v>
      </c>
      <c r="M21" s="459"/>
      <c r="N21" s="459"/>
      <c r="O21" s="459"/>
      <c r="P21" s="459"/>
      <c r="Q21" s="160">
        <v>120</v>
      </c>
      <c r="R21" s="160"/>
      <c r="S21" s="160"/>
      <c r="T21" s="160"/>
      <c r="U21" s="161" t="e">
        <f t="shared" si="0"/>
        <v>#DIV/0!</v>
      </c>
      <c r="V21" s="161">
        <f t="shared" si="1"/>
        <v>0</v>
      </c>
      <c r="W21" s="161">
        <f t="shared" si="2"/>
        <v>0</v>
      </c>
      <c r="X21" s="161">
        <f t="shared" si="3"/>
        <v>0</v>
      </c>
      <c r="Y21" s="162">
        <f>IF(Q21="nio",0,IF(Q21&gt;0,VLOOKUP(J21,'3-Productie normen'!A:O,VLOOKUP(Q21,'3-Productie normen'!R:S,2,FALSE),FALSE)))</f>
        <v>0</v>
      </c>
      <c r="Z21" s="162">
        <f t="shared" si="4"/>
        <v>0</v>
      </c>
      <c r="AA21" s="162">
        <f t="shared" si="5"/>
        <v>0</v>
      </c>
      <c r="AB21" s="162">
        <f t="shared" si="6"/>
        <v>0</v>
      </c>
      <c r="AC21" s="163"/>
      <c r="AE21" s="127">
        <f t="shared" si="7"/>
        <v>6267.5999999999995</v>
      </c>
    </row>
    <row r="22" spans="1:31">
      <c r="A22" s="140">
        <v>22</v>
      </c>
      <c r="B22" s="158" t="s">
        <v>514</v>
      </c>
      <c r="C22" s="495"/>
      <c r="D22" s="159" t="s">
        <v>633</v>
      </c>
      <c r="E22" s="159" t="s">
        <v>359</v>
      </c>
      <c r="F22" s="159" t="s">
        <v>359</v>
      </c>
      <c r="G22" s="507" t="s">
        <v>550</v>
      </c>
      <c r="H22" s="507" t="s">
        <v>551</v>
      </c>
      <c r="I22" s="507" t="s">
        <v>640</v>
      </c>
      <c r="J22" s="505" t="s">
        <v>516</v>
      </c>
      <c r="K22" s="505" t="s">
        <v>354</v>
      </c>
      <c r="L22" s="578">
        <v>10.039999999999999</v>
      </c>
      <c r="M22" s="459"/>
      <c r="N22" s="459"/>
      <c r="O22" s="459"/>
      <c r="P22" s="459"/>
      <c r="Q22" s="160">
        <v>120</v>
      </c>
      <c r="R22" s="160"/>
      <c r="S22" s="160"/>
      <c r="T22" s="160"/>
      <c r="U22" s="161" t="e">
        <f t="shared" si="0"/>
        <v>#DIV/0!</v>
      </c>
      <c r="V22" s="161">
        <f t="shared" si="1"/>
        <v>0</v>
      </c>
      <c r="W22" s="161">
        <f t="shared" si="2"/>
        <v>0</v>
      </c>
      <c r="X22" s="161">
        <f t="shared" si="3"/>
        <v>0</v>
      </c>
      <c r="Y22" s="162">
        <f>IF(Q22="nio",0,IF(Q22&gt;0,VLOOKUP(J22,'3-Productie normen'!A:O,VLOOKUP(Q22,'3-Productie normen'!R:S,2,FALSE),FALSE)))</f>
        <v>0</v>
      </c>
      <c r="Z22" s="162">
        <f t="shared" si="4"/>
        <v>0</v>
      </c>
      <c r="AA22" s="162">
        <f t="shared" si="5"/>
        <v>0</v>
      </c>
      <c r="AB22" s="162">
        <f t="shared" si="6"/>
        <v>0</v>
      </c>
      <c r="AC22" s="163"/>
      <c r="AE22" s="127">
        <f t="shared" si="7"/>
        <v>1204.8</v>
      </c>
    </row>
    <row r="23" spans="1:31">
      <c r="A23" s="140">
        <v>23</v>
      </c>
      <c r="B23" s="158" t="s">
        <v>514</v>
      </c>
      <c r="C23" s="495"/>
      <c r="D23" s="159" t="s">
        <v>633</v>
      </c>
      <c r="E23" s="159" t="s">
        <v>358</v>
      </c>
      <c r="F23" s="159" t="s">
        <v>358</v>
      </c>
      <c r="G23" s="507" t="s">
        <v>543</v>
      </c>
      <c r="H23" s="507" t="s">
        <v>544</v>
      </c>
      <c r="I23" s="507" t="s">
        <v>641</v>
      </c>
      <c r="J23" s="505" t="s">
        <v>1372</v>
      </c>
      <c r="K23" s="505" t="s">
        <v>354</v>
      </c>
      <c r="L23" s="578">
        <v>89.38</v>
      </c>
      <c r="M23" s="459"/>
      <c r="N23" s="459"/>
      <c r="O23" s="459"/>
      <c r="P23" s="459"/>
      <c r="Q23" s="160">
        <v>120</v>
      </c>
      <c r="R23" s="160"/>
      <c r="S23" s="160"/>
      <c r="T23" s="160"/>
      <c r="U23" s="161" t="e">
        <f t="shared" si="0"/>
        <v>#DIV/0!</v>
      </c>
      <c r="V23" s="161">
        <f t="shared" si="1"/>
        <v>0</v>
      </c>
      <c r="W23" s="161">
        <f t="shared" si="2"/>
        <v>0</v>
      </c>
      <c r="X23" s="161">
        <f t="shared" si="3"/>
        <v>0</v>
      </c>
      <c r="Y23" s="162">
        <f>IF(Q23="nio",0,IF(Q23&gt;0,VLOOKUP(J23,'3-Productie normen'!A:O,VLOOKUP(Q23,'3-Productie normen'!R:S,2,FALSE),FALSE)))</f>
        <v>0</v>
      </c>
      <c r="Z23" s="162">
        <f t="shared" si="4"/>
        <v>0</v>
      </c>
      <c r="AA23" s="162">
        <f t="shared" si="5"/>
        <v>0</v>
      </c>
      <c r="AB23" s="162">
        <f t="shared" si="6"/>
        <v>0</v>
      </c>
      <c r="AC23" s="163"/>
      <c r="AE23" s="127">
        <f t="shared" si="7"/>
        <v>10725.599999999999</v>
      </c>
    </row>
    <row r="24" spans="1:31">
      <c r="A24" s="140">
        <v>24</v>
      </c>
      <c r="B24" s="158" t="s">
        <v>514</v>
      </c>
      <c r="C24" s="495"/>
      <c r="D24" s="159" t="s">
        <v>633</v>
      </c>
      <c r="E24" s="159" t="s">
        <v>357</v>
      </c>
      <c r="F24" s="159" t="s">
        <v>357</v>
      </c>
      <c r="G24" s="507" t="s">
        <v>550</v>
      </c>
      <c r="H24" s="507" t="s">
        <v>551</v>
      </c>
      <c r="I24" s="507" t="s">
        <v>642</v>
      </c>
      <c r="J24" s="505" t="s">
        <v>516</v>
      </c>
      <c r="K24" s="505" t="s">
        <v>354</v>
      </c>
      <c r="L24" s="578">
        <v>3.32</v>
      </c>
      <c r="M24" s="459"/>
      <c r="N24" s="459"/>
      <c r="O24" s="459"/>
      <c r="P24" s="459"/>
      <c r="Q24" s="160">
        <v>120</v>
      </c>
      <c r="R24" s="160"/>
      <c r="S24" s="160"/>
      <c r="T24" s="160"/>
      <c r="U24" s="161" t="e">
        <f t="shared" si="0"/>
        <v>#DIV/0!</v>
      </c>
      <c r="V24" s="161">
        <f t="shared" si="1"/>
        <v>0</v>
      </c>
      <c r="W24" s="161">
        <f t="shared" si="2"/>
        <v>0</v>
      </c>
      <c r="X24" s="161">
        <f t="shared" si="3"/>
        <v>0</v>
      </c>
      <c r="Y24" s="162">
        <f>IF(Q24="nio",0,IF(Q24&gt;0,VLOOKUP(J24,'3-Productie normen'!A:O,VLOOKUP(Q24,'3-Productie normen'!R:S,2,FALSE),FALSE)))</f>
        <v>0</v>
      </c>
      <c r="Z24" s="162">
        <f t="shared" si="4"/>
        <v>0</v>
      </c>
      <c r="AA24" s="162">
        <f t="shared" si="5"/>
        <v>0</v>
      </c>
      <c r="AB24" s="162">
        <f t="shared" si="6"/>
        <v>0</v>
      </c>
      <c r="AC24" s="163"/>
      <c r="AE24" s="127">
        <f t="shared" si="7"/>
        <v>398.4</v>
      </c>
    </row>
    <row r="25" spans="1:31">
      <c r="A25" s="140">
        <v>25</v>
      </c>
      <c r="B25" s="158" t="s">
        <v>514</v>
      </c>
      <c r="C25" s="495"/>
      <c r="D25" s="159" t="s">
        <v>633</v>
      </c>
      <c r="E25" s="159" t="s">
        <v>353</v>
      </c>
      <c r="F25" s="159" t="s">
        <v>353</v>
      </c>
      <c r="G25" s="505" t="s">
        <v>543</v>
      </c>
      <c r="H25" s="505" t="s">
        <v>544</v>
      </c>
      <c r="I25" s="505" t="s">
        <v>643</v>
      </c>
      <c r="J25" s="505" t="s">
        <v>1372</v>
      </c>
      <c r="K25" s="505" t="s">
        <v>354</v>
      </c>
      <c r="L25" s="578">
        <v>64.290000000000006</v>
      </c>
      <c r="M25" s="459"/>
      <c r="N25" s="459"/>
      <c r="O25" s="459"/>
      <c r="P25" s="459"/>
      <c r="Q25" s="160">
        <v>120</v>
      </c>
      <c r="R25" s="160"/>
      <c r="S25" s="160"/>
      <c r="T25" s="160"/>
      <c r="U25" s="161" t="e">
        <f t="shared" si="0"/>
        <v>#DIV/0!</v>
      </c>
      <c r="V25" s="161">
        <f t="shared" si="1"/>
        <v>0</v>
      </c>
      <c r="W25" s="161">
        <f t="shared" si="2"/>
        <v>0</v>
      </c>
      <c r="X25" s="161">
        <f t="shared" si="3"/>
        <v>0</v>
      </c>
      <c r="Y25" s="162">
        <f>IF(Q25="nio",0,IF(Q25&gt;0,VLOOKUP(J25,'3-Productie normen'!A:O,VLOOKUP(Q25,'3-Productie normen'!R:S,2,FALSE),FALSE)))</f>
        <v>0</v>
      </c>
      <c r="Z25" s="162">
        <f t="shared" si="4"/>
        <v>0</v>
      </c>
      <c r="AA25" s="162">
        <f t="shared" si="5"/>
        <v>0</v>
      </c>
      <c r="AB25" s="162">
        <f t="shared" si="6"/>
        <v>0</v>
      </c>
      <c r="AC25" s="163"/>
      <c r="AE25" s="127">
        <f t="shared" si="7"/>
        <v>7714.8000000000011</v>
      </c>
    </row>
    <row r="26" spans="1:31">
      <c r="A26" s="140">
        <v>26</v>
      </c>
      <c r="B26" s="158" t="s">
        <v>514</v>
      </c>
      <c r="C26" s="495"/>
      <c r="D26" s="159" t="s">
        <v>633</v>
      </c>
      <c r="E26" s="159" t="s">
        <v>356</v>
      </c>
      <c r="F26" s="159" t="s">
        <v>356</v>
      </c>
      <c r="G26" s="505" t="s">
        <v>550</v>
      </c>
      <c r="H26" s="505" t="s">
        <v>551</v>
      </c>
      <c r="I26" s="505" t="s">
        <v>644</v>
      </c>
      <c r="J26" s="505" t="s">
        <v>516</v>
      </c>
      <c r="K26" s="505" t="s">
        <v>354</v>
      </c>
      <c r="L26" s="578">
        <v>4.41</v>
      </c>
      <c r="M26" s="459"/>
      <c r="N26" s="459"/>
      <c r="O26" s="459"/>
      <c r="P26" s="459"/>
      <c r="Q26" s="160">
        <v>120</v>
      </c>
      <c r="R26" s="160"/>
      <c r="S26" s="160"/>
      <c r="T26" s="160"/>
      <c r="U26" s="161" t="e">
        <f t="shared" si="0"/>
        <v>#DIV/0!</v>
      </c>
      <c r="V26" s="161">
        <f t="shared" si="1"/>
        <v>0</v>
      </c>
      <c r="W26" s="161">
        <f t="shared" si="2"/>
        <v>0</v>
      </c>
      <c r="X26" s="161">
        <f t="shared" si="3"/>
        <v>0</v>
      </c>
      <c r="Y26" s="162">
        <f>IF(Q26="nio",0,IF(Q26&gt;0,VLOOKUP(J26,'3-Productie normen'!A:O,VLOOKUP(Q26,'3-Productie normen'!R:S,2,FALSE),FALSE)))</f>
        <v>0</v>
      </c>
      <c r="Z26" s="162">
        <f t="shared" si="4"/>
        <v>0</v>
      </c>
      <c r="AA26" s="162">
        <f t="shared" si="5"/>
        <v>0</v>
      </c>
      <c r="AB26" s="162">
        <f t="shared" si="6"/>
        <v>0</v>
      </c>
      <c r="AC26" s="163"/>
      <c r="AE26" s="127">
        <f t="shared" si="7"/>
        <v>529.20000000000005</v>
      </c>
    </row>
    <row r="27" spans="1:31">
      <c r="A27" s="140">
        <v>27</v>
      </c>
      <c r="B27" s="158" t="s">
        <v>514</v>
      </c>
      <c r="C27" s="495"/>
      <c r="D27" s="159" t="s">
        <v>633</v>
      </c>
      <c r="E27" s="159" t="s">
        <v>355</v>
      </c>
      <c r="F27" s="159" t="s">
        <v>355</v>
      </c>
      <c r="G27" s="505" t="s">
        <v>556</v>
      </c>
      <c r="H27" s="505" t="s">
        <v>557</v>
      </c>
      <c r="I27" s="505" t="s">
        <v>645</v>
      </c>
      <c r="J27" s="505" t="s">
        <v>1363</v>
      </c>
      <c r="K27" s="505" t="s">
        <v>354</v>
      </c>
      <c r="L27" s="578">
        <v>2.54</v>
      </c>
      <c r="M27" s="459"/>
      <c r="N27" s="459"/>
      <c r="O27" s="459"/>
      <c r="P27" s="459"/>
      <c r="Q27" s="160" t="s">
        <v>517</v>
      </c>
      <c r="R27" s="160"/>
      <c r="S27" s="160"/>
      <c r="T27" s="160"/>
      <c r="U27" s="161">
        <f t="shared" si="0"/>
        <v>0</v>
      </c>
      <c r="V27" s="161">
        <f t="shared" si="1"/>
        <v>0</v>
      </c>
      <c r="W27" s="161">
        <f t="shared" si="2"/>
        <v>0</v>
      </c>
      <c r="X27" s="161">
        <f t="shared" si="3"/>
        <v>0</v>
      </c>
      <c r="Y27" s="162">
        <f>IF(Q27="nio",0,IF(Q27&gt;0,VLOOKUP(J27,'3-Productie normen'!A:O,VLOOKUP(Q27,'3-Productie normen'!R:S,2,FALSE),FALSE)))</f>
        <v>0</v>
      </c>
      <c r="Z27" s="162">
        <f t="shared" si="4"/>
        <v>0</v>
      </c>
      <c r="AA27" s="162">
        <f t="shared" si="5"/>
        <v>0</v>
      </c>
      <c r="AB27" s="162">
        <f t="shared" si="6"/>
        <v>0</v>
      </c>
      <c r="AC27" s="163"/>
      <c r="AE27" s="127">
        <f t="shared" si="7"/>
        <v>0</v>
      </c>
    </row>
    <row r="28" spans="1:31">
      <c r="A28" s="140">
        <v>28</v>
      </c>
      <c r="B28" s="158" t="s">
        <v>514</v>
      </c>
      <c r="C28" s="495"/>
      <c r="D28" s="159" t="s">
        <v>633</v>
      </c>
      <c r="E28" s="159" t="s">
        <v>352</v>
      </c>
      <c r="F28" s="159" t="s">
        <v>352</v>
      </c>
      <c r="G28" s="505" t="s">
        <v>543</v>
      </c>
      <c r="H28" s="505" t="s">
        <v>544</v>
      </c>
      <c r="I28" s="505" t="s">
        <v>646</v>
      </c>
      <c r="J28" s="505" t="s">
        <v>1371</v>
      </c>
      <c r="K28" s="505" t="s">
        <v>547</v>
      </c>
      <c r="L28" s="578">
        <v>50.44</v>
      </c>
      <c r="M28" s="459"/>
      <c r="N28" s="459"/>
      <c r="O28" s="459"/>
      <c r="P28" s="459"/>
      <c r="Q28" s="160">
        <v>120</v>
      </c>
      <c r="R28" s="160"/>
      <c r="S28" s="160"/>
      <c r="T28" s="160"/>
      <c r="U28" s="161" t="e">
        <f t="shared" si="0"/>
        <v>#DIV/0!</v>
      </c>
      <c r="V28" s="161">
        <f t="shared" si="1"/>
        <v>0</v>
      </c>
      <c r="W28" s="161">
        <f t="shared" si="2"/>
        <v>0</v>
      </c>
      <c r="X28" s="161">
        <f t="shared" si="3"/>
        <v>0</v>
      </c>
      <c r="Y28" s="162">
        <f>IF(Q28="nio",0,IF(Q28&gt;0,VLOOKUP(J28,'3-Productie normen'!A:O,VLOOKUP(Q28,'3-Productie normen'!R:S,2,FALSE),FALSE)))</f>
        <v>0</v>
      </c>
      <c r="Z28" s="162">
        <f t="shared" si="4"/>
        <v>0</v>
      </c>
      <c r="AA28" s="162">
        <f t="shared" si="5"/>
        <v>0</v>
      </c>
      <c r="AB28" s="162">
        <f t="shared" si="6"/>
        <v>0</v>
      </c>
      <c r="AC28" s="163"/>
      <c r="AE28" s="127">
        <f t="shared" si="7"/>
        <v>6052.7999999999993</v>
      </c>
    </row>
    <row r="29" spans="1:31">
      <c r="A29" s="140">
        <v>29</v>
      </c>
      <c r="B29" s="158" t="s">
        <v>514</v>
      </c>
      <c r="C29" s="495"/>
      <c r="D29" s="159" t="s">
        <v>633</v>
      </c>
      <c r="E29" s="159" t="s">
        <v>351</v>
      </c>
      <c r="F29" s="159" t="s">
        <v>351</v>
      </c>
      <c r="G29" s="505" t="s">
        <v>543</v>
      </c>
      <c r="H29" s="505" t="s">
        <v>544</v>
      </c>
      <c r="I29" s="505" t="s">
        <v>647</v>
      </c>
      <c r="J29" s="505" t="s">
        <v>1371</v>
      </c>
      <c r="K29" s="505" t="s">
        <v>547</v>
      </c>
      <c r="L29" s="578">
        <v>61.7</v>
      </c>
      <c r="M29" s="459"/>
      <c r="N29" s="459"/>
      <c r="O29" s="459"/>
      <c r="P29" s="459"/>
      <c r="Q29" s="160">
        <v>120</v>
      </c>
      <c r="R29" s="160"/>
      <c r="S29" s="160"/>
      <c r="T29" s="160"/>
      <c r="U29" s="161" t="e">
        <f t="shared" si="0"/>
        <v>#DIV/0!</v>
      </c>
      <c r="V29" s="161">
        <f t="shared" si="1"/>
        <v>0</v>
      </c>
      <c r="W29" s="161">
        <f t="shared" si="2"/>
        <v>0</v>
      </c>
      <c r="X29" s="161">
        <f t="shared" si="3"/>
        <v>0</v>
      </c>
      <c r="Y29" s="162">
        <f>IF(Q29="nio",0,IF(Q29&gt;0,VLOOKUP(J29,'3-Productie normen'!A:O,VLOOKUP(Q29,'3-Productie normen'!R:S,2,FALSE),FALSE)))</f>
        <v>0</v>
      </c>
      <c r="Z29" s="162">
        <f t="shared" si="4"/>
        <v>0</v>
      </c>
      <c r="AA29" s="162">
        <f t="shared" si="5"/>
        <v>0</v>
      </c>
      <c r="AB29" s="162">
        <f t="shared" si="6"/>
        <v>0</v>
      </c>
      <c r="AC29" s="163"/>
      <c r="AE29" s="127">
        <f t="shared" si="7"/>
        <v>7404</v>
      </c>
    </row>
    <row r="30" spans="1:31">
      <c r="A30" s="140">
        <v>30</v>
      </c>
      <c r="B30" s="158" t="s">
        <v>514</v>
      </c>
      <c r="C30" s="495"/>
      <c r="D30" s="159" t="s">
        <v>633</v>
      </c>
      <c r="E30" s="159" t="s">
        <v>348</v>
      </c>
      <c r="F30" s="159" t="s">
        <v>348</v>
      </c>
      <c r="G30" s="508" t="s">
        <v>543</v>
      </c>
      <c r="H30" s="508" t="s">
        <v>548</v>
      </c>
      <c r="I30" s="508" t="s">
        <v>548</v>
      </c>
      <c r="J30" s="505" t="s">
        <v>263</v>
      </c>
      <c r="K30" s="505" t="s">
        <v>547</v>
      </c>
      <c r="L30" s="578">
        <v>62.83</v>
      </c>
      <c r="M30" s="459"/>
      <c r="N30" s="459"/>
      <c r="O30" s="459"/>
      <c r="P30" s="459"/>
      <c r="Q30" s="160">
        <v>195</v>
      </c>
      <c r="R30" s="160"/>
      <c r="S30" s="160"/>
      <c r="T30" s="160"/>
      <c r="U30" s="161" t="e">
        <f t="shared" si="0"/>
        <v>#DIV/0!</v>
      </c>
      <c r="V30" s="161">
        <f t="shared" si="1"/>
        <v>0</v>
      </c>
      <c r="W30" s="161">
        <f t="shared" si="2"/>
        <v>0</v>
      </c>
      <c r="X30" s="161">
        <f t="shared" si="3"/>
        <v>0</v>
      </c>
      <c r="Y30" s="162">
        <f>IF(Q30="nio",0,IF(Q30&gt;0,VLOOKUP(J30,'3-Productie normen'!A:O,VLOOKUP(Q30,'3-Productie normen'!R:S,2,FALSE),FALSE)))</f>
        <v>0</v>
      </c>
      <c r="Z30" s="162">
        <f t="shared" si="4"/>
        <v>0</v>
      </c>
      <c r="AA30" s="162">
        <f t="shared" si="5"/>
        <v>0</v>
      </c>
      <c r="AB30" s="162">
        <f t="shared" si="6"/>
        <v>0</v>
      </c>
      <c r="AC30" s="163"/>
      <c r="AE30" s="127">
        <f t="shared" si="7"/>
        <v>12251.85</v>
      </c>
    </row>
    <row r="31" spans="1:31">
      <c r="A31" s="140">
        <v>31</v>
      </c>
      <c r="B31" s="158" t="s">
        <v>514</v>
      </c>
      <c r="C31" s="495"/>
      <c r="D31" s="159" t="s">
        <v>633</v>
      </c>
      <c r="E31" s="159" t="s">
        <v>346</v>
      </c>
      <c r="F31" s="159" t="s">
        <v>346</v>
      </c>
      <c r="G31" s="505" t="s">
        <v>534</v>
      </c>
      <c r="H31" s="505" t="s">
        <v>531</v>
      </c>
      <c r="I31" s="505" t="s">
        <v>531</v>
      </c>
      <c r="J31" s="507" t="s">
        <v>1368</v>
      </c>
      <c r="K31" s="505" t="s">
        <v>634</v>
      </c>
      <c r="L31" s="578">
        <v>37.97</v>
      </c>
      <c r="M31" s="459"/>
      <c r="N31" s="459"/>
      <c r="O31" s="459"/>
      <c r="P31" s="459"/>
      <c r="Q31" s="160">
        <v>195</v>
      </c>
      <c r="R31" s="160"/>
      <c r="S31" s="160"/>
      <c r="T31" s="160"/>
      <c r="U31" s="161" t="e">
        <f t="shared" si="0"/>
        <v>#DIV/0!</v>
      </c>
      <c r="V31" s="161">
        <f t="shared" si="1"/>
        <v>0</v>
      </c>
      <c r="W31" s="161">
        <f t="shared" si="2"/>
        <v>0</v>
      </c>
      <c r="X31" s="161">
        <f t="shared" si="3"/>
        <v>0</v>
      </c>
      <c r="Y31" s="162">
        <f>IF(Q31="nio",0,IF(Q31&gt;0,VLOOKUP(J31,'3-Productie normen'!A:O,VLOOKUP(Q31,'3-Productie normen'!R:S,2,FALSE),FALSE)))</f>
        <v>0</v>
      </c>
      <c r="Z31" s="162">
        <f t="shared" si="4"/>
        <v>0</v>
      </c>
      <c r="AA31" s="162">
        <f t="shared" si="5"/>
        <v>0</v>
      </c>
      <c r="AB31" s="162">
        <f t="shared" si="6"/>
        <v>0</v>
      </c>
      <c r="AC31" s="163"/>
      <c r="AE31" s="127">
        <f t="shared" si="7"/>
        <v>7404.15</v>
      </c>
    </row>
    <row r="32" spans="1:31">
      <c r="A32" s="140">
        <v>32</v>
      </c>
      <c r="B32" s="158" t="s">
        <v>514</v>
      </c>
      <c r="C32" s="495"/>
      <c r="D32" s="159" t="s">
        <v>633</v>
      </c>
      <c r="E32" s="159" t="s">
        <v>345</v>
      </c>
      <c r="F32" s="159" t="s">
        <v>345</v>
      </c>
      <c r="G32" s="505" t="s">
        <v>543</v>
      </c>
      <c r="H32" s="505" t="s">
        <v>548</v>
      </c>
      <c r="I32" s="505" t="s">
        <v>548</v>
      </c>
      <c r="J32" s="505" t="s">
        <v>263</v>
      </c>
      <c r="K32" s="505" t="s">
        <v>547</v>
      </c>
      <c r="L32" s="578">
        <v>50.46</v>
      </c>
      <c r="M32" s="459"/>
      <c r="N32" s="459"/>
      <c r="O32" s="459"/>
      <c r="P32" s="459"/>
      <c r="Q32" s="160">
        <v>195</v>
      </c>
      <c r="R32" s="160"/>
      <c r="S32" s="160"/>
      <c r="T32" s="160"/>
      <c r="U32" s="161" t="e">
        <f t="shared" si="0"/>
        <v>#DIV/0!</v>
      </c>
      <c r="V32" s="161">
        <f t="shared" si="1"/>
        <v>0</v>
      </c>
      <c r="W32" s="161">
        <f t="shared" si="2"/>
        <v>0</v>
      </c>
      <c r="X32" s="161">
        <f t="shared" si="3"/>
        <v>0</v>
      </c>
      <c r="Y32" s="162">
        <f>IF(Q32="nio",0,IF(Q32&gt;0,VLOOKUP(J32,'3-Productie normen'!A:O,VLOOKUP(Q32,'3-Productie normen'!R:S,2,FALSE),FALSE)))</f>
        <v>0</v>
      </c>
      <c r="Z32" s="162">
        <f t="shared" si="4"/>
        <v>0</v>
      </c>
      <c r="AA32" s="162">
        <f t="shared" si="5"/>
        <v>0</v>
      </c>
      <c r="AB32" s="162">
        <f t="shared" si="6"/>
        <v>0</v>
      </c>
      <c r="AC32" s="163"/>
      <c r="AE32" s="127">
        <f t="shared" si="7"/>
        <v>9839.7000000000007</v>
      </c>
    </row>
    <row r="33" spans="1:31">
      <c r="A33" s="140">
        <v>33</v>
      </c>
      <c r="B33" s="158" t="s">
        <v>514</v>
      </c>
      <c r="C33" s="495"/>
      <c r="D33" s="159" t="s">
        <v>633</v>
      </c>
      <c r="E33" s="159" t="s">
        <v>344</v>
      </c>
      <c r="F33" s="159" t="s">
        <v>344</v>
      </c>
      <c r="G33" s="505" t="s">
        <v>543</v>
      </c>
      <c r="H33" s="505" t="s">
        <v>548</v>
      </c>
      <c r="I33" s="505" t="s">
        <v>548</v>
      </c>
      <c r="J33" s="505" t="s">
        <v>263</v>
      </c>
      <c r="K33" s="505" t="s">
        <v>547</v>
      </c>
      <c r="L33" s="578">
        <v>51.1</v>
      </c>
      <c r="M33" s="459"/>
      <c r="N33" s="459"/>
      <c r="O33" s="459"/>
      <c r="P33" s="459"/>
      <c r="Q33" s="160">
        <v>195</v>
      </c>
      <c r="R33" s="160"/>
      <c r="S33" s="160"/>
      <c r="T33" s="160"/>
      <c r="U33" s="161" t="e">
        <f t="shared" si="0"/>
        <v>#DIV/0!</v>
      </c>
      <c r="V33" s="161">
        <f t="shared" si="1"/>
        <v>0</v>
      </c>
      <c r="W33" s="161">
        <f t="shared" si="2"/>
        <v>0</v>
      </c>
      <c r="X33" s="161">
        <f t="shared" si="3"/>
        <v>0</v>
      </c>
      <c r="Y33" s="162">
        <f>IF(Q33="nio",0,IF(Q33&gt;0,VLOOKUP(J33,'3-Productie normen'!A:O,VLOOKUP(Q33,'3-Productie normen'!R:S,2,FALSE),FALSE)))</f>
        <v>0</v>
      </c>
      <c r="Z33" s="162">
        <f t="shared" si="4"/>
        <v>0</v>
      </c>
      <c r="AA33" s="162">
        <f t="shared" si="5"/>
        <v>0</v>
      </c>
      <c r="AB33" s="162">
        <f t="shared" si="6"/>
        <v>0</v>
      </c>
      <c r="AC33" s="163"/>
      <c r="AE33" s="127">
        <f t="shared" si="7"/>
        <v>9964.5</v>
      </c>
    </row>
    <row r="34" spans="1:31">
      <c r="A34" s="140">
        <v>34</v>
      </c>
      <c r="B34" s="158" t="s">
        <v>514</v>
      </c>
      <c r="C34" s="495"/>
      <c r="D34" s="159" t="s">
        <v>633</v>
      </c>
      <c r="E34" s="159" t="s">
        <v>343</v>
      </c>
      <c r="F34" s="159" t="s">
        <v>343</v>
      </c>
      <c r="G34" s="505" t="s">
        <v>543</v>
      </c>
      <c r="H34" s="505" t="s">
        <v>548</v>
      </c>
      <c r="I34" s="505" t="s">
        <v>548</v>
      </c>
      <c r="J34" s="505" t="s">
        <v>263</v>
      </c>
      <c r="K34" s="505" t="s">
        <v>547</v>
      </c>
      <c r="L34" s="578">
        <v>55.42</v>
      </c>
      <c r="M34" s="459"/>
      <c r="N34" s="459"/>
      <c r="O34" s="459"/>
      <c r="P34" s="459"/>
      <c r="Q34" s="160">
        <v>195</v>
      </c>
      <c r="R34" s="160"/>
      <c r="S34" s="160"/>
      <c r="T34" s="160"/>
      <c r="U34" s="161" t="e">
        <f t="shared" si="0"/>
        <v>#DIV/0!</v>
      </c>
      <c r="V34" s="161">
        <f t="shared" si="1"/>
        <v>0</v>
      </c>
      <c r="W34" s="161">
        <f t="shared" si="2"/>
        <v>0</v>
      </c>
      <c r="X34" s="161">
        <f t="shared" si="3"/>
        <v>0</v>
      </c>
      <c r="Y34" s="162">
        <f>IF(Q34="nio",0,IF(Q34&gt;0,VLOOKUP(J34,'3-Productie normen'!A:O,VLOOKUP(Q34,'3-Productie normen'!R:S,2,FALSE),FALSE)))</f>
        <v>0</v>
      </c>
      <c r="Z34" s="162">
        <f t="shared" si="4"/>
        <v>0</v>
      </c>
      <c r="AA34" s="162">
        <f t="shared" si="5"/>
        <v>0</v>
      </c>
      <c r="AB34" s="162">
        <f t="shared" si="6"/>
        <v>0</v>
      </c>
      <c r="AC34" s="163"/>
      <c r="AE34" s="127">
        <f t="shared" si="7"/>
        <v>10806.9</v>
      </c>
    </row>
    <row r="35" spans="1:31">
      <c r="A35" s="140">
        <v>35</v>
      </c>
      <c r="B35" s="158" t="s">
        <v>514</v>
      </c>
      <c r="C35" s="495"/>
      <c r="D35" s="159" t="s">
        <v>633</v>
      </c>
      <c r="E35" s="159" t="s">
        <v>342</v>
      </c>
      <c r="F35" s="159" t="s">
        <v>342</v>
      </c>
      <c r="G35" s="505" t="s">
        <v>550</v>
      </c>
      <c r="H35" s="505" t="s">
        <v>551</v>
      </c>
      <c r="I35" s="505" t="s">
        <v>648</v>
      </c>
      <c r="J35" s="505" t="s">
        <v>516</v>
      </c>
      <c r="K35" s="505" t="s">
        <v>547</v>
      </c>
      <c r="L35" s="578">
        <v>7.19</v>
      </c>
      <c r="M35" s="459"/>
      <c r="N35" s="459"/>
      <c r="O35" s="459"/>
      <c r="P35" s="459"/>
      <c r="Q35" s="160">
        <v>120</v>
      </c>
      <c r="R35" s="160"/>
      <c r="S35" s="160"/>
      <c r="T35" s="160"/>
      <c r="U35" s="161" t="e">
        <f t="shared" si="0"/>
        <v>#DIV/0!</v>
      </c>
      <c r="V35" s="161">
        <f t="shared" si="1"/>
        <v>0</v>
      </c>
      <c r="W35" s="161">
        <f t="shared" si="2"/>
        <v>0</v>
      </c>
      <c r="X35" s="161">
        <f t="shared" si="3"/>
        <v>0</v>
      </c>
      <c r="Y35" s="162">
        <f>IF(Q35="nio",0,IF(Q35&gt;0,VLOOKUP(J35,'3-Productie normen'!A:O,VLOOKUP(Q35,'3-Productie normen'!R:S,2,FALSE),FALSE)))</f>
        <v>0</v>
      </c>
      <c r="Z35" s="162">
        <f t="shared" si="4"/>
        <v>0</v>
      </c>
      <c r="AA35" s="162">
        <f t="shared" si="5"/>
        <v>0</v>
      </c>
      <c r="AB35" s="162">
        <f t="shared" si="6"/>
        <v>0</v>
      </c>
      <c r="AC35" s="163"/>
      <c r="AE35" s="127">
        <f t="shared" si="7"/>
        <v>862.80000000000007</v>
      </c>
    </row>
    <row r="36" spans="1:31">
      <c r="A36" s="140">
        <v>36</v>
      </c>
      <c r="B36" s="158" t="s">
        <v>514</v>
      </c>
      <c r="C36" s="495"/>
      <c r="D36" s="159" t="s">
        <v>633</v>
      </c>
      <c r="E36" s="159" t="s">
        <v>341</v>
      </c>
      <c r="F36" s="159" t="s">
        <v>341</v>
      </c>
      <c r="G36" s="505" t="s">
        <v>543</v>
      </c>
      <c r="H36" s="505" t="s">
        <v>544</v>
      </c>
      <c r="I36" s="505" t="s">
        <v>649</v>
      </c>
      <c r="J36" s="505" t="s">
        <v>1372</v>
      </c>
      <c r="K36" s="505" t="s">
        <v>547</v>
      </c>
      <c r="L36" s="578">
        <v>103.02</v>
      </c>
      <c r="M36" s="459"/>
      <c r="N36" s="459"/>
      <c r="O36" s="459"/>
      <c r="P36" s="459"/>
      <c r="Q36" s="160">
        <v>120</v>
      </c>
      <c r="R36" s="160"/>
      <c r="S36" s="160"/>
      <c r="T36" s="160"/>
      <c r="U36" s="161" t="e">
        <f t="shared" ref="U36:U99" si="8">IF(Q36="nio",0,IF(Q36&gt;0,Q36*L36/Y36,0))*M36</f>
        <v>#DIV/0!</v>
      </c>
      <c r="V36" s="161">
        <f t="shared" ref="V36:V99" si="9">IF(R36&gt;0,R36*L36/Z36,0)*N36</f>
        <v>0</v>
      </c>
      <c r="W36" s="161">
        <f t="shared" ref="W36:W99" si="10">IF(S36&gt;0,S36*L36/AA36,0)*O36</f>
        <v>0</v>
      </c>
      <c r="X36" s="161">
        <f t="shared" ref="X36:X99" si="11">IF(T36&gt;0,T36*L36/AB36,0)*P36</f>
        <v>0</v>
      </c>
      <c r="Y36" s="162">
        <f>IF(Q36="nio",0,IF(Q36&gt;0,VLOOKUP(J36,'3-Productie normen'!A:O,VLOOKUP(Q36,'3-Productie normen'!R:S,2,FALSE),FALSE)))</f>
        <v>0</v>
      </c>
      <c r="Z36" s="162">
        <f t="shared" ref="Z36:Z99" si="12">IF(R36&gt;0,Y36*$Z$8,0)</f>
        <v>0</v>
      </c>
      <c r="AA36" s="162">
        <f t="shared" ref="AA36:AA99" si="13">IF(S36&gt;0,Y36*$AA$8,0)</f>
        <v>0</v>
      </c>
      <c r="AB36" s="162">
        <f t="shared" ref="AB36:AB99" si="14">IF(T36&gt;0,Y36*$AB$8,0)</f>
        <v>0</v>
      </c>
      <c r="AC36" s="163"/>
      <c r="AE36" s="127">
        <f t="shared" ref="AE36:AE99" si="15">SUM(Q36:S36)*L36</f>
        <v>12362.4</v>
      </c>
    </row>
    <row r="37" spans="1:31">
      <c r="A37" s="140">
        <v>37</v>
      </c>
      <c r="B37" s="158" t="s">
        <v>514</v>
      </c>
      <c r="C37" s="495"/>
      <c r="D37" s="159" t="s">
        <v>633</v>
      </c>
      <c r="E37" s="159" t="s">
        <v>340</v>
      </c>
      <c r="F37" s="159" t="s">
        <v>340</v>
      </c>
      <c r="G37" s="507" t="s">
        <v>550</v>
      </c>
      <c r="H37" s="507" t="s">
        <v>551</v>
      </c>
      <c r="I37" s="507" t="s">
        <v>650</v>
      </c>
      <c r="J37" s="505" t="s">
        <v>516</v>
      </c>
      <c r="K37" s="505" t="s">
        <v>547</v>
      </c>
      <c r="L37" s="578">
        <v>63.57</v>
      </c>
      <c r="M37" s="459"/>
      <c r="N37" s="459"/>
      <c r="O37" s="459"/>
      <c r="P37" s="459"/>
      <c r="Q37" s="160">
        <v>120</v>
      </c>
      <c r="R37" s="160"/>
      <c r="S37" s="160"/>
      <c r="T37" s="160"/>
      <c r="U37" s="161" t="e">
        <f t="shared" si="8"/>
        <v>#DIV/0!</v>
      </c>
      <c r="V37" s="161">
        <f t="shared" si="9"/>
        <v>0</v>
      </c>
      <c r="W37" s="161">
        <f t="shared" si="10"/>
        <v>0</v>
      </c>
      <c r="X37" s="161">
        <f t="shared" si="11"/>
        <v>0</v>
      </c>
      <c r="Y37" s="162">
        <f>IF(Q37="nio",0,IF(Q37&gt;0,VLOOKUP(J37,'3-Productie normen'!A:O,VLOOKUP(Q37,'3-Productie normen'!R:S,2,FALSE),FALSE)))</f>
        <v>0</v>
      </c>
      <c r="Z37" s="162">
        <f t="shared" si="12"/>
        <v>0</v>
      </c>
      <c r="AA37" s="162">
        <f t="shared" si="13"/>
        <v>0</v>
      </c>
      <c r="AB37" s="162">
        <f t="shared" si="14"/>
        <v>0</v>
      </c>
      <c r="AC37" s="163"/>
      <c r="AE37" s="127">
        <f t="shared" si="15"/>
        <v>7628.4</v>
      </c>
    </row>
    <row r="38" spans="1:31">
      <c r="A38" s="140">
        <v>38</v>
      </c>
      <c r="B38" s="158" t="s">
        <v>514</v>
      </c>
      <c r="C38" s="495"/>
      <c r="D38" s="159" t="s">
        <v>633</v>
      </c>
      <c r="E38" s="159" t="s">
        <v>339</v>
      </c>
      <c r="F38" s="159" t="s">
        <v>339</v>
      </c>
      <c r="G38" s="507" t="s">
        <v>543</v>
      </c>
      <c r="H38" s="507" t="s">
        <v>544</v>
      </c>
      <c r="I38" s="507" t="s">
        <v>649</v>
      </c>
      <c r="J38" s="505" t="s">
        <v>1372</v>
      </c>
      <c r="K38" s="505" t="s">
        <v>547</v>
      </c>
      <c r="L38" s="578">
        <v>73.17</v>
      </c>
      <c r="M38" s="459"/>
      <c r="N38" s="459"/>
      <c r="O38" s="459"/>
      <c r="P38" s="459"/>
      <c r="Q38" s="160">
        <v>120</v>
      </c>
      <c r="R38" s="160"/>
      <c r="S38" s="160"/>
      <c r="T38" s="160"/>
      <c r="U38" s="161" t="e">
        <f t="shared" si="8"/>
        <v>#DIV/0!</v>
      </c>
      <c r="V38" s="161">
        <f t="shared" si="9"/>
        <v>0</v>
      </c>
      <c r="W38" s="161">
        <f t="shared" si="10"/>
        <v>0</v>
      </c>
      <c r="X38" s="161">
        <f t="shared" si="11"/>
        <v>0</v>
      </c>
      <c r="Y38" s="162">
        <f>IF(Q38="nio",0,IF(Q38&gt;0,VLOOKUP(J38,'3-Productie normen'!A:O,VLOOKUP(Q38,'3-Productie normen'!R:S,2,FALSE),FALSE)))</f>
        <v>0</v>
      </c>
      <c r="Z38" s="162">
        <f t="shared" si="12"/>
        <v>0</v>
      </c>
      <c r="AA38" s="162">
        <f t="shared" si="13"/>
        <v>0</v>
      </c>
      <c r="AB38" s="162">
        <f t="shared" si="14"/>
        <v>0</v>
      </c>
      <c r="AC38" s="163"/>
      <c r="AE38" s="127">
        <f t="shared" si="15"/>
        <v>8780.4</v>
      </c>
    </row>
    <row r="39" spans="1:31">
      <c r="A39" s="140">
        <v>39</v>
      </c>
      <c r="B39" s="158" t="s">
        <v>514</v>
      </c>
      <c r="C39" s="495"/>
      <c r="D39" s="159" t="s">
        <v>633</v>
      </c>
      <c r="E39" s="159" t="s">
        <v>338</v>
      </c>
      <c r="F39" s="159" t="s">
        <v>338</v>
      </c>
      <c r="G39" s="507" t="s">
        <v>543</v>
      </c>
      <c r="H39" s="507" t="s">
        <v>544</v>
      </c>
      <c r="I39" s="507" t="s">
        <v>649</v>
      </c>
      <c r="J39" s="505" t="s">
        <v>1372</v>
      </c>
      <c r="K39" s="505" t="s">
        <v>547</v>
      </c>
      <c r="L39" s="578">
        <v>42.77</v>
      </c>
      <c r="M39" s="459"/>
      <c r="N39" s="459"/>
      <c r="O39" s="459"/>
      <c r="P39" s="459"/>
      <c r="Q39" s="160">
        <v>120</v>
      </c>
      <c r="R39" s="160"/>
      <c r="S39" s="160"/>
      <c r="T39" s="160"/>
      <c r="U39" s="161" t="e">
        <f t="shared" si="8"/>
        <v>#DIV/0!</v>
      </c>
      <c r="V39" s="161">
        <f t="shared" si="9"/>
        <v>0</v>
      </c>
      <c r="W39" s="161">
        <f t="shared" si="10"/>
        <v>0</v>
      </c>
      <c r="X39" s="161">
        <f t="shared" si="11"/>
        <v>0</v>
      </c>
      <c r="Y39" s="162">
        <f>IF(Q39="nio",0,IF(Q39&gt;0,VLOOKUP(J39,'3-Productie normen'!A:O,VLOOKUP(Q39,'3-Productie normen'!R:S,2,FALSE),FALSE)))</f>
        <v>0</v>
      </c>
      <c r="Z39" s="162">
        <f t="shared" si="12"/>
        <v>0</v>
      </c>
      <c r="AA39" s="162">
        <f t="shared" si="13"/>
        <v>0</v>
      </c>
      <c r="AB39" s="162">
        <f t="shared" si="14"/>
        <v>0</v>
      </c>
      <c r="AC39" s="163"/>
      <c r="AE39" s="127">
        <f t="shared" si="15"/>
        <v>5132.4000000000005</v>
      </c>
    </row>
    <row r="40" spans="1:31">
      <c r="A40" s="140">
        <v>40</v>
      </c>
      <c r="B40" s="158" t="s">
        <v>514</v>
      </c>
      <c r="C40" s="495"/>
      <c r="D40" s="159" t="s">
        <v>633</v>
      </c>
      <c r="E40" s="159" t="s">
        <v>337</v>
      </c>
      <c r="F40" s="159" t="s">
        <v>337</v>
      </c>
      <c r="G40" s="505" t="s">
        <v>543</v>
      </c>
      <c r="H40" s="505" t="s">
        <v>548</v>
      </c>
      <c r="I40" s="505" t="s">
        <v>548</v>
      </c>
      <c r="J40" s="505" t="s">
        <v>263</v>
      </c>
      <c r="K40" s="505" t="s">
        <v>547</v>
      </c>
      <c r="L40" s="578">
        <v>86.09</v>
      </c>
      <c r="M40" s="459"/>
      <c r="N40" s="459"/>
      <c r="O40" s="459"/>
      <c r="P40" s="459"/>
      <c r="Q40" s="160">
        <v>195</v>
      </c>
      <c r="R40" s="160"/>
      <c r="S40" s="160"/>
      <c r="T40" s="160"/>
      <c r="U40" s="161" t="e">
        <f t="shared" si="8"/>
        <v>#DIV/0!</v>
      </c>
      <c r="V40" s="161">
        <f t="shared" si="9"/>
        <v>0</v>
      </c>
      <c r="W40" s="161">
        <f t="shared" si="10"/>
        <v>0</v>
      </c>
      <c r="X40" s="161">
        <f t="shared" si="11"/>
        <v>0</v>
      </c>
      <c r="Y40" s="162">
        <f>IF(Q40="nio",0,IF(Q40&gt;0,VLOOKUP(J40,'3-Productie normen'!A:O,VLOOKUP(Q40,'3-Productie normen'!R:S,2,FALSE),FALSE)))</f>
        <v>0</v>
      </c>
      <c r="Z40" s="162">
        <f t="shared" si="12"/>
        <v>0</v>
      </c>
      <c r="AA40" s="162">
        <f t="shared" si="13"/>
        <v>0</v>
      </c>
      <c r="AB40" s="162">
        <f t="shared" si="14"/>
        <v>0</v>
      </c>
      <c r="AC40" s="163"/>
      <c r="AE40" s="127">
        <f t="shared" si="15"/>
        <v>16787.55</v>
      </c>
    </row>
    <row r="41" spans="1:31">
      <c r="A41" s="140">
        <v>41</v>
      </c>
      <c r="B41" s="158" t="s">
        <v>514</v>
      </c>
      <c r="C41" s="495"/>
      <c r="D41" s="159" t="s">
        <v>633</v>
      </c>
      <c r="E41" s="159" t="s">
        <v>651</v>
      </c>
      <c r="F41" s="159" t="s">
        <v>651</v>
      </c>
      <c r="G41" s="505" t="s">
        <v>550</v>
      </c>
      <c r="H41" s="505" t="s">
        <v>551</v>
      </c>
      <c r="I41" s="505" t="s">
        <v>551</v>
      </c>
      <c r="J41" s="505" t="s">
        <v>516</v>
      </c>
      <c r="K41" s="505" t="s">
        <v>547</v>
      </c>
      <c r="L41" s="578">
        <v>4.68</v>
      </c>
      <c r="M41" s="459"/>
      <c r="N41" s="459"/>
      <c r="O41" s="459"/>
      <c r="P41" s="459"/>
      <c r="Q41" s="160">
        <v>12</v>
      </c>
      <c r="R41" s="160"/>
      <c r="S41" s="160"/>
      <c r="T41" s="160"/>
      <c r="U41" s="161" t="e">
        <f t="shared" si="8"/>
        <v>#DIV/0!</v>
      </c>
      <c r="V41" s="161">
        <f t="shared" si="9"/>
        <v>0</v>
      </c>
      <c r="W41" s="161">
        <f t="shared" si="10"/>
        <v>0</v>
      </c>
      <c r="X41" s="161">
        <f t="shared" si="11"/>
        <v>0</v>
      </c>
      <c r="Y41" s="162">
        <f>IF(Q41="nio",0,IF(Q41&gt;0,VLOOKUP(J41,'3-Productie normen'!A:O,VLOOKUP(Q41,'3-Productie normen'!R:S,2,FALSE),FALSE)))</f>
        <v>0</v>
      </c>
      <c r="Z41" s="162">
        <f t="shared" si="12"/>
        <v>0</v>
      </c>
      <c r="AA41" s="162">
        <f t="shared" si="13"/>
        <v>0</v>
      </c>
      <c r="AB41" s="162">
        <f t="shared" si="14"/>
        <v>0</v>
      </c>
      <c r="AC41" s="163"/>
      <c r="AE41" s="127">
        <f t="shared" si="15"/>
        <v>56.16</v>
      </c>
    </row>
    <row r="42" spans="1:31">
      <c r="A42" s="140">
        <v>42</v>
      </c>
      <c r="B42" s="158" t="s">
        <v>514</v>
      </c>
      <c r="C42" s="495"/>
      <c r="D42" s="159" t="s">
        <v>633</v>
      </c>
      <c r="E42" s="159" t="s">
        <v>350</v>
      </c>
      <c r="F42" s="159" t="s">
        <v>350</v>
      </c>
      <c r="G42" s="505" t="s">
        <v>550</v>
      </c>
      <c r="H42" s="505" t="s">
        <v>551</v>
      </c>
      <c r="I42" s="505" t="s">
        <v>652</v>
      </c>
      <c r="J42" s="505" t="s">
        <v>516</v>
      </c>
      <c r="K42" s="505" t="s">
        <v>547</v>
      </c>
      <c r="L42" s="578">
        <v>3.54</v>
      </c>
      <c r="M42" s="459"/>
      <c r="N42" s="459"/>
      <c r="O42" s="459"/>
      <c r="P42" s="459"/>
      <c r="Q42" s="160">
        <v>120</v>
      </c>
      <c r="R42" s="160"/>
      <c r="S42" s="160"/>
      <c r="T42" s="160"/>
      <c r="U42" s="161" t="e">
        <f t="shared" si="8"/>
        <v>#DIV/0!</v>
      </c>
      <c r="V42" s="161">
        <f t="shared" si="9"/>
        <v>0</v>
      </c>
      <c r="W42" s="161">
        <f t="shared" si="10"/>
        <v>0</v>
      </c>
      <c r="X42" s="161">
        <f t="shared" si="11"/>
        <v>0</v>
      </c>
      <c r="Y42" s="162">
        <f>IF(Q42="nio",0,IF(Q42&gt;0,VLOOKUP(J42,'3-Productie normen'!A:O,VLOOKUP(Q42,'3-Productie normen'!R:S,2,FALSE),FALSE)))</f>
        <v>0</v>
      </c>
      <c r="Z42" s="162">
        <f t="shared" si="12"/>
        <v>0</v>
      </c>
      <c r="AA42" s="162">
        <f t="shared" si="13"/>
        <v>0</v>
      </c>
      <c r="AB42" s="162">
        <f t="shared" si="14"/>
        <v>0</v>
      </c>
      <c r="AC42" s="163"/>
      <c r="AE42" s="127">
        <f t="shared" si="15"/>
        <v>424.8</v>
      </c>
    </row>
    <row r="43" spans="1:31">
      <c r="A43" s="140">
        <v>43</v>
      </c>
      <c r="B43" s="158" t="s">
        <v>514</v>
      </c>
      <c r="C43" s="495"/>
      <c r="D43" s="159" t="s">
        <v>633</v>
      </c>
      <c r="E43" s="159" t="s">
        <v>362</v>
      </c>
      <c r="F43" s="159" t="s">
        <v>362</v>
      </c>
      <c r="G43" s="505" t="s">
        <v>536</v>
      </c>
      <c r="H43" s="505" t="s">
        <v>540</v>
      </c>
      <c r="I43" s="505" t="s">
        <v>540</v>
      </c>
      <c r="J43" s="505" t="s">
        <v>250</v>
      </c>
      <c r="K43" s="505" t="s">
        <v>547</v>
      </c>
      <c r="L43" s="578">
        <v>57.07</v>
      </c>
      <c r="M43" s="459"/>
      <c r="N43" s="459"/>
      <c r="O43" s="459"/>
      <c r="P43" s="459"/>
      <c r="Q43" s="160">
        <v>120</v>
      </c>
      <c r="R43" s="160"/>
      <c r="S43" s="160"/>
      <c r="T43" s="160"/>
      <c r="U43" s="161" t="e">
        <f t="shared" si="8"/>
        <v>#DIV/0!</v>
      </c>
      <c r="V43" s="161">
        <f t="shared" si="9"/>
        <v>0</v>
      </c>
      <c r="W43" s="161">
        <f t="shared" si="10"/>
        <v>0</v>
      </c>
      <c r="X43" s="161">
        <f t="shared" si="11"/>
        <v>0</v>
      </c>
      <c r="Y43" s="162">
        <f>IF(Q43="nio",0,IF(Q43&gt;0,VLOOKUP(J43,'3-Productie normen'!A:O,VLOOKUP(Q43,'3-Productie normen'!R:S,2,FALSE),FALSE)))</f>
        <v>0</v>
      </c>
      <c r="Z43" s="162">
        <f t="shared" si="12"/>
        <v>0</v>
      </c>
      <c r="AA43" s="162">
        <f t="shared" si="13"/>
        <v>0</v>
      </c>
      <c r="AB43" s="162">
        <f t="shared" si="14"/>
        <v>0</v>
      </c>
      <c r="AC43" s="163"/>
      <c r="AE43" s="127">
        <f t="shared" si="15"/>
        <v>6848.4</v>
      </c>
    </row>
    <row r="44" spans="1:31">
      <c r="A44" s="140">
        <v>44</v>
      </c>
      <c r="B44" s="158" t="s">
        <v>514</v>
      </c>
      <c r="C44" s="495"/>
      <c r="D44" s="159" t="s">
        <v>633</v>
      </c>
      <c r="E44" s="159" t="s">
        <v>347</v>
      </c>
      <c r="F44" s="159" t="s">
        <v>347</v>
      </c>
      <c r="G44" s="505" t="s">
        <v>536</v>
      </c>
      <c r="H44" s="505" t="s">
        <v>540</v>
      </c>
      <c r="I44" s="505" t="s">
        <v>540</v>
      </c>
      <c r="J44" s="505" t="s">
        <v>250</v>
      </c>
      <c r="K44" s="505" t="s">
        <v>547</v>
      </c>
      <c r="L44" s="578">
        <v>48.1</v>
      </c>
      <c r="M44" s="459"/>
      <c r="N44" s="459"/>
      <c r="O44" s="459"/>
      <c r="P44" s="459"/>
      <c r="Q44" s="160">
        <v>120</v>
      </c>
      <c r="R44" s="160"/>
      <c r="S44" s="160"/>
      <c r="T44" s="160"/>
      <c r="U44" s="161" t="e">
        <f t="shared" si="8"/>
        <v>#DIV/0!</v>
      </c>
      <c r="V44" s="161">
        <f t="shared" si="9"/>
        <v>0</v>
      </c>
      <c r="W44" s="161">
        <f t="shared" si="10"/>
        <v>0</v>
      </c>
      <c r="X44" s="161">
        <f t="shared" si="11"/>
        <v>0</v>
      </c>
      <c r="Y44" s="162">
        <f>IF(Q44="nio",0,IF(Q44&gt;0,VLOOKUP(J44,'3-Productie normen'!A:O,VLOOKUP(Q44,'3-Productie normen'!R:S,2,FALSE),FALSE)))</f>
        <v>0</v>
      </c>
      <c r="Z44" s="162">
        <f t="shared" si="12"/>
        <v>0</v>
      </c>
      <c r="AA44" s="162">
        <f t="shared" si="13"/>
        <v>0</v>
      </c>
      <c r="AB44" s="162">
        <f t="shared" si="14"/>
        <v>0</v>
      </c>
      <c r="AC44" s="163"/>
      <c r="AE44" s="127">
        <f t="shared" si="15"/>
        <v>5772</v>
      </c>
    </row>
    <row r="45" spans="1:31">
      <c r="A45" s="140">
        <v>45</v>
      </c>
      <c r="B45" s="158" t="s">
        <v>514</v>
      </c>
      <c r="C45" s="495"/>
      <c r="D45" s="159" t="s">
        <v>633</v>
      </c>
      <c r="E45" s="159" t="s">
        <v>349</v>
      </c>
      <c r="F45" s="159" t="s">
        <v>349</v>
      </c>
      <c r="G45" s="508" t="s">
        <v>536</v>
      </c>
      <c r="H45" s="508" t="s">
        <v>540</v>
      </c>
      <c r="I45" s="508" t="s">
        <v>540</v>
      </c>
      <c r="J45" s="505" t="s">
        <v>250</v>
      </c>
      <c r="K45" s="505" t="s">
        <v>547</v>
      </c>
      <c r="L45" s="578">
        <v>10.16</v>
      </c>
      <c r="M45" s="459"/>
      <c r="N45" s="459"/>
      <c r="O45" s="459"/>
      <c r="P45" s="459"/>
      <c r="Q45" s="160">
        <v>120</v>
      </c>
      <c r="R45" s="160"/>
      <c r="S45" s="160"/>
      <c r="T45" s="160"/>
      <c r="U45" s="161" t="e">
        <f t="shared" si="8"/>
        <v>#DIV/0!</v>
      </c>
      <c r="V45" s="161">
        <f t="shared" si="9"/>
        <v>0</v>
      </c>
      <c r="W45" s="161">
        <f t="shared" si="10"/>
        <v>0</v>
      </c>
      <c r="X45" s="161">
        <f t="shared" si="11"/>
        <v>0</v>
      </c>
      <c r="Y45" s="162">
        <f>IF(Q45="nio",0,IF(Q45&gt;0,VLOOKUP(J45,'3-Productie normen'!A:O,VLOOKUP(Q45,'3-Productie normen'!R:S,2,FALSE),FALSE)))</f>
        <v>0</v>
      </c>
      <c r="Z45" s="162">
        <f t="shared" si="12"/>
        <v>0</v>
      </c>
      <c r="AA45" s="162">
        <f t="shared" si="13"/>
        <v>0</v>
      </c>
      <c r="AB45" s="162">
        <f t="shared" si="14"/>
        <v>0</v>
      </c>
      <c r="AC45" s="163"/>
      <c r="AE45" s="127">
        <f t="shared" si="15"/>
        <v>1219.2</v>
      </c>
    </row>
    <row r="46" spans="1:31">
      <c r="A46" s="140">
        <v>46</v>
      </c>
      <c r="B46" s="158" t="s">
        <v>514</v>
      </c>
      <c r="C46" s="495"/>
      <c r="D46" s="159" t="s">
        <v>633</v>
      </c>
      <c r="E46" s="159" t="s">
        <v>653</v>
      </c>
      <c r="F46" s="159" t="s">
        <v>653</v>
      </c>
      <c r="G46" s="505" t="s">
        <v>578</v>
      </c>
      <c r="H46" s="505" t="s">
        <v>654</v>
      </c>
      <c r="I46" s="505" t="s">
        <v>654</v>
      </c>
      <c r="J46" s="505" t="s">
        <v>1373</v>
      </c>
      <c r="K46" s="505" t="s">
        <v>547</v>
      </c>
      <c r="L46" s="578">
        <v>2.77</v>
      </c>
      <c r="M46" s="459"/>
      <c r="N46" s="459"/>
      <c r="O46" s="459"/>
      <c r="P46" s="459"/>
      <c r="Q46" s="160">
        <v>195</v>
      </c>
      <c r="R46" s="160"/>
      <c r="S46" s="160"/>
      <c r="T46" s="160"/>
      <c r="U46" s="161" t="e">
        <f t="shared" si="8"/>
        <v>#DIV/0!</v>
      </c>
      <c r="V46" s="161">
        <f t="shared" si="9"/>
        <v>0</v>
      </c>
      <c r="W46" s="161">
        <f t="shared" si="10"/>
        <v>0</v>
      </c>
      <c r="X46" s="161">
        <f t="shared" si="11"/>
        <v>0</v>
      </c>
      <c r="Y46" s="162">
        <f>IF(Q46="nio",0,IF(Q46&gt;0,VLOOKUP(J46,'3-Productie normen'!A:O,VLOOKUP(Q46,'3-Productie normen'!R:S,2,FALSE),FALSE)))</f>
        <v>0</v>
      </c>
      <c r="Z46" s="162">
        <f t="shared" si="12"/>
        <v>0</v>
      </c>
      <c r="AA46" s="162">
        <f t="shared" si="13"/>
        <v>0</v>
      </c>
      <c r="AB46" s="162">
        <f t="shared" si="14"/>
        <v>0</v>
      </c>
      <c r="AC46" s="163"/>
      <c r="AE46" s="127">
        <f t="shared" si="15"/>
        <v>540.15</v>
      </c>
    </row>
    <row r="47" spans="1:31">
      <c r="A47" s="140">
        <v>47</v>
      </c>
      <c r="B47" s="158" t="s">
        <v>514</v>
      </c>
      <c r="C47" s="495"/>
      <c r="D47" s="159" t="s">
        <v>633</v>
      </c>
      <c r="E47" s="159" t="s">
        <v>655</v>
      </c>
      <c r="F47" s="159" t="s">
        <v>655</v>
      </c>
      <c r="G47" s="505" t="s">
        <v>536</v>
      </c>
      <c r="H47" s="505" t="s">
        <v>540</v>
      </c>
      <c r="I47" s="505" t="s">
        <v>540</v>
      </c>
      <c r="J47" s="505" t="s">
        <v>250</v>
      </c>
      <c r="K47" s="505" t="s">
        <v>547</v>
      </c>
      <c r="L47" s="578">
        <v>45.77</v>
      </c>
      <c r="M47" s="459"/>
      <c r="N47" s="459"/>
      <c r="O47" s="459"/>
      <c r="P47" s="459"/>
      <c r="Q47" s="160">
        <v>120</v>
      </c>
      <c r="R47" s="160"/>
      <c r="S47" s="160"/>
      <c r="T47" s="160"/>
      <c r="U47" s="161" t="e">
        <f t="shared" si="8"/>
        <v>#DIV/0!</v>
      </c>
      <c r="V47" s="161">
        <f t="shared" si="9"/>
        <v>0</v>
      </c>
      <c r="W47" s="161">
        <f t="shared" si="10"/>
        <v>0</v>
      </c>
      <c r="X47" s="161">
        <f t="shared" si="11"/>
        <v>0</v>
      </c>
      <c r="Y47" s="162">
        <f>IF(Q47="nio",0,IF(Q47&gt;0,VLOOKUP(J47,'3-Productie normen'!A:O,VLOOKUP(Q47,'3-Productie normen'!R:S,2,FALSE),FALSE)))</f>
        <v>0</v>
      </c>
      <c r="Z47" s="162">
        <f t="shared" si="12"/>
        <v>0</v>
      </c>
      <c r="AA47" s="162">
        <f t="shared" si="13"/>
        <v>0</v>
      </c>
      <c r="AB47" s="162">
        <f t="shared" si="14"/>
        <v>0</v>
      </c>
      <c r="AC47" s="163"/>
      <c r="AE47" s="127">
        <f t="shared" si="15"/>
        <v>5492.4000000000005</v>
      </c>
    </row>
    <row r="48" spans="1:31">
      <c r="A48" s="140">
        <v>48</v>
      </c>
      <c r="B48" s="158" t="s">
        <v>514</v>
      </c>
      <c r="C48" s="495"/>
      <c r="D48" s="159" t="s">
        <v>633</v>
      </c>
      <c r="E48" s="159" t="s">
        <v>656</v>
      </c>
      <c r="F48" s="159" t="s">
        <v>656</v>
      </c>
      <c r="G48" s="505" t="s">
        <v>536</v>
      </c>
      <c r="H48" s="505" t="s">
        <v>540</v>
      </c>
      <c r="I48" s="505" t="s">
        <v>540</v>
      </c>
      <c r="J48" s="505" t="s">
        <v>250</v>
      </c>
      <c r="K48" s="505" t="s">
        <v>547</v>
      </c>
      <c r="L48" s="578">
        <v>73.52</v>
      </c>
      <c r="M48" s="459"/>
      <c r="N48" s="459"/>
      <c r="O48" s="459"/>
      <c r="P48" s="459"/>
      <c r="Q48" s="160">
        <v>120</v>
      </c>
      <c r="R48" s="160"/>
      <c r="S48" s="160"/>
      <c r="T48" s="160"/>
      <c r="U48" s="161" t="e">
        <f t="shared" si="8"/>
        <v>#DIV/0!</v>
      </c>
      <c r="V48" s="161">
        <f t="shared" si="9"/>
        <v>0</v>
      </c>
      <c r="W48" s="161">
        <f t="shared" si="10"/>
        <v>0</v>
      </c>
      <c r="X48" s="161">
        <f t="shared" si="11"/>
        <v>0</v>
      </c>
      <c r="Y48" s="162">
        <f>IF(Q48="nio",0,IF(Q48&gt;0,VLOOKUP(J48,'3-Productie normen'!A:O,VLOOKUP(Q48,'3-Productie normen'!R:S,2,FALSE),FALSE)))</f>
        <v>0</v>
      </c>
      <c r="Z48" s="162">
        <f t="shared" si="12"/>
        <v>0</v>
      </c>
      <c r="AA48" s="162">
        <f t="shared" si="13"/>
        <v>0</v>
      </c>
      <c r="AB48" s="162">
        <f t="shared" si="14"/>
        <v>0</v>
      </c>
      <c r="AC48" s="163"/>
      <c r="AE48" s="127">
        <f t="shared" si="15"/>
        <v>8822.4</v>
      </c>
    </row>
    <row r="49" spans="1:31">
      <c r="A49" s="140">
        <v>49</v>
      </c>
      <c r="B49" s="158" t="s">
        <v>514</v>
      </c>
      <c r="C49" s="495"/>
      <c r="D49" s="159" t="s">
        <v>633</v>
      </c>
      <c r="E49" s="159" t="s">
        <v>657</v>
      </c>
      <c r="F49" s="159" t="s">
        <v>657</v>
      </c>
      <c r="G49" s="505" t="s">
        <v>543</v>
      </c>
      <c r="H49" s="505" t="s">
        <v>548</v>
      </c>
      <c r="I49" s="505" t="s">
        <v>548</v>
      </c>
      <c r="J49" s="505" t="s">
        <v>263</v>
      </c>
      <c r="K49" s="505" t="s">
        <v>634</v>
      </c>
      <c r="L49" s="578">
        <v>154.72999999999999</v>
      </c>
      <c r="M49" s="459"/>
      <c r="N49" s="459"/>
      <c r="O49" s="459"/>
      <c r="P49" s="459"/>
      <c r="Q49" s="160">
        <v>195</v>
      </c>
      <c r="R49" s="160"/>
      <c r="S49" s="160"/>
      <c r="T49" s="160"/>
      <c r="U49" s="161" t="e">
        <f t="shared" si="8"/>
        <v>#DIV/0!</v>
      </c>
      <c r="V49" s="161">
        <f t="shared" si="9"/>
        <v>0</v>
      </c>
      <c r="W49" s="161">
        <f t="shared" si="10"/>
        <v>0</v>
      </c>
      <c r="X49" s="161">
        <f t="shared" si="11"/>
        <v>0</v>
      </c>
      <c r="Y49" s="162">
        <f>IF(Q49="nio",0,IF(Q49&gt;0,VLOOKUP(J49,'3-Productie normen'!A:O,VLOOKUP(Q49,'3-Productie normen'!R:S,2,FALSE),FALSE)))</f>
        <v>0</v>
      </c>
      <c r="Z49" s="162">
        <f t="shared" si="12"/>
        <v>0</v>
      </c>
      <c r="AA49" s="162">
        <f t="shared" si="13"/>
        <v>0</v>
      </c>
      <c r="AB49" s="162">
        <f t="shared" si="14"/>
        <v>0</v>
      </c>
      <c r="AC49" s="163"/>
      <c r="AE49" s="127">
        <f t="shared" si="15"/>
        <v>30172.35</v>
      </c>
    </row>
    <row r="50" spans="1:31">
      <c r="A50" s="140">
        <v>50</v>
      </c>
      <c r="B50" s="158" t="s">
        <v>514</v>
      </c>
      <c r="C50" s="495"/>
      <c r="D50" s="159" t="s">
        <v>633</v>
      </c>
      <c r="E50" s="159" t="s">
        <v>658</v>
      </c>
      <c r="F50" s="159" t="s">
        <v>658</v>
      </c>
      <c r="G50" s="505" t="s">
        <v>543</v>
      </c>
      <c r="H50" s="505" t="s">
        <v>548</v>
      </c>
      <c r="I50" s="505" t="s">
        <v>548</v>
      </c>
      <c r="J50" s="506" t="s">
        <v>1363</v>
      </c>
      <c r="K50" s="505" t="s">
        <v>634</v>
      </c>
      <c r="L50" s="578">
        <v>0</v>
      </c>
      <c r="M50" s="459"/>
      <c r="N50" s="459"/>
      <c r="O50" s="459"/>
      <c r="P50" s="459"/>
      <c r="Q50" s="160" t="s">
        <v>517</v>
      </c>
      <c r="R50" s="160"/>
      <c r="S50" s="160"/>
      <c r="T50" s="160"/>
      <c r="U50" s="161">
        <f t="shared" si="8"/>
        <v>0</v>
      </c>
      <c r="V50" s="161">
        <f t="shared" si="9"/>
        <v>0</v>
      </c>
      <c r="W50" s="161">
        <f t="shared" si="10"/>
        <v>0</v>
      </c>
      <c r="X50" s="161">
        <f t="shared" si="11"/>
        <v>0</v>
      </c>
      <c r="Y50" s="162">
        <f>IF(Q50="nio",0,IF(Q50&gt;0,VLOOKUP(J50,'3-Productie normen'!A:O,VLOOKUP(Q50,'3-Productie normen'!R:S,2,FALSE),FALSE)))</f>
        <v>0</v>
      </c>
      <c r="Z50" s="162">
        <f t="shared" si="12"/>
        <v>0</v>
      </c>
      <c r="AA50" s="162">
        <f t="shared" si="13"/>
        <v>0</v>
      </c>
      <c r="AB50" s="162">
        <f t="shared" si="14"/>
        <v>0</v>
      </c>
      <c r="AC50" s="163"/>
      <c r="AE50" s="127">
        <f t="shared" si="15"/>
        <v>0</v>
      </c>
    </row>
    <row r="51" spans="1:31">
      <c r="A51" s="140">
        <v>51</v>
      </c>
      <c r="B51" s="158" t="s">
        <v>514</v>
      </c>
      <c r="C51" s="495"/>
      <c r="D51" s="159" t="s">
        <v>633</v>
      </c>
      <c r="E51" s="159" t="s">
        <v>464</v>
      </c>
      <c r="F51" s="159" t="s">
        <v>464</v>
      </c>
      <c r="G51" s="505" t="s">
        <v>543</v>
      </c>
      <c r="H51" s="505" t="s">
        <v>659</v>
      </c>
      <c r="I51" s="505" t="s">
        <v>659</v>
      </c>
      <c r="J51" s="505" t="s">
        <v>465</v>
      </c>
      <c r="K51" s="505" t="s">
        <v>634</v>
      </c>
      <c r="L51" s="578">
        <v>147.1</v>
      </c>
      <c r="M51" s="459"/>
      <c r="N51" s="459"/>
      <c r="O51" s="459"/>
      <c r="P51" s="459"/>
      <c r="Q51" s="160">
        <v>195</v>
      </c>
      <c r="R51" s="160"/>
      <c r="S51" s="160"/>
      <c r="T51" s="160"/>
      <c r="U51" s="161" t="e">
        <f t="shared" si="8"/>
        <v>#DIV/0!</v>
      </c>
      <c r="V51" s="161">
        <f t="shared" si="9"/>
        <v>0</v>
      </c>
      <c r="W51" s="161">
        <f t="shared" si="10"/>
        <v>0</v>
      </c>
      <c r="X51" s="161">
        <f t="shared" si="11"/>
        <v>0</v>
      </c>
      <c r="Y51" s="162">
        <f>IF(Q51="nio",0,IF(Q51&gt;0,VLOOKUP(J51,'3-Productie normen'!A:O,VLOOKUP(Q51,'3-Productie normen'!R:S,2,FALSE),FALSE)))</f>
        <v>0</v>
      </c>
      <c r="Z51" s="162">
        <f t="shared" si="12"/>
        <v>0</v>
      </c>
      <c r="AA51" s="162">
        <f t="shared" si="13"/>
        <v>0</v>
      </c>
      <c r="AB51" s="162">
        <f t="shared" si="14"/>
        <v>0</v>
      </c>
      <c r="AC51" s="163"/>
      <c r="AE51" s="127">
        <f t="shared" si="15"/>
        <v>28684.5</v>
      </c>
    </row>
    <row r="52" spans="1:31">
      <c r="A52" s="140">
        <v>52</v>
      </c>
      <c r="B52" s="158" t="s">
        <v>514</v>
      </c>
      <c r="C52" s="495"/>
      <c r="D52" s="159" t="s">
        <v>633</v>
      </c>
      <c r="E52" s="159" t="s">
        <v>463</v>
      </c>
      <c r="F52" s="159" t="s">
        <v>463</v>
      </c>
      <c r="G52" s="507" t="s">
        <v>543</v>
      </c>
      <c r="H52" s="507" t="s">
        <v>548</v>
      </c>
      <c r="I52" s="507" t="s">
        <v>548</v>
      </c>
      <c r="J52" s="505" t="s">
        <v>263</v>
      </c>
      <c r="K52" s="505" t="s">
        <v>547</v>
      </c>
      <c r="L52" s="578">
        <v>75.97</v>
      </c>
      <c r="M52" s="459"/>
      <c r="N52" s="459"/>
      <c r="O52" s="459"/>
      <c r="P52" s="459"/>
      <c r="Q52" s="160">
        <v>195</v>
      </c>
      <c r="R52" s="160"/>
      <c r="S52" s="160"/>
      <c r="T52" s="160"/>
      <c r="U52" s="161" t="e">
        <f t="shared" si="8"/>
        <v>#DIV/0!</v>
      </c>
      <c r="V52" s="161">
        <f t="shared" si="9"/>
        <v>0</v>
      </c>
      <c r="W52" s="161">
        <f t="shared" si="10"/>
        <v>0</v>
      </c>
      <c r="X52" s="161">
        <f t="shared" si="11"/>
        <v>0</v>
      </c>
      <c r="Y52" s="162">
        <f>IF(Q52="nio",0,IF(Q52&gt;0,VLOOKUP(J52,'3-Productie normen'!A:O,VLOOKUP(Q52,'3-Productie normen'!R:S,2,FALSE),FALSE)))</f>
        <v>0</v>
      </c>
      <c r="Z52" s="162">
        <f t="shared" si="12"/>
        <v>0</v>
      </c>
      <c r="AA52" s="162">
        <f t="shared" si="13"/>
        <v>0</v>
      </c>
      <c r="AB52" s="162">
        <f t="shared" si="14"/>
        <v>0</v>
      </c>
      <c r="AC52" s="163"/>
      <c r="AE52" s="127">
        <f t="shared" si="15"/>
        <v>14814.15</v>
      </c>
    </row>
    <row r="53" spans="1:31">
      <c r="A53" s="140">
        <v>53</v>
      </c>
      <c r="B53" s="158" t="s">
        <v>514</v>
      </c>
      <c r="C53" s="495"/>
      <c r="D53" s="159" t="s">
        <v>633</v>
      </c>
      <c r="E53" s="159" t="s">
        <v>462</v>
      </c>
      <c r="F53" s="159" t="s">
        <v>462</v>
      </c>
      <c r="G53" s="507" t="s">
        <v>543</v>
      </c>
      <c r="H53" s="507" t="s">
        <v>548</v>
      </c>
      <c r="I53" s="507" t="s">
        <v>548</v>
      </c>
      <c r="J53" s="505" t="s">
        <v>263</v>
      </c>
      <c r="K53" s="505" t="s">
        <v>547</v>
      </c>
      <c r="L53" s="578">
        <v>50.76</v>
      </c>
      <c r="M53" s="459"/>
      <c r="N53" s="459"/>
      <c r="O53" s="459"/>
      <c r="P53" s="459"/>
      <c r="Q53" s="160">
        <v>195</v>
      </c>
      <c r="R53" s="160"/>
      <c r="S53" s="160"/>
      <c r="T53" s="160"/>
      <c r="U53" s="161" t="e">
        <f t="shared" si="8"/>
        <v>#DIV/0!</v>
      </c>
      <c r="V53" s="161">
        <f t="shared" si="9"/>
        <v>0</v>
      </c>
      <c r="W53" s="161">
        <f t="shared" si="10"/>
        <v>0</v>
      </c>
      <c r="X53" s="161">
        <f t="shared" si="11"/>
        <v>0</v>
      </c>
      <c r="Y53" s="162">
        <f>IF(Q53="nio",0,IF(Q53&gt;0,VLOOKUP(J53,'3-Productie normen'!A:O,VLOOKUP(Q53,'3-Productie normen'!R:S,2,FALSE),FALSE)))</f>
        <v>0</v>
      </c>
      <c r="Z53" s="162">
        <f t="shared" si="12"/>
        <v>0</v>
      </c>
      <c r="AA53" s="162">
        <f t="shared" si="13"/>
        <v>0</v>
      </c>
      <c r="AB53" s="162">
        <f t="shared" si="14"/>
        <v>0</v>
      </c>
      <c r="AC53" s="163"/>
      <c r="AE53" s="127">
        <f t="shared" si="15"/>
        <v>9898.1999999999989</v>
      </c>
    </row>
    <row r="54" spans="1:31">
      <c r="A54" s="140">
        <v>54</v>
      </c>
      <c r="B54" s="158" t="s">
        <v>514</v>
      </c>
      <c r="C54" s="495"/>
      <c r="D54" s="159" t="s">
        <v>633</v>
      </c>
      <c r="E54" s="159" t="s">
        <v>466</v>
      </c>
      <c r="F54" s="159" t="s">
        <v>466</v>
      </c>
      <c r="G54" s="507" t="s">
        <v>534</v>
      </c>
      <c r="H54" s="507" t="s">
        <v>531</v>
      </c>
      <c r="I54" s="507" t="s">
        <v>531</v>
      </c>
      <c r="J54" s="507" t="s">
        <v>1368</v>
      </c>
      <c r="K54" s="505" t="s">
        <v>634</v>
      </c>
      <c r="L54" s="578">
        <v>10.32</v>
      </c>
      <c r="M54" s="459"/>
      <c r="N54" s="459"/>
      <c r="O54" s="459"/>
      <c r="P54" s="459"/>
      <c r="Q54" s="160">
        <v>195</v>
      </c>
      <c r="R54" s="160"/>
      <c r="S54" s="160"/>
      <c r="T54" s="160"/>
      <c r="U54" s="161" t="e">
        <f t="shared" si="8"/>
        <v>#DIV/0!</v>
      </c>
      <c r="V54" s="161">
        <f t="shared" si="9"/>
        <v>0</v>
      </c>
      <c r="W54" s="161">
        <f t="shared" si="10"/>
        <v>0</v>
      </c>
      <c r="X54" s="161">
        <f t="shared" si="11"/>
        <v>0</v>
      </c>
      <c r="Y54" s="162">
        <f>IF(Q54="nio",0,IF(Q54&gt;0,VLOOKUP(J54,'3-Productie normen'!A:O,VLOOKUP(Q54,'3-Productie normen'!R:S,2,FALSE),FALSE)))</f>
        <v>0</v>
      </c>
      <c r="Z54" s="162">
        <f t="shared" si="12"/>
        <v>0</v>
      </c>
      <c r="AA54" s="162">
        <f t="shared" si="13"/>
        <v>0</v>
      </c>
      <c r="AB54" s="162">
        <f t="shared" si="14"/>
        <v>0</v>
      </c>
      <c r="AC54" s="163"/>
      <c r="AE54" s="127">
        <f t="shared" si="15"/>
        <v>2012.4</v>
      </c>
    </row>
    <row r="55" spans="1:31">
      <c r="A55" s="140">
        <v>55</v>
      </c>
      <c r="B55" s="158" t="s">
        <v>514</v>
      </c>
      <c r="C55" s="495"/>
      <c r="D55" s="159" t="s">
        <v>633</v>
      </c>
      <c r="E55" s="159" t="s">
        <v>459</v>
      </c>
      <c r="F55" s="159" t="s">
        <v>459</v>
      </c>
      <c r="G55" s="505" t="s">
        <v>556</v>
      </c>
      <c r="H55" s="505" t="s">
        <v>557</v>
      </c>
      <c r="I55" s="505" t="s">
        <v>617</v>
      </c>
      <c r="J55" s="506" t="s">
        <v>1380</v>
      </c>
      <c r="K55" s="505" t="s">
        <v>634</v>
      </c>
      <c r="L55" s="578">
        <v>14.38</v>
      </c>
      <c r="M55" s="459"/>
      <c r="N55" s="459"/>
      <c r="O55" s="459"/>
      <c r="P55" s="459"/>
      <c r="Q55" s="160">
        <v>1</v>
      </c>
      <c r="R55" s="160"/>
      <c r="S55" s="160"/>
      <c r="T55" s="160"/>
      <c r="U55" s="161" t="e">
        <f t="shared" si="8"/>
        <v>#DIV/0!</v>
      </c>
      <c r="V55" s="161">
        <f t="shared" si="9"/>
        <v>0</v>
      </c>
      <c r="W55" s="161">
        <f t="shared" si="10"/>
        <v>0</v>
      </c>
      <c r="X55" s="161">
        <f t="shared" si="11"/>
        <v>0</v>
      </c>
      <c r="Y55" s="162">
        <f>IF(Q55="nio",0,IF(Q55&gt;0,VLOOKUP(J55,'3-Productie normen'!A:O,VLOOKUP(Q55,'3-Productie normen'!R:S,2,FALSE),FALSE)))</f>
        <v>0</v>
      </c>
      <c r="Z55" s="162">
        <f t="shared" si="12"/>
        <v>0</v>
      </c>
      <c r="AA55" s="162">
        <f t="shared" si="13"/>
        <v>0</v>
      </c>
      <c r="AB55" s="162">
        <f t="shared" si="14"/>
        <v>0</v>
      </c>
      <c r="AC55" s="163"/>
      <c r="AE55" s="127">
        <f t="shared" si="15"/>
        <v>14.38</v>
      </c>
    </row>
    <row r="56" spans="1:31">
      <c r="A56" s="140">
        <v>56</v>
      </c>
      <c r="B56" s="158" t="s">
        <v>514</v>
      </c>
      <c r="C56" s="495"/>
      <c r="D56" s="159" t="s">
        <v>633</v>
      </c>
      <c r="E56" s="159" t="s">
        <v>460</v>
      </c>
      <c r="F56" s="159" t="s">
        <v>460</v>
      </c>
      <c r="G56" s="505" t="s">
        <v>534</v>
      </c>
      <c r="H56" s="505" t="s">
        <v>660</v>
      </c>
      <c r="I56" s="505" t="s">
        <v>661</v>
      </c>
      <c r="J56" s="506" t="s">
        <v>221</v>
      </c>
      <c r="K56" s="505" t="s">
        <v>634</v>
      </c>
      <c r="L56" s="578">
        <v>10.62</v>
      </c>
      <c r="M56" s="459"/>
      <c r="N56" s="459"/>
      <c r="O56" s="459"/>
      <c r="P56" s="459"/>
      <c r="Q56" s="160">
        <v>195</v>
      </c>
      <c r="R56" s="160"/>
      <c r="S56" s="160"/>
      <c r="T56" s="160"/>
      <c r="U56" s="161" t="e">
        <f t="shared" si="8"/>
        <v>#DIV/0!</v>
      </c>
      <c r="V56" s="161">
        <f t="shared" si="9"/>
        <v>0</v>
      </c>
      <c r="W56" s="161">
        <f t="shared" si="10"/>
        <v>0</v>
      </c>
      <c r="X56" s="161">
        <f t="shared" si="11"/>
        <v>0</v>
      </c>
      <c r="Y56" s="162">
        <f>IF(Q56="nio",0,IF(Q56&gt;0,VLOOKUP(J56,'3-Productie normen'!A:O,VLOOKUP(Q56,'3-Productie normen'!R:S,2,FALSE),FALSE)))</f>
        <v>0</v>
      </c>
      <c r="Z56" s="162">
        <f t="shared" si="12"/>
        <v>0</v>
      </c>
      <c r="AA56" s="162">
        <f t="shared" si="13"/>
        <v>0</v>
      </c>
      <c r="AB56" s="162">
        <f t="shared" si="14"/>
        <v>0</v>
      </c>
      <c r="AC56" s="163"/>
      <c r="AE56" s="127">
        <f t="shared" si="15"/>
        <v>2070.8999999999996</v>
      </c>
    </row>
    <row r="57" spans="1:31">
      <c r="A57" s="140">
        <v>57</v>
      </c>
      <c r="B57" s="158" t="s">
        <v>514</v>
      </c>
      <c r="C57" s="495"/>
      <c r="D57" s="159" t="s">
        <v>633</v>
      </c>
      <c r="E57" s="159" t="s">
        <v>454</v>
      </c>
      <c r="F57" s="159" t="s">
        <v>454</v>
      </c>
      <c r="G57" s="505" t="s">
        <v>534</v>
      </c>
      <c r="H57" s="505" t="s">
        <v>531</v>
      </c>
      <c r="I57" s="505" t="s">
        <v>531</v>
      </c>
      <c r="J57" s="527" t="s">
        <v>1368</v>
      </c>
      <c r="K57" s="505" t="s">
        <v>634</v>
      </c>
      <c r="L57" s="578">
        <v>21.67</v>
      </c>
      <c r="M57" s="459"/>
      <c r="N57" s="459"/>
      <c r="O57" s="459"/>
      <c r="P57" s="459"/>
      <c r="Q57" s="160">
        <v>195</v>
      </c>
      <c r="R57" s="160"/>
      <c r="S57" s="160"/>
      <c r="T57" s="160"/>
      <c r="U57" s="161" t="e">
        <f t="shared" si="8"/>
        <v>#DIV/0!</v>
      </c>
      <c r="V57" s="161">
        <f t="shared" si="9"/>
        <v>0</v>
      </c>
      <c r="W57" s="161">
        <f t="shared" si="10"/>
        <v>0</v>
      </c>
      <c r="X57" s="161">
        <f t="shared" si="11"/>
        <v>0</v>
      </c>
      <c r="Y57" s="162">
        <f>IF(Q57="nio",0,IF(Q57&gt;0,VLOOKUP(J57,'3-Productie normen'!A:O,VLOOKUP(Q57,'3-Productie normen'!R:S,2,FALSE),FALSE)))</f>
        <v>0</v>
      </c>
      <c r="Z57" s="162">
        <f t="shared" si="12"/>
        <v>0</v>
      </c>
      <c r="AA57" s="162">
        <f t="shared" si="13"/>
        <v>0</v>
      </c>
      <c r="AB57" s="162">
        <f t="shared" si="14"/>
        <v>0</v>
      </c>
      <c r="AC57" s="163"/>
      <c r="AE57" s="127">
        <f t="shared" si="15"/>
        <v>4225.6500000000005</v>
      </c>
    </row>
    <row r="58" spans="1:31">
      <c r="A58" s="140">
        <v>58</v>
      </c>
      <c r="B58" s="158" t="s">
        <v>514</v>
      </c>
      <c r="C58" s="495"/>
      <c r="D58" s="159" t="s">
        <v>633</v>
      </c>
      <c r="E58" s="159" t="s">
        <v>455</v>
      </c>
      <c r="F58" s="159" t="s">
        <v>455</v>
      </c>
      <c r="G58" s="505" t="s">
        <v>568</v>
      </c>
      <c r="H58" s="505" t="s">
        <v>569</v>
      </c>
      <c r="I58" s="505" t="s">
        <v>570</v>
      </c>
      <c r="J58" s="506" t="s">
        <v>18</v>
      </c>
      <c r="K58" s="505" t="s">
        <v>571</v>
      </c>
      <c r="L58" s="578">
        <v>10.33</v>
      </c>
      <c r="M58" s="459"/>
      <c r="N58" s="459"/>
      <c r="O58" s="459"/>
      <c r="P58" s="459"/>
      <c r="Q58" s="160">
        <v>195</v>
      </c>
      <c r="R58" s="160">
        <v>195</v>
      </c>
      <c r="S58" s="160"/>
      <c r="T58" s="160"/>
      <c r="U58" s="161" t="e">
        <f t="shared" si="8"/>
        <v>#DIV/0!</v>
      </c>
      <c r="V58" s="161" t="e">
        <f t="shared" si="9"/>
        <v>#DIV/0!</v>
      </c>
      <c r="W58" s="161">
        <f t="shared" si="10"/>
        <v>0</v>
      </c>
      <c r="X58" s="161">
        <f t="shared" si="11"/>
        <v>0</v>
      </c>
      <c r="Y58" s="162">
        <f>IF(Q58="nio",0,IF(Q58&gt;0,VLOOKUP(J58,'3-Productie normen'!A:O,VLOOKUP(Q58,'3-Productie normen'!R:S,2,FALSE),FALSE)))</f>
        <v>0</v>
      </c>
      <c r="Z58" s="162">
        <f t="shared" si="12"/>
        <v>0</v>
      </c>
      <c r="AA58" s="162">
        <f t="shared" si="13"/>
        <v>0</v>
      </c>
      <c r="AB58" s="162">
        <f t="shared" si="14"/>
        <v>0</v>
      </c>
      <c r="AC58" s="163"/>
      <c r="AE58" s="127">
        <f t="shared" si="15"/>
        <v>4028.7</v>
      </c>
    </row>
    <row r="59" spans="1:31">
      <c r="A59" s="140">
        <v>59</v>
      </c>
      <c r="B59" s="158" t="s">
        <v>514</v>
      </c>
      <c r="C59" s="495"/>
      <c r="D59" s="159" t="s">
        <v>633</v>
      </c>
      <c r="E59" s="159" t="s">
        <v>456</v>
      </c>
      <c r="F59" s="159" t="s">
        <v>456</v>
      </c>
      <c r="G59" s="505" t="s">
        <v>530</v>
      </c>
      <c r="H59" s="505" t="s">
        <v>551</v>
      </c>
      <c r="I59" s="505" t="s">
        <v>662</v>
      </c>
      <c r="J59" s="506" t="s">
        <v>1363</v>
      </c>
      <c r="K59" s="505" t="s">
        <v>571</v>
      </c>
      <c r="L59" s="578">
        <v>1.51</v>
      </c>
      <c r="M59" s="459"/>
      <c r="N59" s="459"/>
      <c r="O59" s="459"/>
      <c r="P59" s="459"/>
      <c r="Q59" s="160" t="s">
        <v>517</v>
      </c>
      <c r="R59" s="160"/>
      <c r="S59" s="160"/>
      <c r="T59" s="160"/>
      <c r="U59" s="161">
        <f t="shared" si="8"/>
        <v>0</v>
      </c>
      <c r="V59" s="161">
        <f t="shared" si="9"/>
        <v>0</v>
      </c>
      <c r="W59" s="161">
        <f t="shared" si="10"/>
        <v>0</v>
      </c>
      <c r="X59" s="161">
        <f t="shared" si="11"/>
        <v>0</v>
      </c>
      <c r="Y59" s="162">
        <f>IF(Q59="nio",0,IF(Q59&gt;0,VLOOKUP(J59,'3-Productie normen'!A:O,VLOOKUP(Q59,'3-Productie normen'!R:S,2,FALSE),FALSE)))</f>
        <v>0</v>
      </c>
      <c r="Z59" s="162">
        <f t="shared" si="12"/>
        <v>0</v>
      </c>
      <c r="AA59" s="162">
        <f t="shared" si="13"/>
        <v>0</v>
      </c>
      <c r="AB59" s="162">
        <f t="shared" si="14"/>
        <v>0</v>
      </c>
      <c r="AC59" s="163"/>
      <c r="AE59" s="127">
        <f t="shared" si="15"/>
        <v>0</v>
      </c>
    </row>
    <row r="60" spans="1:31">
      <c r="A60" s="140">
        <v>60</v>
      </c>
      <c r="B60" s="158" t="s">
        <v>514</v>
      </c>
      <c r="C60" s="495"/>
      <c r="D60" s="159" t="s">
        <v>633</v>
      </c>
      <c r="E60" s="159" t="s">
        <v>457</v>
      </c>
      <c r="F60" s="159" t="s">
        <v>457</v>
      </c>
      <c r="G60" s="508" t="s">
        <v>568</v>
      </c>
      <c r="H60" s="508" t="s">
        <v>573</v>
      </c>
      <c r="I60" s="508" t="s">
        <v>574</v>
      </c>
      <c r="J60" s="506" t="s">
        <v>18</v>
      </c>
      <c r="K60" s="505" t="s">
        <v>571</v>
      </c>
      <c r="L60" s="578">
        <v>5.95</v>
      </c>
      <c r="M60" s="459"/>
      <c r="N60" s="459"/>
      <c r="O60" s="459"/>
      <c r="P60" s="459"/>
      <c r="Q60" s="160">
        <v>195</v>
      </c>
      <c r="R60" s="160">
        <v>195</v>
      </c>
      <c r="S60" s="160"/>
      <c r="T60" s="160"/>
      <c r="U60" s="161" t="e">
        <f t="shared" si="8"/>
        <v>#DIV/0!</v>
      </c>
      <c r="V60" s="161" t="e">
        <f t="shared" si="9"/>
        <v>#DIV/0!</v>
      </c>
      <c r="W60" s="161">
        <f t="shared" si="10"/>
        <v>0</v>
      </c>
      <c r="X60" s="161">
        <f t="shared" si="11"/>
        <v>0</v>
      </c>
      <c r="Y60" s="162">
        <f>IF(Q60="nio",0,IF(Q60&gt;0,VLOOKUP(J60,'3-Productie normen'!A:O,VLOOKUP(Q60,'3-Productie normen'!R:S,2,FALSE),FALSE)))</f>
        <v>0</v>
      </c>
      <c r="Z60" s="162">
        <f t="shared" si="12"/>
        <v>0</v>
      </c>
      <c r="AA60" s="162">
        <f t="shared" si="13"/>
        <v>0</v>
      </c>
      <c r="AB60" s="162">
        <f t="shared" si="14"/>
        <v>0</v>
      </c>
      <c r="AC60" s="163"/>
      <c r="AE60" s="127">
        <f t="shared" si="15"/>
        <v>2320.5</v>
      </c>
    </row>
    <row r="61" spans="1:31">
      <c r="A61" s="140">
        <v>61</v>
      </c>
      <c r="B61" s="158" t="s">
        <v>514</v>
      </c>
      <c r="C61" s="495"/>
      <c r="D61" s="159" t="s">
        <v>633</v>
      </c>
      <c r="E61" s="159" t="s">
        <v>458</v>
      </c>
      <c r="F61" s="159" t="s">
        <v>458</v>
      </c>
      <c r="G61" s="505" t="s">
        <v>536</v>
      </c>
      <c r="H61" s="505" t="s">
        <v>540</v>
      </c>
      <c r="I61" s="505" t="s">
        <v>540</v>
      </c>
      <c r="J61" s="506" t="s">
        <v>250</v>
      </c>
      <c r="K61" s="505" t="s">
        <v>663</v>
      </c>
      <c r="L61" s="578">
        <v>35.08</v>
      </c>
      <c r="M61" s="459"/>
      <c r="N61" s="459"/>
      <c r="O61" s="459"/>
      <c r="P61" s="459"/>
      <c r="Q61" s="160">
        <v>120</v>
      </c>
      <c r="R61" s="160"/>
      <c r="S61" s="160"/>
      <c r="T61" s="160"/>
      <c r="U61" s="161" t="e">
        <f t="shared" si="8"/>
        <v>#DIV/0!</v>
      </c>
      <c r="V61" s="161">
        <f t="shared" si="9"/>
        <v>0</v>
      </c>
      <c r="W61" s="161">
        <f t="shared" si="10"/>
        <v>0</v>
      </c>
      <c r="X61" s="161">
        <f t="shared" si="11"/>
        <v>0</v>
      </c>
      <c r="Y61" s="162">
        <f>IF(Q61="nio",0,IF(Q61&gt;0,VLOOKUP(J61,'3-Productie normen'!A:O,VLOOKUP(Q61,'3-Productie normen'!R:S,2,FALSE),FALSE)))</f>
        <v>0</v>
      </c>
      <c r="Z61" s="162">
        <f t="shared" si="12"/>
        <v>0</v>
      </c>
      <c r="AA61" s="162">
        <f t="shared" si="13"/>
        <v>0</v>
      </c>
      <c r="AB61" s="162">
        <f t="shared" si="14"/>
        <v>0</v>
      </c>
      <c r="AC61" s="163"/>
      <c r="AE61" s="127">
        <f t="shared" si="15"/>
        <v>4209.5999999999995</v>
      </c>
    </row>
    <row r="62" spans="1:31">
      <c r="A62" s="140">
        <v>62</v>
      </c>
      <c r="B62" s="158" t="s">
        <v>514</v>
      </c>
      <c r="C62" s="495"/>
      <c r="D62" s="159" t="s">
        <v>633</v>
      </c>
      <c r="E62" s="159" t="s">
        <v>467</v>
      </c>
      <c r="F62" s="159" t="s">
        <v>467</v>
      </c>
      <c r="G62" s="505" t="s">
        <v>536</v>
      </c>
      <c r="H62" s="505" t="s">
        <v>540</v>
      </c>
      <c r="I62" s="505" t="s">
        <v>540</v>
      </c>
      <c r="J62" s="506" t="s">
        <v>250</v>
      </c>
      <c r="K62" s="505" t="s">
        <v>547</v>
      </c>
      <c r="L62" s="578">
        <v>16.190000000000001</v>
      </c>
      <c r="M62" s="459"/>
      <c r="N62" s="459"/>
      <c r="O62" s="459"/>
      <c r="P62" s="459"/>
      <c r="Q62" s="160">
        <v>120</v>
      </c>
      <c r="R62" s="160"/>
      <c r="S62" s="160"/>
      <c r="T62" s="160"/>
      <c r="U62" s="161" t="e">
        <f t="shared" si="8"/>
        <v>#DIV/0!</v>
      </c>
      <c r="V62" s="161">
        <f t="shared" si="9"/>
        <v>0</v>
      </c>
      <c r="W62" s="161">
        <f t="shared" si="10"/>
        <v>0</v>
      </c>
      <c r="X62" s="161">
        <f t="shared" si="11"/>
        <v>0</v>
      </c>
      <c r="Y62" s="162">
        <f>IF(Q62="nio",0,IF(Q62&gt;0,VLOOKUP(J62,'3-Productie normen'!A:O,VLOOKUP(Q62,'3-Productie normen'!R:S,2,FALSE),FALSE)))</f>
        <v>0</v>
      </c>
      <c r="Z62" s="162">
        <f t="shared" si="12"/>
        <v>0</v>
      </c>
      <c r="AA62" s="162">
        <f t="shared" si="13"/>
        <v>0</v>
      </c>
      <c r="AB62" s="162">
        <f t="shared" si="14"/>
        <v>0</v>
      </c>
      <c r="AC62" s="163"/>
      <c r="AE62" s="127">
        <f t="shared" si="15"/>
        <v>1942.8000000000002</v>
      </c>
    </row>
    <row r="63" spans="1:31">
      <c r="A63" s="140">
        <v>63</v>
      </c>
      <c r="B63" s="158" t="s">
        <v>514</v>
      </c>
      <c r="C63" s="495"/>
      <c r="D63" s="159" t="s">
        <v>633</v>
      </c>
      <c r="E63" s="159" t="s">
        <v>468</v>
      </c>
      <c r="F63" s="159" t="s">
        <v>468</v>
      </c>
      <c r="G63" s="507" t="s">
        <v>556</v>
      </c>
      <c r="H63" s="507" t="s">
        <v>557</v>
      </c>
      <c r="I63" s="507" t="s">
        <v>664</v>
      </c>
      <c r="J63" s="506" t="s">
        <v>1363</v>
      </c>
      <c r="K63" s="505" t="s">
        <v>554</v>
      </c>
      <c r="L63" s="578">
        <v>22.71</v>
      </c>
      <c r="M63" s="459"/>
      <c r="N63" s="459"/>
      <c r="O63" s="459"/>
      <c r="P63" s="459"/>
      <c r="Q63" s="160" t="s">
        <v>517</v>
      </c>
      <c r="R63" s="160"/>
      <c r="S63" s="160"/>
      <c r="T63" s="160"/>
      <c r="U63" s="161">
        <f t="shared" si="8"/>
        <v>0</v>
      </c>
      <c r="V63" s="161">
        <f t="shared" si="9"/>
        <v>0</v>
      </c>
      <c r="W63" s="161">
        <f t="shared" si="10"/>
        <v>0</v>
      </c>
      <c r="X63" s="161">
        <f t="shared" si="11"/>
        <v>0</v>
      </c>
      <c r="Y63" s="162">
        <f>IF(Q63="nio",0,IF(Q63&gt;0,VLOOKUP(J63,'3-Productie normen'!A:O,VLOOKUP(Q63,'3-Productie normen'!R:S,2,FALSE),FALSE)))</f>
        <v>0</v>
      </c>
      <c r="Z63" s="162">
        <f t="shared" si="12"/>
        <v>0</v>
      </c>
      <c r="AA63" s="162">
        <f t="shared" si="13"/>
        <v>0</v>
      </c>
      <c r="AB63" s="162">
        <f t="shared" si="14"/>
        <v>0</v>
      </c>
      <c r="AC63" s="163"/>
      <c r="AE63" s="127">
        <f t="shared" si="15"/>
        <v>0</v>
      </c>
    </row>
    <row r="64" spans="1:31">
      <c r="A64" s="140">
        <v>64</v>
      </c>
      <c r="B64" s="158" t="s">
        <v>514</v>
      </c>
      <c r="C64" s="495"/>
      <c r="D64" s="159" t="s">
        <v>633</v>
      </c>
      <c r="E64" s="159" t="s">
        <v>461</v>
      </c>
      <c r="F64" s="159" t="s">
        <v>461</v>
      </c>
      <c r="G64" s="507" t="s">
        <v>578</v>
      </c>
      <c r="H64" s="507" t="s">
        <v>654</v>
      </c>
      <c r="I64" s="507" t="s">
        <v>654</v>
      </c>
      <c r="J64" s="505" t="s">
        <v>1373</v>
      </c>
      <c r="K64" s="505" t="s">
        <v>547</v>
      </c>
      <c r="L64" s="578">
        <v>16.22</v>
      </c>
      <c r="M64" s="459"/>
      <c r="N64" s="459"/>
      <c r="O64" s="459"/>
      <c r="P64" s="459"/>
      <c r="Q64" s="160">
        <v>195</v>
      </c>
      <c r="R64" s="160"/>
      <c r="S64" s="160"/>
      <c r="T64" s="160"/>
      <c r="U64" s="161" t="e">
        <f t="shared" si="8"/>
        <v>#DIV/0!</v>
      </c>
      <c r="V64" s="161">
        <f t="shared" si="9"/>
        <v>0</v>
      </c>
      <c r="W64" s="161">
        <f t="shared" si="10"/>
        <v>0</v>
      </c>
      <c r="X64" s="161">
        <f t="shared" si="11"/>
        <v>0</v>
      </c>
      <c r="Y64" s="162">
        <f>IF(Q64="nio",0,IF(Q64&gt;0,VLOOKUP(J64,'3-Productie normen'!A:O,VLOOKUP(Q64,'3-Productie normen'!R:S,2,FALSE),FALSE)))</f>
        <v>0</v>
      </c>
      <c r="Z64" s="162">
        <f t="shared" si="12"/>
        <v>0</v>
      </c>
      <c r="AA64" s="162">
        <f t="shared" si="13"/>
        <v>0</v>
      </c>
      <c r="AB64" s="162">
        <f t="shared" si="14"/>
        <v>0</v>
      </c>
      <c r="AC64" s="163"/>
      <c r="AE64" s="127">
        <f t="shared" si="15"/>
        <v>3162.8999999999996</v>
      </c>
    </row>
    <row r="65" spans="1:31">
      <c r="A65" s="140">
        <v>65</v>
      </c>
      <c r="B65" s="158" t="s">
        <v>514</v>
      </c>
      <c r="C65" s="495"/>
      <c r="D65" s="159" t="s">
        <v>633</v>
      </c>
      <c r="E65" s="159" t="s">
        <v>405</v>
      </c>
      <c r="F65" s="159" t="s">
        <v>405</v>
      </c>
      <c r="G65" s="507" t="s">
        <v>530</v>
      </c>
      <c r="H65" s="507" t="s">
        <v>624</v>
      </c>
      <c r="I65" s="507" t="s">
        <v>624</v>
      </c>
      <c r="J65" s="505" t="s">
        <v>1369</v>
      </c>
      <c r="K65" s="505" t="s">
        <v>634</v>
      </c>
      <c r="L65" s="578">
        <v>69.25</v>
      </c>
      <c r="M65" s="459"/>
      <c r="N65" s="459"/>
      <c r="O65" s="459"/>
      <c r="P65" s="459"/>
      <c r="Q65" s="160">
        <v>120</v>
      </c>
      <c r="R65" s="160"/>
      <c r="S65" s="160"/>
      <c r="T65" s="160"/>
      <c r="U65" s="161" t="e">
        <f t="shared" si="8"/>
        <v>#DIV/0!</v>
      </c>
      <c r="V65" s="161">
        <f t="shared" si="9"/>
        <v>0</v>
      </c>
      <c r="W65" s="161">
        <f t="shared" si="10"/>
        <v>0</v>
      </c>
      <c r="X65" s="161">
        <f t="shared" si="11"/>
        <v>0</v>
      </c>
      <c r="Y65" s="162">
        <f>IF(Q65="nio",0,IF(Q65&gt;0,VLOOKUP(J65,'3-Productie normen'!A:O,VLOOKUP(Q65,'3-Productie normen'!R:S,2,FALSE),FALSE)))</f>
        <v>0</v>
      </c>
      <c r="Z65" s="162">
        <f t="shared" si="12"/>
        <v>0</v>
      </c>
      <c r="AA65" s="162">
        <f t="shared" si="13"/>
        <v>0</v>
      </c>
      <c r="AB65" s="162">
        <f t="shared" si="14"/>
        <v>0</v>
      </c>
      <c r="AC65" s="163"/>
      <c r="AE65" s="127">
        <f t="shared" si="15"/>
        <v>8310</v>
      </c>
    </row>
    <row r="66" spans="1:31">
      <c r="A66" s="140">
        <v>66</v>
      </c>
      <c r="B66" s="158" t="s">
        <v>514</v>
      </c>
      <c r="C66" s="495"/>
      <c r="D66" s="159" t="s">
        <v>633</v>
      </c>
      <c r="E66" s="159" t="s">
        <v>406</v>
      </c>
      <c r="F66" s="159" t="s">
        <v>406</v>
      </c>
      <c r="G66" s="505" t="s">
        <v>665</v>
      </c>
      <c r="H66" s="505" t="s">
        <v>665</v>
      </c>
      <c r="I66" s="505" t="s">
        <v>665</v>
      </c>
      <c r="J66" s="505" t="s">
        <v>1</v>
      </c>
      <c r="K66" s="505" t="s">
        <v>571</v>
      </c>
      <c r="L66" s="578">
        <v>6.33</v>
      </c>
      <c r="M66" s="459"/>
      <c r="N66" s="459"/>
      <c r="O66" s="459"/>
      <c r="P66" s="459"/>
      <c r="Q66" s="160">
        <v>195</v>
      </c>
      <c r="R66" s="160">
        <v>195</v>
      </c>
      <c r="S66" s="160"/>
      <c r="T66" s="160"/>
      <c r="U66" s="161" t="e">
        <f t="shared" si="8"/>
        <v>#DIV/0!</v>
      </c>
      <c r="V66" s="161" t="e">
        <f t="shared" si="9"/>
        <v>#DIV/0!</v>
      </c>
      <c r="W66" s="161">
        <f t="shared" si="10"/>
        <v>0</v>
      </c>
      <c r="X66" s="161">
        <f t="shared" si="11"/>
        <v>0</v>
      </c>
      <c r="Y66" s="162">
        <f>IF(Q66="nio",0,IF(Q66&gt;0,VLOOKUP(J66,'3-Productie normen'!A:O,VLOOKUP(Q66,'3-Productie normen'!R:S,2,FALSE),FALSE)))</f>
        <v>0</v>
      </c>
      <c r="Z66" s="162">
        <f t="shared" si="12"/>
        <v>0</v>
      </c>
      <c r="AA66" s="162">
        <f t="shared" si="13"/>
        <v>0</v>
      </c>
      <c r="AB66" s="162">
        <f t="shared" si="14"/>
        <v>0</v>
      </c>
      <c r="AC66" s="163"/>
      <c r="AE66" s="127">
        <f t="shared" si="15"/>
        <v>2468.6999999999998</v>
      </c>
    </row>
    <row r="67" spans="1:31">
      <c r="A67" s="140">
        <v>67</v>
      </c>
      <c r="B67" s="158" t="s">
        <v>514</v>
      </c>
      <c r="C67" s="495"/>
      <c r="D67" s="159" t="s">
        <v>633</v>
      </c>
      <c r="E67" s="159" t="s">
        <v>407</v>
      </c>
      <c r="F67" s="159" t="s">
        <v>407</v>
      </c>
      <c r="G67" s="505" t="s">
        <v>568</v>
      </c>
      <c r="H67" s="505" t="s">
        <v>596</v>
      </c>
      <c r="I67" s="505" t="s">
        <v>596</v>
      </c>
      <c r="J67" s="505" t="s">
        <v>18</v>
      </c>
      <c r="K67" s="505" t="s">
        <v>538</v>
      </c>
      <c r="L67" s="578">
        <v>3.67</v>
      </c>
      <c r="M67" s="459"/>
      <c r="N67" s="459"/>
      <c r="O67" s="459"/>
      <c r="P67" s="459"/>
      <c r="Q67" s="160">
        <v>195</v>
      </c>
      <c r="R67" s="160">
        <v>195</v>
      </c>
      <c r="S67" s="160"/>
      <c r="T67" s="160"/>
      <c r="U67" s="161" t="e">
        <f t="shared" si="8"/>
        <v>#DIV/0!</v>
      </c>
      <c r="V67" s="161" t="e">
        <f t="shared" si="9"/>
        <v>#DIV/0!</v>
      </c>
      <c r="W67" s="161">
        <f t="shared" si="10"/>
        <v>0</v>
      </c>
      <c r="X67" s="161">
        <f t="shared" si="11"/>
        <v>0</v>
      </c>
      <c r="Y67" s="162">
        <f>IF(Q67="nio",0,IF(Q67&gt;0,VLOOKUP(J67,'3-Productie normen'!A:O,VLOOKUP(Q67,'3-Productie normen'!R:S,2,FALSE),FALSE)))</f>
        <v>0</v>
      </c>
      <c r="Z67" s="162">
        <f t="shared" si="12"/>
        <v>0</v>
      </c>
      <c r="AA67" s="162">
        <f t="shared" si="13"/>
        <v>0</v>
      </c>
      <c r="AB67" s="162">
        <f t="shared" si="14"/>
        <v>0</v>
      </c>
      <c r="AC67" s="163"/>
      <c r="AE67" s="127">
        <f t="shared" si="15"/>
        <v>1431.3</v>
      </c>
    </row>
    <row r="68" spans="1:31">
      <c r="A68" s="140">
        <v>68</v>
      </c>
      <c r="B68" s="158" t="s">
        <v>514</v>
      </c>
      <c r="C68" s="495"/>
      <c r="D68" s="159" t="s">
        <v>633</v>
      </c>
      <c r="E68" s="159" t="s">
        <v>408</v>
      </c>
      <c r="F68" s="159" t="s">
        <v>408</v>
      </c>
      <c r="G68" s="505" t="s">
        <v>568</v>
      </c>
      <c r="H68" s="505" t="s">
        <v>635</v>
      </c>
      <c r="I68" s="505" t="s">
        <v>636</v>
      </c>
      <c r="J68" s="505" t="s">
        <v>18</v>
      </c>
      <c r="K68" s="505" t="s">
        <v>538</v>
      </c>
      <c r="L68" s="578">
        <v>1.9</v>
      </c>
      <c r="M68" s="459"/>
      <c r="N68" s="459"/>
      <c r="O68" s="459"/>
      <c r="P68" s="459"/>
      <c r="Q68" s="160">
        <v>195</v>
      </c>
      <c r="R68" s="160">
        <v>195</v>
      </c>
      <c r="S68" s="160"/>
      <c r="T68" s="160"/>
      <c r="U68" s="161" t="e">
        <f t="shared" si="8"/>
        <v>#DIV/0!</v>
      </c>
      <c r="V68" s="161" t="e">
        <f t="shared" si="9"/>
        <v>#DIV/0!</v>
      </c>
      <c r="W68" s="161">
        <f t="shared" si="10"/>
        <v>0</v>
      </c>
      <c r="X68" s="161">
        <f t="shared" si="11"/>
        <v>0</v>
      </c>
      <c r="Y68" s="162">
        <f>IF(Q68="nio",0,IF(Q68&gt;0,VLOOKUP(J68,'3-Productie normen'!A:O,VLOOKUP(Q68,'3-Productie normen'!R:S,2,FALSE),FALSE)))</f>
        <v>0</v>
      </c>
      <c r="Z68" s="162">
        <f t="shared" si="12"/>
        <v>0</v>
      </c>
      <c r="AA68" s="162">
        <f t="shared" si="13"/>
        <v>0</v>
      </c>
      <c r="AB68" s="162">
        <f t="shared" si="14"/>
        <v>0</v>
      </c>
      <c r="AC68" s="163"/>
      <c r="AE68" s="127">
        <f t="shared" si="15"/>
        <v>741</v>
      </c>
    </row>
    <row r="69" spans="1:31">
      <c r="A69" s="140">
        <v>69</v>
      </c>
      <c r="B69" s="158" t="s">
        <v>514</v>
      </c>
      <c r="C69" s="495"/>
      <c r="D69" s="159" t="s">
        <v>633</v>
      </c>
      <c r="E69" s="159" t="s">
        <v>409</v>
      </c>
      <c r="F69" s="159" t="s">
        <v>409</v>
      </c>
      <c r="G69" s="505" t="s">
        <v>534</v>
      </c>
      <c r="H69" s="505" t="s">
        <v>531</v>
      </c>
      <c r="I69" s="505" t="s">
        <v>666</v>
      </c>
      <c r="J69" s="507" t="s">
        <v>1368</v>
      </c>
      <c r="K69" s="505" t="s">
        <v>634</v>
      </c>
      <c r="L69" s="578">
        <v>55.09</v>
      </c>
      <c r="M69" s="459"/>
      <c r="N69" s="459"/>
      <c r="O69" s="459"/>
      <c r="P69" s="459"/>
      <c r="Q69" s="160">
        <v>195</v>
      </c>
      <c r="R69" s="160"/>
      <c r="S69" s="160"/>
      <c r="T69" s="160"/>
      <c r="U69" s="161" t="e">
        <f t="shared" si="8"/>
        <v>#DIV/0!</v>
      </c>
      <c r="V69" s="161">
        <f t="shared" si="9"/>
        <v>0</v>
      </c>
      <c r="W69" s="161">
        <f t="shared" si="10"/>
        <v>0</v>
      </c>
      <c r="X69" s="161">
        <f t="shared" si="11"/>
        <v>0</v>
      </c>
      <c r="Y69" s="162">
        <f>IF(Q69="nio",0,IF(Q69&gt;0,VLOOKUP(J69,'3-Productie normen'!A:O,VLOOKUP(Q69,'3-Productie normen'!R:S,2,FALSE),FALSE)))</f>
        <v>0</v>
      </c>
      <c r="Z69" s="162">
        <f t="shared" si="12"/>
        <v>0</v>
      </c>
      <c r="AA69" s="162">
        <f t="shared" si="13"/>
        <v>0</v>
      </c>
      <c r="AB69" s="162">
        <f t="shared" si="14"/>
        <v>0</v>
      </c>
      <c r="AC69" s="163"/>
      <c r="AE69" s="127">
        <f t="shared" si="15"/>
        <v>10742.550000000001</v>
      </c>
    </row>
    <row r="70" spans="1:31">
      <c r="A70" s="140">
        <v>70</v>
      </c>
      <c r="B70" s="158" t="s">
        <v>514</v>
      </c>
      <c r="C70" s="495"/>
      <c r="D70" s="159" t="s">
        <v>633</v>
      </c>
      <c r="E70" s="159" t="s">
        <v>410</v>
      </c>
      <c r="F70" s="159" t="s">
        <v>410</v>
      </c>
      <c r="G70" s="505" t="s">
        <v>534</v>
      </c>
      <c r="H70" s="505" t="s">
        <v>531</v>
      </c>
      <c r="I70" s="505" t="s">
        <v>666</v>
      </c>
      <c r="J70" s="527" t="s">
        <v>1368</v>
      </c>
      <c r="K70" s="505" t="s">
        <v>634</v>
      </c>
      <c r="L70" s="578">
        <v>75.069999999999993</v>
      </c>
      <c r="M70" s="459"/>
      <c r="N70" s="459"/>
      <c r="O70" s="459"/>
      <c r="P70" s="459"/>
      <c r="Q70" s="160">
        <v>195</v>
      </c>
      <c r="R70" s="160"/>
      <c r="S70" s="160"/>
      <c r="T70" s="160"/>
      <c r="U70" s="161" t="e">
        <f t="shared" si="8"/>
        <v>#DIV/0!</v>
      </c>
      <c r="V70" s="161">
        <f t="shared" si="9"/>
        <v>0</v>
      </c>
      <c r="W70" s="161">
        <f t="shared" si="10"/>
        <v>0</v>
      </c>
      <c r="X70" s="161">
        <f t="shared" si="11"/>
        <v>0</v>
      </c>
      <c r="Y70" s="162">
        <f>IF(Q70="nio",0,IF(Q70&gt;0,VLOOKUP(J70,'3-Productie normen'!A:O,VLOOKUP(Q70,'3-Productie normen'!R:S,2,FALSE),FALSE)))</f>
        <v>0</v>
      </c>
      <c r="Z70" s="162">
        <f t="shared" si="12"/>
        <v>0</v>
      </c>
      <c r="AA70" s="162">
        <f t="shared" si="13"/>
        <v>0</v>
      </c>
      <c r="AB70" s="162">
        <f t="shared" si="14"/>
        <v>0</v>
      </c>
      <c r="AC70" s="163"/>
      <c r="AE70" s="127">
        <f t="shared" si="15"/>
        <v>14638.649999999998</v>
      </c>
    </row>
    <row r="71" spans="1:31">
      <c r="A71" s="140">
        <v>71</v>
      </c>
      <c r="B71" s="158" t="s">
        <v>514</v>
      </c>
      <c r="C71" s="495"/>
      <c r="D71" s="159" t="s">
        <v>633</v>
      </c>
      <c r="E71" s="159" t="s">
        <v>411</v>
      </c>
      <c r="F71" s="159" t="s">
        <v>411</v>
      </c>
      <c r="G71" s="508" t="s">
        <v>534</v>
      </c>
      <c r="H71" s="508" t="s">
        <v>531</v>
      </c>
      <c r="I71" s="508" t="s">
        <v>666</v>
      </c>
      <c r="J71" s="527" t="s">
        <v>1368</v>
      </c>
      <c r="K71" s="505" t="s">
        <v>634</v>
      </c>
      <c r="L71" s="578">
        <v>51.51</v>
      </c>
      <c r="M71" s="459"/>
      <c r="N71" s="459"/>
      <c r="O71" s="459"/>
      <c r="P71" s="459"/>
      <c r="Q71" s="160">
        <v>195</v>
      </c>
      <c r="R71" s="160"/>
      <c r="S71" s="160"/>
      <c r="T71" s="160"/>
      <c r="U71" s="161" t="e">
        <f t="shared" si="8"/>
        <v>#DIV/0!</v>
      </c>
      <c r="V71" s="161">
        <f t="shared" si="9"/>
        <v>0</v>
      </c>
      <c r="W71" s="161">
        <f t="shared" si="10"/>
        <v>0</v>
      </c>
      <c r="X71" s="161">
        <f t="shared" si="11"/>
        <v>0</v>
      </c>
      <c r="Y71" s="162">
        <f>IF(Q71="nio",0,IF(Q71&gt;0,VLOOKUP(J71,'3-Productie normen'!A:O,VLOOKUP(Q71,'3-Productie normen'!R:S,2,FALSE),FALSE)))</f>
        <v>0</v>
      </c>
      <c r="Z71" s="162">
        <f t="shared" si="12"/>
        <v>0</v>
      </c>
      <c r="AA71" s="162">
        <f t="shared" si="13"/>
        <v>0</v>
      </c>
      <c r="AB71" s="162">
        <f t="shared" si="14"/>
        <v>0</v>
      </c>
      <c r="AC71" s="163"/>
      <c r="AE71" s="127">
        <f t="shared" si="15"/>
        <v>10044.449999999999</v>
      </c>
    </row>
    <row r="72" spans="1:31">
      <c r="A72" s="140">
        <v>72</v>
      </c>
      <c r="B72" s="158" t="s">
        <v>514</v>
      </c>
      <c r="C72" s="495"/>
      <c r="D72" s="159" t="s">
        <v>633</v>
      </c>
      <c r="E72" s="159" t="s">
        <v>412</v>
      </c>
      <c r="F72" s="159" t="s">
        <v>412</v>
      </c>
      <c r="G72" s="507" t="s">
        <v>534</v>
      </c>
      <c r="H72" s="507" t="s">
        <v>531</v>
      </c>
      <c r="I72" s="507" t="s">
        <v>666</v>
      </c>
      <c r="J72" s="527" t="s">
        <v>1368</v>
      </c>
      <c r="K72" s="505" t="s">
        <v>634</v>
      </c>
      <c r="L72" s="578">
        <v>23.1</v>
      </c>
      <c r="M72" s="459"/>
      <c r="N72" s="459"/>
      <c r="O72" s="459"/>
      <c r="P72" s="459"/>
      <c r="Q72" s="160">
        <v>195</v>
      </c>
      <c r="R72" s="160"/>
      <c r="S72" s="160"/>
      <c r="T72" s="160"/>
      <c r="U72" s="161" t="e">
        <f t="shared" si="8"/>
        <v>#DIV/0!</v>
      </c>
      <c r="V72" s="161">
        <f t="shared" si="9"/>
        <v>0</v>
      </c>
      <c r="W72" s="161">
        <f t="shared" si="10"/>
        <v>0</v>
      </c>
      <c r="X72" s="161">
        <f t="shared" si="11"/>
        <v>0</v>
      </c>
      <c r="Y72" s="162">
        <f>IF(Q72="nio",0,IF(Q72&gt;0,VLOOKUP(J72,'3-Productie normen'!A:O,VLOOKUP(Q72,'3-Productie normen'!R:S,2,FALSE),FALSE)))</f>
        <v>0</v>
      </c>
      <c r="Z72" s="162">
        <f t="shared" si="12"/>
        <v>0</v>
      </c>
      <c r="AA72" s="162">
        <f t="shared" si="13"/>
        <v>0</v>
      </c>
      <c r="AB72" s="162">
        <f t="shared" si="14"/>
        <v>0</v>
      </c>
      <c r="AC72" s="163"/>
      <c r="AE72" s="127">
        <f t="shared" si="15"/>
        <v>4504.5</v>
      </c>
    </row>
    <row r="73" spans="1:31">
      <c r="A73" s="140">
        <v>73</v>
      </c>
      <c r="B73" s="158" t="s">
        <v>514</v>
      </c>
      <c r="C73" s="495"/>
      <c r="D73" s="159" t="s">
        <v>633</v>
      </c>
      <c r="E73" s="159" t="s">
        <v>413</v>
      </c>
      <c r="F73" s="159" t="s">
        <v>413</v>
      </c>
      <c r="G73" s="507" t="s">
        <v>534</v>
      </c>
      <c r="H73" s="507" t="s">
        <v>535</v>
      </c>
      <c r="I73" s="507" t="s">
        <v>535</v>
      </c>
      <c r="J73" s="507" t="s">
        <v>221</v>
      </c>
      <c r="K73" s="505" t="s">
        <v>634</v>
      </c>
      <c r="L73" s="578">
        <v>17.2</v>
      </c>
      <c r="M73" s="459"/>
      <c r="N73" s="459"/>
      <c r="O73" s="459"/>
      <c r="P73" s="459"/>
      <c r="Q73" s="160">
        <v>195</v>
      </c>
      <c r="R73" s="160"/>
      <c r="S73" s="160"/>
      <c r="T73" s="160"/>
      <c r="U73" s="161" t="e">
        <f t="shared" si="8"/>
        <v>#DIV/0!</v>
      </c>
      <c r="V73" s="161">
        <f t="shared" si="9"/>
        <v>0</v>
      </c>
      <c r="W73" s="161">
        <f t="shared" si="10"/>
        <v>0</v>
      </c>
      <c r="X73" s="161">
        <f t="shared" si="11"/>
        <v>0</v>
      </c>
      <c r="Y73" s="162">
        <f>IF(Q73="nio",0,IF(Q73&gt;0,VLOOKUP(J73,'3-Productie normen'!A:O,VLOOKUP(Q73,'3-Productie normen'!R:S,2,FALSE),FALSE)))</f>
        <v>0</v>
      </c>
      <c r="Z73" s="162">
        <f t="shared" si="12"/>
        <v>0</v>
      </c>
      <c r="AA73" s="162">
        <f t="shared" si="13"/>
        <v>0</v>
      </c>
      <c r="AB73" s="162">
        <f t="shared" si="14"/>
        <v>0</v>
      </c>
      <c r="AC73" s="163"/>
      <c r="AE73" s="127">
        <f t="shared" si="15"/>
        <v>3354</v>
      </c>
    </row>
    <row r="74" spans="1:31">
      <c r="A74" s="140">
        <v>74</v>
      </c>
      <c r="B74" s="158" t="s">
        <v>514</v>
      </c>
      <c r="C74" s="495"/>
      <c r="D74" s="159" t="s">
        <v>633</v>
      </c>
      <c r="E74" s="159" t="s">
        <v>414</v>
      </c>
      <c r="F74" s="159" t="s">
        <v>414</v>
      </c>
      <c r="G74" s="507" t="s">
        <v>534</v>
      </c>
      <c r="H74" s="507" t="s">
        <v>535</v>
      </c>
      <c r="I74" s="507" t="s">
        <v>535</v>
      </c>
      <c r="J74" s="507" t="s">
        <v>221</v>
      </c>
      <c r="K74" s="505" t="s">
        <v>634</v>
      </c>
      <c r="L74" s="578">
        <v>14.77</v>
      </c>
      <c r="M74" s="459"/>
      <c r="N74" s="459"/>
      <c r="O74" s="459"/>
      <c r="P74" s="459"/>
      <c r="Q74" s="160">
        <v>195</v>
      </c>
      <c r="R74" s="160"/>
      <c r="S74" s="160"/>
      <c r="T74" s="160"/>
      <c r="U74" s="161" t="e">
        <f t="shared" si="8"/>
        <v>#DIV/0!</v>
      </c>
      <c r="V74" s="161">
        <f t="shared" si="9"/>
        <v>0</v>
      </c>
      <c r="W74" s="161">
        <f t="shared" si="10"/>
        <v>0</v>
      </c>
      <c r="X74" s="161">
        <f t="shared" si="11"/>
        <v>0</v>
      </c>
      <c r="Y74" s="162">
        <f>IF(Q74="nio",0,IF(Q74&gt;0,VLOOKUP(J74,'3-Productie normen'!A:O,VLOOKUP(Q74,'3-Productie normen'!R:S,2,FALSE),FALSE)))</f>
        <v>0</v>
      </c>
      <c r="Z74" s="162">
        <f t="shared" si="12"/>
        <v>0</v>
      </c>
      <c r="AA74" s="162">
        <f t="shared" si="13"/>
        <v>0</v>
      </c>
      <c r="AB74" s="162">
        <f t="shared" si="14"/>
        <v>0</v>
      </c>
      <c r="AC74" s="163"/>
      <c r="AE74" s="127">
        <f t="shared" si="15"/>
        <v>2880.15</v>
      </c>
    </row>
    <row r="75" spans="1:31">
      <c r="A75" s="140">
        <v>75</v>
      </c>
      <c r="B75" s="158" t="s">
        <v>514</v>
      </c>
      <c r="C75" s="495"/>
      <c r="D75" s="159" t="s">
        <v>633</v>
      </c>
      <c r="E75" s="159" t="s">
        <v>415</v>
      </c>
      <c r="F75" s="159" t="s">
        <v>415</v>
      </c>
      <c r="G75" s="505" t="s">
        <v>530</v>
      </c>
      <c r="H75" s="505" t="s">
        <v>667</v>
      </c>
      <c r="I75" s="505" t="s">
        <v>667</v>
      </c>
      <c r="J75" s="505" t="s">
        <v>1365</v>
      </c>
      <c r="K75" s="505" t="s">
        <v>634</v>
      </c>
      <c r="L75" s="578">
        <v>14.77</v>
      </c>
      <c r="M75" s="459"/>
      <c r="N75" s="459"/>
      <c r="O75" s="459"/>
      <c r="P75" s="459"/>
      <c r="Q75" s="160">
        <v>195</v>
      </c>
      <c r="R75" s="160"/>
      <c r="S75" s="160"/>
      <c r="T75" s="160"/>
      <c r="U75" s="161" t="e">
        <f t="shared" si="8"/>
        <v>#DIV/0!</v>
      </c>
      <c r="V75" s="161">
        <f t="shared" si="9"/>
        <v>0</v>
      </c>
      <c r="W75" s="161">
        <f t="shared" si="10"/>
        <v>0</v>
      </c>
      <c r="X75" s="161">
        <f t="shared" si="11"/>
        <v>0</v>
      </c>
      <c r="Y75" s="162">
        <f>IF(Q75="nio",0,IF(Q75&gt;0,VLOOKUP(J75,'3-Productie normen'!A:O,VLOOKUP(Q75,'3-Productie normen'!R:S,2,FALSE),FALSE)))</f>
        <v>0</v>
      </c>
      <c r="Z75" s="162">
        <f t="shared" si="12"/>
        <v>0</v>
      </c>
      <c r="AA75" s="162">
        <f t="shared" si="13"/>
        <v>0</v>
      </c>
      <c r="AB75" s="162">
        <f t="shared" si="14"/>
        <v>0</v>
      </c>
      <c r="AC75" s="163"/>
      <c r="AE75" s="127">
        <f t="shared" si="15"/>
        <v>2880.15</v>
      </c>
    </row>
    <row r="76" spans="1:31">
      <c r="A76" s="140">
        <v>76</v>
      </c>
      <c r="B76" s="158" t="s">
        <v>514</v>
      </c>
      <c r="C76" s="495"/>
      <c r="D76" s="159" t="s">
        <v>633</v>
      </c>
      <c r="E76" s="159" t="s">
        <v>416</v>
      </c>
      <c r="F76" s="159" t="s">
        <v>416</v>
      </c>
      <c r="G76" s="505" t="s">
        <v>668</v>
      </c>
      <c r="H76" s="505" t="s">
        <v>551</v>
      </c>
      <c r="I76" s="505" t="s">
        <v>669</v>
      </c>
      <c r="J76" s="505" t="s">
        <v>516</v>
      </c>
      <c r="K76" s="505" t="s">
        <v>547</v>
      </c>
      <c r="L76" s="578">
        <v>10.050000000000001</v>
      </c>
      <c r="M76" s="459"/>
      <c r="N76" s="459"/>
      <c r="O76" s="459"/>
      <c r="P76" s="459"/>
      <c r="Q76" s="160">
        <v>120</v>
      </c>
      <c r="R76" s="160"/>
      <c r="S76" s="160"/>
      <c r="T76" s="160"/>
      <c r="U76" s="161" t="e">
        <f t="shared" si="8"/>
        <v>#DIV/0!</v>
      </c>
      <c r="V76" s="161">
        <f t="shared" si="9"/>
        <v>0</v>
      </c>
      <c r="W76" s="161">
        <f t="shared" si="10"/>
        <v>0</v>
      </c>
      <c r="X76" s="161">
        <f t="shared" si="11"/>
        <v>0</v>
      </c>
      <c r="Y76" s="162">
        <f>IF(Q76="nio",0,IF(Q76&gt;0,VLOOKUP(J76,'3-Productie normen'!A:O,VLOOKUP(Q76,'3-Productie normen'!R:S,2,FALSE),FALSE)))</f>
        <v>0</v>
      </c>
      <c r="Z76" s="162">
        <f t="shared" si="12"/>
        <v>0</v>
      </c>
      <c r="AA76" s="162">
        <f t="shared" si="13"/>
        <v>0</v>
      </c>
      <c r="AB76" s="162">
        <f t="shared" si="14"/>
        <v>0</v>
      </c>
      <c r="AC76" s="163"/>
      <c r="AE76" s="127">
        <f t="shared" si="15"/>
        <v>1206</v>
      </c>
    </row>
    <row r="77" spans="1:31">
      <c r="A77" s="140">
        <v>77</v>
      </c>
      <c r="B77" s="158" t="s">
        <v>514</v>
      </c>
      <c r="C77" s="495"/>
      <c r="D77" s="159" t="s">
        <v>633</v>
      </c>
      <c r="E77" s="159" t="s">
        <v>417</v>
      </c>
      <c r="F77" s="159" t="s">
        <v>417</v>
      </c>
      <c r="G77" s="505" t="s">
        <v>530</v>
      </c>
      <c r="H77" s="505" t="s">
        <v>573</v>
      </c>
      <c r="I77" s="505" t="s">
        <v>574</v>
      </c>
      <c r="J77" s="505" t="s">
        <v>18</v>
      </c>
      <c r="K77" s="505" t="s">
        <v>538</v>
      </c>
      <c r="L77" s="578">
        <v>4.6500000000000004</v>
      </c>
      <c r="M77" s="459"/>
      <c r="N77" s="459"/>
      <c r="O77" s="459"/>
      <c r="P77" s="459"/>
      <c r="Q77" s="160">
        <v>195</v>
      </c>
      <c r="R77" s="160">
        <v>195</v>
      </c>
      <c r="S77" s="160"/>
      <c r="T77" s="160"/>
      <c r="U77" s="161" t="e">
        <f t="shared" si="8"/>
        <v>#DIV/0!</v>
      </c>
      <c r="V77" s="161" t="e">
        <f t="shared" si="9"/>
        <v>#DIV/0!</v>
      </c>
      <c r="W77" s="161">
        <f t="shared" si="10"/>
        <v>0</v>
      </c>
      <c r="X77" s="161">
        <f t="shared" si="11"/>
        <v>0</v>
      </c>
      <c r="Y77" s="162">
        <f>IF(Q77="nio",0,IF(Q77&gt;0,VLOOKUP(J77,'3-Productie normen'!A:O,VLOOKUP(Q77,'3-Productie normen'!R:S,2,FALSE),FALSE)))</f>
        <v>0</v>
      </c>
      <c r="Z77" s="162">
        <f t="shared" si="12"/>
        <v>0</v>
      </c>
      <c r="AA77" s="162">
        <f t="shared" si="13"/>
        <v>0</v>
      </c>
      <c r="AB77" s="162">
        <f t="shared" si="14"/>
        <v>0</v>
      </c>
      <c r="AC77" s="163"/>
      <c r="AE77" s="127">
        <f t="shared" si="15"/>
        <v>1813.5000000000002</v>
      </c>
    </row>
    <row r="78" spans="1:31">
      <c r="A78" s="140">
        <v>78</v>
      </c>
      <c r="B78" s="158" t="s">
        <v>514</v>
      </c>
      <c r="C78" s="495"/>
      <c r="D78" s="159" t="s">
        <v>633</v>
      </c>
      <c r="E78" s="159" t="s">
        <v>418</v>
      </c>
      <c r="F78" s="159" t="s">
        <v>418</v>
      </c>
      <c r="G78" s="505" t="s">
        <v>530</v>
      </c>
      <c r="H78" s="505" t="s">
        <v>569</v>
      </c>
      <c r="I78" s="505" t="s">
        <v>570</v>
      </c>
      <c r="J78" s="506" t="s">
        <v>18</v>
      </c>
      <c r="K78" s="505" t="s">
        <v>538</v>
      </c>
      <c r="L78" s="578">
        <v>10.96</v>
      </c>
      <c r="M78" s="459"/>
      <c r="N78" s="459"/>
      <c r="O78" s="459"/>
      <c r="P78" s="459"/>
      <c r="Q78" s="160">
        <v>195</v>
      </c>
      <c r="R78" s="160">
        <v>195</v>
      </c>
      <c r="S78" s="160"/>
      <c r="T78" s="160"/>
      <c r="U78" s="161" t="e">
        <f t="shared" si="8"/>
        <v>#DIV/0!</v>
      </c>
      <c r="V78" s="161" t="e">
        <f t="shared" si="9"/>
        <v>#DIV/0!</v>
      </c>
      <c r="W78" s="161">
        <f t="shared" si="10"/>
        <v>0</v>
      </c>
      <c r="X78" s="161">
        <f t="shared" si="11"/>
        <v>0</v>
      </c>
      <c r="Y78" s="162">
        <f>IF(Q78="nio",0,IF(Q78&gt;0,VLOOKUP(J78,'3-Productie normen'!A:O,VLOOKUP(Q78,'3-Productie normen'!R:S,2,FALSE),FALSE)))</f>
        <v>0</v>
      </c>
      <c r="Z78" s="162">
        <f t="shared" si="12"/>
        <v>0</v>
      </c>
      <c r="AA78" s="162">
        <f t="shared" si="13"/>
        <v>0</v>
      </c>
      <c r="AB78" s="162">
        <f t="shared" si="14"/>
        <v>0</v>
      </c>
      <c r="AC78" s="163"/>
      <c r="AE78" s="127">
        <f t="shared" si="15"/>
        <v>4274.4000000000005</v>
      </c>
    </row>
    <row r="79" spans="1:31">
      <c r="A79" s="140">
        <v>79</v>
      </c>
      <c r="B79" s="158" t="s">
        <v>514</v>
      </c>
      <c r="C79" s="495"/>
      <c r="D79" s="159" t="s">
        <v>633</v>
      </c>
      <c r="E79" s="159" t="s">
        <v>403</v>
      </c>
      <c r="F79" s="159" t="s">
        <v>403</v>
      </c>
      <c r="G79" s="505" t="s">
        <v>578</v>
      </c>
      <c r="H79" s="505" t="s">
        <v>579</v>
      </c>
      <c r="I79" s="505" t="s">
        <v>579</v>
      </c>
      <c r="J79" s="506" t="s">
        <v>266</v>
      </c>
      <c r="K79" s="505" t="s">
        <v>547</v>
      </c>
      <c r="L79" s="578">
        <v>2.0099999999999998</v>
      </c>
      <c r="M79" s="459"/>
      <c r="N79" s="459"/>
      <c r="O79" s="459"/>
      <c r="P79" s="459"/>
      <c r="Q79" s="160">
        <v>195</v>
      </c>
      <c r="R79" s="160"/>
      <c r="S79" s="160"/>
      <c r="T79" s="160"/>
      <c r="U79" s="161" t="e">
        <f t="shared" si="8"/>
        <v>#DIV/0!</v>
      </c>
      <c r="V79" s="161">
        <f t="shared" si="9"/>
        <v>0</v>
      </c>
      <c r="W79" s="161">
        <f t="shared" si="10"/>
        <v>0</v>
      </c>
      <c r="X79" s="161">
        <f t="shared" si="11"/>
        <v>0</v>
      </c>
      <c r="Y79" s="162">
        <f>IF(Q79="nio",0,IF(Q79&gt;0,VLOOKUP(J79,'3-Productie normen'!A:O,VLOOKUP(Q79,'3-Productie normen'!R:S,2,FALSE),FALSE)))</f>
        <v>0</v>
      </c>
      <c r="Z79" s="162">
        <f t="shared" si="12"/>
        <v>0</v>
      </c>
      <c r="AA79" s="162">
        <f t="shared" si="13"/>
        <v>0</v>
      </c>
      <c r="AB79" s="162">
        <f t="shared" si="14"/>
        <v>0</v>
      </c>
      <c r="AC79" s="163"/>
      <c r="AE79" s="127">
        <f t="shared" si="15"/>
        <v>391.94999999999993</v>
      </c>
    </row>
    <row r="80" spans="1:31">
      <c r="A80" s="140">
        <v>80</v>
      </c>
      <c r="B80" s="158" t="s">
        <v>514</v>
      </c>
      <c r="C80" s="495"/>
      <c r="D80" s="159" t="s">
        <v>633</v>
      </c>
      <c r="E80" s="159" t="s">
        <v>404</v>
      </c>
      <c r="F80" s="159" t="s">
        <v>404</v>
      </c>
      <c r="G80" s="508" t="s">
        <v>530</v>
      </c>
      <c r="H80" s="508" t="s">
        <v>551</v>
      </c>
      <c r="I80" s="508" t="s">
        <v>662</v>
      </c>
      <c r="J80" s="506" t="s">
        <v>1363</v>
      </c>
      <c r="K80" s="505" t="s">
        <v>571</v>
      </c>
      <c r="L80" s="578">
        <v>3.3</v>
      </c>
      <c r="M80" s="459"/>
      <c r="N80" s="459"/>
      <c r="O80" s="459"/>
      <c r="P80" s="459"/>
      <c r="Q80" s="160" t="s">
        <v>517</v>
      </c>
      <c r="R80" s="160"/>
      <c r="S80" s="160"/>
      <c r="T80" s="160"/>
      <c r="U80" s="161">
        <f t="shared" si="8"/>
        <v>0</v>
      </c>
      <c r="V80" s="161">
        <f t="shared" si="9"/>
        <v>0</v>
      </c>
      <c r="W80" s="161">
        <f t="shared" si="10"/>
        <v>0</v>
      </c>
      <c r="X80" s="161">
        <f t="shared" si="11"/>
        <v>0</v>
      </c>
      <c r="Y80" s="162">
        <f>IF(Q80="nio",0,IF(Q80&gt;0,VLOOKUP(J80,'3-Productie normen'!A:O,VLOOKUP(Q80,'3-Productie normen'!R:S,2,FALSE),FALSE)))</f>
        <v>0</v>
      </c>
      <c r="Z80" s="162">
        <f t="shared" si="12"/>
        <v>0</v>
      </c>
      <c r="AA80" s="162">
        <f t="shared" si="13"/>
        <v>0</v>
      </c>
      <c r="AB80" s="162">
        <f t="shared" si="14"/>
        <v>0</v>
      </c>
      <c r="AC80" s="163"/>
      <c r="AE80" s="127">
        <f t="shared" si="15"/>
        <v>0</v>
      </c>
    </row>
    <row r="81" spans="1:31">
      <c r="A81" s="140">
        <v>81</v>
      </c>
      <c r="B81" s="158" t="s">
        <v>514</v>
      </c>
      <c r="C81" s="495"/>
      <c r="D81" s="159" t="s">
        <v>633</v>
      </c>
      <c r="E81" s="159" t="s">
        <v>401</v>
      </c>
      <c r="F81" s="159" t="s">
        <v>401</v>
      </c>
      <c r="G81" s="505" t="s">
        <v>530</v>
      </c>
      <c r="H81" s="505" t="s">
        <v>586</v>
      </c>
      <c r="I81" s="505" t="s">
        <v>586</v>
      </c>
      <c r="J81" s="527" t="s">
        <v>1367</v>
      </c>
      <c r="K81" s="505" t="s">
        <v>547</v>
      </c>
      <c r="L81" s="578">
        <v>301.52999999999997</v>
      </c>
      <c r="M81" s="459"/>
      <c r="N81" s="459"/>
      <c r="O81" s="459"/>
      <c r="P81" s="459"/>
      <c r="Q81" s="160">
        <v>195</v>
      </c>
      <c r="R81" s="160">
        <v>195</v>
      </c>
      <c r="S81" s="160"/>
      <c r="T81" s="160"/>
      <c r="U81" s="161" t="e">
        <f t="shared" si="8"/>
        <v>#DIV/0!</v>
      </c>
      <c r="V81" s="161" t="e">
        <f t="shared" si="9"/>
        <v>#DIV/0!</v>
      </c>
      <c r="W81" s="161">
        <f t="shared" si="10"/>
        <v>0</v>
      </c>
      <c r="X81" s="161">
        <f t="shared" si="11"/>
        <v>0</v>
      </c>
      <c r="Y81" s="162">
        <f>IF(Q81="nio",0,IF(Q81&gt;0,VLOOKUP(J81,'3-Productie normen'!A:O,VLOOKUP(Q81,'3-Productie normen'!R:S,2,FALSE),FALSE)))</f>
        <v>0</v>
      </c>
      <c r="Z81" s="162">
        <f t="shared" si="12"/>
        <v>0</v>
      </c>
      <c r="AA81" s="162">
        <f t="shared" si="13"/>
        <v>0</v>
      </c>
      <c r="AB81" s="162">
        <f t="shared" si="14"/>
        <v>0</v>
      </c>
      <c r="AC81" s="163"/>
      <c r="AE81" s="127">
        <f t="shared" si="15"/>
        <v>117596.69999999998</v>
      </c>
    </row>
    <row r="82" spans="1:31">
      <c r="A82" s="140">
        <v>82</v>
      </c>
      <c r="B82" s="158" t="s">
        <v>514</v>
      </c>
      <c r="C82" s="495"/>
      <c r="D82" s="159" t="s">
        <v>633</v>
      </c>
      <c r="E82" s="159" t="s">
        <v>402</v>
      </c>
      <c r="F82" s="159" t="s">
        <v>402</v>
      </c>
      <c r="G82" s="505" t="s">
        <v>530</v>
      </c>
      <c r="H82" s="505" t="s">
        <v>586</v>
      </c>
      <c r="I82" s="505" t="s">
        <v>670</v>
      </c>
      <c r="J82" s="507" t="s">
        <v>1367</v>
      </c>
      <c r="K82" s="505" t="s">
        <v>663</v>
      </c>
      <c r="L82" s="578">
        <v>39.119999999999997</v>
      </c>
      <c r="M82" s="459"/>
      <c r="N82" s="459"/>
      <c r="O82" s="459"/>
      <c r="P82" s="459"/>
      <c r="Q82" s="160">
        <v>195</v>
      </c>
      <c r="R82" s="160">
        <v>195</v>
      </c>
      <c r="S82" s="160"/>
      <c r="T82" s="160"/>
      <c r="U82" s="161" t="e">
        <f t="shared" si="8"/>
        <v>#DIV/0!</v>
      </c>
      <c r="V82" s="161" t="e">
        <f t="shared" si="9"/>
        <v>#DIV/0!</v>
      </c>
      <c r="W82" s="161">
        <f t="shared" si="10"/>
        <v>0</v>
      </c>
      <c r="X82" s="161">
        <f t="shared" si="11"/>
        <v>0</v>
      </c>
      <c r="Y82" s="162">
        <f>IF(Q82="nio",0,IF(Q82&gt;0,VLOOKUP(J82,'3-Productie normen'!A:O,VLOOKUP(Q82,'3-Productie normen'!R:S,2,FALSE),FALSE)))</f>
        <v>0</v>
      </c>
      <c r="Z82" s="162">
        <f t="shared" si="12"/>
        <v>0</v>
      </c>
      <c r="AA82" s="162">
        <f t="shared" si="13"/>
        <v>0</v>
      </c>
      <c r="AB82" s="162">
        <f t="shared" si="14"/>
        <v>0</v>
      </c>
      <c r="AC82" s="163"/>
      <c r="AE82" s="127">
        <f t="shared" si="15"/>
        <v>15256.8</v>
      </c>
    </row>
    <row r="83" spans="1:31">
      <c r="A83" s="140">
        <v>83</v>
      </c>
      <c r="B83" s="158" t="s">
        <v>514</v>
      </c>
      <c r="C83" s="495"/>
      <c r="D83" s="159" t="s">
        <v>633</v>
      </c>
      <c r="E83" s="159" t="s">
        <v>374</v>
      </c>
      <c r="F83" s="159" t="s">
        <v>374</v>
      </c>
      <c r="G83" s="507" t="s">
        <v>530</v>
      </c>
      <c r="H83" s="507" t="s">
        <v>532</v>
      </c>
      <c r="I83" s="507" t="s">
        <v>532</v>
      </c>
      <c r="J83" s="505" t="s">
        <v>1368</v>
      </c>
      <c r="K83" s="505" t="s">
        <v>634</v>
      </c>
      <c r="L83" s="578">
        <v>13.95</v>
      </c>
      <c r="M83" s="459"/>
      <c r="N83" s="459"/>
      <c r="O83" s="459"/>
      <c r="P83" s="459"/>
      <c r="Q83" s="160">
        <v>195</v>
      </c>
      <c r="R83" s="160"/>
      <c r="S83" s="160"/>
      <c r="T83" s="160"/>
      <c r="U83" s="161" t="e">
        <f t="shared" si="8"/>
        <v>#DIV/0!</v>
      </c>
      <c r="V83" s="161">
        <f t="shared" si="9"/>
        <v>0</v>
      </c>
      <c r="W83" s="161">
        <f t="shared" si="10"/>
        <v>0</v>
      </c>
      <c r="X83" s="161">
        <f t="shared" si="11"/>
        <v>0</v>
      </c>
      <c r="Y83" s="162">
        <f>IF(Q83="nio",0,IF(Q83&gt;0,VLOOKUP(J83,'3-Productie normen'!A:O,VLOOKUP(Q83,'3-Productie normen'!R:S,2,FALSE),FALSE)))</f>
        <v>0</v>
      </c>
      <c r="Z83" s="162">
        <f t="shared" si="12"/>
        <v>0</v>
      </c>
      <c r="AA83" s="162">
        <f t="shared" si="13"/>
        <v>0</v>
      </c>
      <c r="AB83" s="162">
        <f t="shared" si="14"/>
        <v>0</v>
      </c>
      <c r="AC83" s="163"/>
      <c r="AE83" s="127">
        <f t="shared" si="15"/>
        <v>2720.25</v>
      </c>
    </row>
    <row r="84" spans="1:31">
      <c r="A84" s="140">
        <v>84</v>
      </c>
      <c r="B84" s="158" t="s">
        <v>514</v>
      </c>
      <c r="C84" s="495"/>
      <c r="D84" s="159" t="s">
        <v>633</v>
      </c>
      <c r="E84" s="159" t="s">
        <v>373</v>
      </c>
      <c r="F84" s="159" t="s">
        <v>373</v>
      </c>
      <c r="G84" s="507" t="s">
        <v>530</v>
      </c>
      <c r="H84" s="507" t="s">
        <v>531</v>
      </c>
      <c r="I84" s="507" t="s">
        <v>542</v>
      </c>
      <c r="J84" s="507" t="s">
        <v>1368</v>
      </c>
      <c r="K84" s="505" t="s">
        <v>634</v>
      </c>
      <c r="L84" s="578">
        <v>18.32</v>
      </c>
      <c r="M84" s="459"/>
      <c r="N84" s="459"/>
      <c r="O84" s="459"/>
      <c r="P84" s="459"/>
      <c r="Q84" s="160">
        <v>195</v>
      </c>
      <c r="R84" s="160"/>
      <c r="S84" s="160"/>
      <c r="T84" s="160"/>
      <c r="U84" s="161" t="e">
        <f t="shared" si="8"/>
        <v>#DIV/0!</v>
      </c>
      <c r="V84" s="161">
        <f t="shared" si="9"/>
        <v>0</v>
      </c>
      <c r="W84" s="161">
        <f t="shared" si="10"/>
        <v>0</v>
      </c>
      <c r="X84" s="161">
        <f t="shared" si="11"/>
        <v>0</v>
      </c>
      <c r="Y84" s="162">
        <f>IF(Q84="nio",0,IF(Q84&gt;0,VLOOKUP(J84,'3-Productie normen'!A:O,VLOOKUP(Q84,'3-Productie normen'!R:S,2,FALSE),FALSE)))</f>
        <v>0</v>
      </c>
      <c r="Z84" s="162">
        <f t="shared" si="12"/>
        <v>0</v>
      </c>
      <c r="AA84" s="162">
        <f t="shared" si="13"/>
        <v>0</v>
      </c>
      <c r="AB84" s="162">
        <f t="shared" si="14"/>
        <v>0</v>
      </c>
      <c r="AC84" s="163"/>
      <c r="AE84" s="127">
        <f t="shared" si="15"/>
        <v>3572.4</v>
      </c>
    </row>
    <row r="85" spans="1:31">
      <c r="A85" s="140">
        <v>85</v>
      </c>
      <c r="B85" s="158" t="s">
        <v>514</v>
      </c>
      <c r="C85" s="495"/>
      <c r="D85" s="159" t="s">
        <v>633</v>
      </c>
      <c r="E85" s="159" t="s">
        <v>376</v>
      </c>
      <c r="F85" s="159" t="s">
        <v>376</v>
      </c>
      <c r="G85" s="507" t="s">
        <v>530</v>
      </c>
      <c r="H85" s="507" t="s">
        <v>593</v>
      </c>
      <c r="I85" s="507" t="s">
        <v>593</v>
      </c>
      <c r="J85" s="505" t="s">
        <v>1363</v>
      </c>
      <c r="K85" s="505" t="s">
        <v>571</v>
      </c>
      <c r="L85" s="578">
        <v>13.25</v>
      </c>
      <c r="M85" s="459"/>
      <c r="N85" s="459"/>
      <c r="O85" s="459"/>
      <c r="P85" s="459"/>
      <c r="Q85" s="160" t="s">
        <v>517</v>
      </c>
      <c r="R85" s="160"/>
      <c r="S85" s="160"/>
      <c r="T85" s="160"/>
      <c r="U85" s="161">
        <f t="shared" si="8"/>
        <v>0</v>
      </c>
      <c r="V85" s="161">
        <f t="shared" si="9"/>
        <v>0</v>
      </c>
      <c r="W85" s="161">
        <f t="shared" si="10"/>
        <v>0</v>
      </c>
      <c r="X85" s="161">
        <f t="shared" si="11"/>
        <v>0</v>
      </c>
      <c r="Y85" s="162">
        <f>IF(Q85="nio",0,IF(Q85&gt;0,VLOOKUP(J85,'3-Productie normen'!A:O,VLOOKUP(Q85,'3-Productie normen'!R:S,2,FALSE),FALSE)))</f>
        <v>0</v>
      </c>
      <c r="Z85" s="162">
        <f t="shared" si="12"/>
        <v>0</v>
      </c>
      <c r="AA85" s="162">
        <f t="shared" si="13"/>
        <v>0</v>
      </c>
      <c r="AB85" s="162">
        <f t="shared" si="14"/>
        <v>0</v>
      </c>
      <c r="AC85" s="163"/>
      <c r="AE85" s="127">
        <f t="shared" si="15"/>
        <v>0</v>
      </c>
    </row>
    <row r="86" spans="1:31">
      <c r="A86" s="140">
        <v>86</v>
      </c>
      <c r="B86" s="158" t="s">
        <v>514</v>
      </c>
      <c r="C86" s="495"/>
      <c r="D86" s="159" t="s">
        <v>633</v>
      </c>
      <c r="E86" s="159" t="s">
        <v>377</v>
      </c>
      <c r="F86" s="159" t="s">
        <v>377</v>
      </c>
      <c r="G86" s="505" t="s">
        <v>530</v>
      </c>
      <c r="H86" s="505" t="s">
        <v>593</v>
      </c>
      <c r="I86" s="505" t="s">
        <v>671</v>
      </c>
      <c r="J86" s="505" t="s">
        <v>1363</v>
      </c>
      <c r="K86" s="505" t="s">
        <v>571</v>
      </c>
      <c r="L86" s="578">
        <v>21.18</v>
      </c>
      <c r="M86" s="459"/>
      <c r="N86" s="459"/>
      <c r="O86" s="459"/>
      <c r="P86" s="459"/>
      <c r="Q86" s="160" t="s">
        <v>517</v>
      </c>
      <c r="R86" s="160"/>
      <c r="S86" s="160"/>
      <c r="T86" s="160"/>
      <c r="U86" s="161">
        <f t="shared" si="8"/>
        <v>0</v>
      </c>
      <c r="V86" s="161">
        <f t="shared" si="9"/>
        <v>0</v>
      </c>
      <c r="W86" s="161">
        <f t="shared" si="10"/>
        <v>0</v>
      </c>
      <c r="X86" s="161">
        <f t="shared" si="11"/>
        <v>0</v>
      </c>
      <c r="Y86" s="162">
        <f>IF(Q86="nio",0,IF(Q86&gt;0,VLOOKUP(J86,'3-Productie normen'!A:O,VLOOKUP(Q86,'3-Productie normen'!R:S,2,FALSE),FALSE)))</f>
        <v>0</v>
      </c>
      <c r="Z86" s="162">
        <f t="shared" si="12"/>
        <v>0</v>
      </c>
      <c r="AA86" s="162">
        <f t="shared" si="13"/>
        <v>0</v>
      </c>
      <c r="AB86" s="162">
        <f t="shared" si="14"/>
        <v>0</v>
      </c>
      <c r="AC86" s="163"/>
      <c r="AE86" s="127">
        <f t="shared" si="15"/>
        <v>0</v>
      </c>
    </row>
    <row r="87" spans="1:31">
      <c r="A87" s="140">
        <v>87</v>
      </c>
      <c r="B87" s="158" t="s">
        <v>514</v>
      </c>
      <c r="C87" s="495"/>
      <c r="D87" s="159" t="s">
        <v>633</v>
      </c>
      <c r="E87" s="159" t="s">
        <v>378</v>
      </c>
      <c r="F87" s="159" t="s">
        <v>378</v>
      </c>
      <c r="G87" s="505" t="s">
        <v>578</v>
      </c>
      <c r="H87" s="505" t="s">
        <v>583</v>
      </c>
      <c r="I87" s="505" t="s">
        <v>672</v>
      </c>
      <c r="J87" s="505" t="s">
        <v>1373</v>
      </c>
      <c r="K87" s="505" t="s">
        <v>554</v>
      </c>
      <c r="L87" s="578">
        <v>15.1</v>
      </c>
      <c r="M87" s="459"/>
      <c r="N87" s="459"/>
      <c r="O87" s="459"/>
      <c r="P87" s="459"/>
      <c r="Q87" s="160">
        <v>195</v>
      </c>
      <c r="R87" s="160"/>
      <c r="S87" s="160"/>
      <c r="T87" s="160"/>
      <c r="U87" s="161" t="e">
        <f t="shared" si="8"/>
        <v>#DIV/0!</v>
      </c>
      <c r="V87" s="161">
        <f t="shared" si="9"/>
        <v>0</v>
      </c>
      <c r="W87" s="161">
        <f t="shared" si="10"/>
        <v>0</v>
      </c>
      <c r="X87" s="161">
        <f t="shared" si="11"/>
        <v>0</v>
      </c>
      <c r="Y87" s="162">
        <f>IF(Q87="nio",0,IF(Q87&gt;0,VLOOKUP(J87,'3-Productie normen'!A:O,VLOOKUP(Q87,'3-Productie normen'!R:S,2,FALSE),FALSE)))</f>
        <v>0</v>
      </c>
      <c r="Z87" s="162">
        <f t="shared" si="12"/>
        <v>0</v>
      </c>
      <c r="AA87" s="162">
        <f t="shared" si="13"/>
        <v>0</v>
      </c>
      <c r="AB87" s="162">
        <f t="shared" si="14"/>
        <v>0</v>
      </c>
      <c r="AC87" s="163"/>
      <c r="AE87" s="127">
        <f t="shared" si="15"/>
        <v>2944.5</v>
      </c>
    </row>
    <row r="88" spans="1:31">
      <c r="A88" s="140">
        <v>88</v>
      </c>
      <c r="B88" s="158" t="s">
        <v>514</v>
      </c>
      <c r="C88" s="495"/>
      <c r="D88" s="159" t="s">
        <v>633</v>
      </c>
      <c r="E88" s="159" t="s">
        <v>379</v>
      </c>
      <c r="F88" s="159" t="s">
        <v>379</v>
      </c>
      <c r="G88" s="505" t="s">
        <v>550</v>
      </c>
      <c r="H88" s="505" t="s">
        <v>551</v>
      </c>
      <c r="I88" s="505" t="s">
        <v>673</v>
      </c>
      <c r="J88" s="505" t="s">
        <v>516</v>
      </c>
      <c r="K88" s="505" t="s">
        <v>571</v>
      </c>
      <c r="L88" s="578">
        <v>4.9400000000000004</v>
      </c>
      <c r="M88" s="459"/>
      <c r="N88" s="459"/>
      <c r="O88" s="459"/>
      <c r="P88" s="459"/>
      <c r="Q88" s="160">
        <v>120</v>
      </c>
      <c r="R88" s="160"/>
      <c r="S88" s="160"/>
      <c r="T88" s="160"/>
      <c r="U88" s="161" t="e">
        <f t="shared" si="8"/>
        <v>#DIV/0!</v>
      </c>
      <c r="V88" s="161">
        <f t="shared" si="9"/>
        <v>0</v>
      </c>
      <c r="W88" s="161">
        <f t="shared" si="10"/>
        <v>0</v>
      </c>
      <c r="X88" s="161">
        <f t="shared" si="11"/>
        <v>0</v>
      </c>
      <c r="Y88" s="162">
        <f>IF(Q88="nio",0,IF(Q88&gt;0,VLOOKUP(J88,'3-Productie normen'!A:O,VLOOKUP(Q88,'3-Productie normen'!R:S,2,FALSE),FALSE)))</f>
        <v>0</v>
      </c>
      <c r="Z88" s="162">
        <f t="shared" si="12"/>
        <v>0</v>
      </c>
      <c r="AA88" s="162">
        <f t="shared" si="13"/>
        <v>0</v>
      </c>
      <c r="AB88" s="162">
        <f t="shared" si="14"/>
        <v>0</v>
      </c>
      <c r="AC88" s="163"/>
      <c r="AE88" s="127">
        <f t="shared" si="15"/>
        <v>592.80000000000007</v>
      </c>
    </row>
    <row r="89" spans="1:31">
      <c r="A89" s="140">
        <v>89</v>
      </c>
      <c r="B89" s="158" t="s">
        <v>514</v>
      </c>
      <c r="C89" s="495"/>
      <c r="D89" s="159" t="s">
        <v>633</v>
      </c>
      <c r="E89" s="159" t="s">
        <v>380</v>
      </c>
      <c r="F89" s="159" t="s">
        <v>380</v>
      </c>
      <c r="G89" s="505" t="s">
        <v>550</v>
      </c>
      <c r="H89" s="505" t="s">
        <v>551</v>
      </c>
      <c r="I89" s="505" t="s">
        <v>674</v>
      </c>
      <c r="J89" s="506" t="s">
        <v>1363</v>
      </c>
      <c r="K89" s="505" t="s">
        <v>547</v>
      </c>
      <c r="L89" s="578">
        <v>3.09</v>
      </c>
      <c r="M89" s="459"/>
      <c r="N89" s="459"/>
      <c r="O89" s="459"/>
      <c r="P89" s="459"/>
      <c r="Q89" s="160" t="s">
        <v>517</v>
      </c>
      <c r="R89" s="160"/>
      <c r="S89" s="160"/>
      <c r="T89" s="160"/>
      <c r="U89" s="161">
        <f t="shared" si="8"/>
        <v>0</v>
      </c>
      <c r="V89" s="161">
        <f t="shared" si="9"/>
        <v>0</v>
      </c>
      <c r="W89" s="161">
        <f t="shared" si="10"/>
        <v>0</v>
      </c>
      <c r="X89" s="161">
        <f t="shared" si="11"/>
        <v>0</v>
      </c>
      <c r="Y89" s="162">
        <f>IF(Q89="nio",0,IF(Q89&gt;0,VLOOKUP(J89,'3-Productie normen'!A:O,VLOOKUP(Q89,'3-Productie normen'!R:S,2,FALSE),FALSE)))</f>
        <v>0</v>
      </c>
      <c r="Z89" s="162">
        <f t="shared" si="12"/>
        <v>0</v>
      </c>
      <c r="AA89" s="162">
        <f t="shared" si="13"/>
        <v>0</v>
      </c>
      <c r="AB89" s="162">
        <f t="shared" si="14"/>
        <v>0</v>
      </c>
      <c r="AC89" s="163"/>
      <c r="AE89" s="127">
        <f t="shared" si="15"/>
        <v>0</v>
      </c>
    </row>
    <row r="90" spans="1:31">
      <c r="A90" s="140">
        <v>90</v>
      </c>
      <c r="B90" s="158" t="s">
        <v>514</v>
      </c>
      <c r="C90" s="495"/>
      <c r="D90" s="159" t="s">
        <v>633</v>
      </c>
      <c r="E90" s="159" t="s">
        <v>381</v>
      </c>
      <c r="F90" s="159" t="s">
        <v>381</v>
      </c>
      <c r="G90" s="507" t="s">
        <v>536</v>
      </c>
      <c r="H90" s="507" t="s">
        <v>537</v>
      </c>
      <c r="I90" s="507" t="s">
        <v>537</v>
      </c>
      <c r="J90" s="506" t="s">
        <v>250</v>
      </c>
      <c r="K90" s="505" t="s">
        <v>634</v>
      </c>
      <c r="L90" s="578">
        <v>13.2</v>
      </c>
      <c r="M90" s="459"/>
      <c r="N90" s="459"/>
      <c r="O90" s="459"/>
      <c r="P90" s="459"/>
      <c r="Q90" s="160">
        <v>120</v>
      </c>
      <c r="R90" s="160"/>
      <c r="S90" s="160"/>
      <c r="T90" s="160"/>
      <c r="U90" s="161" t="e">
        <f t="shared" si="8"/>
        <v>#DIV/0!</v>
      </c>
      <c r="V90" s="161">
        <f t="shared" si="9"/>
        <v>0</v>
      </c>
      <c r="W90" s="161">
        <f t="shared" si="10"/>
        <v>0</v>
      </c>
      <c r="X90" s="161">
        <f t="shared" si="11"/>
        <v>0</v>
      </c>
      <c r="Y90" s="162">
        <f>IF(Q90="nio",0,IF(Q90&gt;0,VLOOKUP(J90,'3-Productie normen'!A:O,VLOOKUP(Q90,'3-Productie normen'!R:S,2,FALSE),FALSE)))</f>
        <v>0</v>
      </c>
      <c r="Z90" s="162">
        <f t="shared" si="12"/>
        <v>0</v>
      </c>
      <c r="AA90" s="162">
        <f t="shared" si="13"/>
        <v>0</v>
      </c>
      <c r="AB90" s="162">
        <f t="shared" si="14"/>
        <v>0</v>
      </c>
      <c r="AC90" s="163"/>
      <c r="AE90" s="127">
        <f t="shared" si="15"/>
        <v>1584</v>
      </c>
    </row>
    <row r="91" spans="1:31">
      <c r="A91" s="140">
        <v>91</v>
      </c>
      <c r="B91" s="158" t="s">
        <v>514</v>
      </c>
      <c r="C91" s="495"/>
      <c r="D91" s="159" t="s">
        <v>633</v>
      </c>
      <c r="E91" s="159" t="s">
        <v>382</v>
      </c>
      <c r="F91" s="159" t="s">
        <v>382</v>
      </c>
      <c r="G91" s="507" t="s">
        <v>550</v>
      </c>
      <c r="H91" s="507" t="s">
        <v>551</v>
      </c>
      <c r="I91" s="507" t="s">
        <v>675</v>
      </c>
      <c r="J91" s="506" t="s">
        <v>516</v>
      </c>
      <c r="K91" s="505" t="s">
        <v>554</v>
      </c>
      <c r="L91" s="578">
        <v>5.76</v>
      </c>
      <c r="M91" s="459"/>
      <c r="N91" s="459"/>
      <c r="O91" s="459"/>
      <c r="P91" s="459"/>
      <c r="Q91" s="160">
        <v>120</v>
      </c>
      <c r="R91" s="160"/>
      <c r="S91" s="160"/>
      <c r="T91" s="160"/>
      <c r="U91" s="161" t="e">
        <f t="shared" si="8"/>
        <v>#DIV/0!</v>
      </c>
      <c r="V91" s="161">
        <f t="shared" si="9"/>
        <v>0</v>
      </c>
      <c r="W91" s="161">
        <f t="shared" si="10"/>
        <v>0</v>
      </c>
      <c r="X91" s="161">
        <f t="shared" si="11"/>
        <v>0</v>
      </c>
      <c r="Y91" s="162">
        <f>IF(Q91="nio",0,IF(Q91&gt;0,VLOOKUP(J91,'3-Productie normen'!A:O,VLOOKUP(Q91,'3-Productie normen'!R:S,2,FALSE),FALSE)))</f>
        <v>0</v>
      </c>
      <c r="Z91" s="162">
        <f t="shared" si="12"/>
        <v>0</v>
      </c>
      <c r="AA91" s="162">
        <f t="shared" si="13"/>
        <v>0</v>
      </c>
      <c r="AB91" s="162">
        <f t="shared" si="14"/>
        <v>0</v>
      </c>
      <c r="AC91" s="163"/>
      <c r="AE91" s="127">
        <f t="shared" si="15"/>
        <v>691.19999999999993</v>
      </c>
    </row>
    <row r="92" spans="1:31">
      <c r="A92" s="140">
        <v>92</v>
      </c>
      <c r="B92" s="158" t="s">
        <v>514</v>
      </c>
      <c r="C92" s="495"/>
      <c r="D92" s="159" t="s">
        <v>633</v>
      </c>
      <c r="E92" s="159" t="s">
        <v>383</v>
      </c>
      <c r="F92" s="159" t="s">
        <v>383</v>
      </c>
      <c r="G92" s="507" t="s">
        <v>543</v>
      </c>
      <c r="H92" s="507" t="s">
        <v>548</v>
      </c>
      <c r="I92" s="507" t="s">
        <v>548</v>
      </c>
      <c r="J92" s="506" t="s">
        <v>263</v>
      </c>
      <c r="K92" s="505" t="s">
        <v>547</v>
      </c>
      <c r="L92" s="578">
        <v>49.56</v>
      </c>
      <c r="M92" s="459"/>
      <c r="N92" s="459"/>
      <c r="O92" s="459"/>
      <c r="P92" s="459"/>
      <c r="Q92" s="160">
        <v>195</v>
      </c>
      <c r="R92" s="160"/>
      <c r="S92" s="160"/>
      <c r="T92" s="160"/>
      <c r="U92" s="161" t="e">
        <f t="shared" si="8"/>
        <v>#DIV/0!</v>
      </c>
      <c r="V92" s="161">
        <f t="shared" si="9"/>
        <v>0</v>
      </c>
      <c r="W92" s="161">
        <f t="shared" si="10"/>
        <v>0</v>
      </c>
      <c r="X92" s="161">
        <f t="shared" si="11"/>
        <v>0</v>
      </c>
      <c r="Y92" s="162">
        <f>IF(Q92="nio",0,IF(Q92&gt;0,VLOOKUP(J92,'3-Productie normen'!A:O,VLOOKUP(Q92,'3-Productie normen'!R:S,2,FALSE),FALSE)))</f>
        <v>0</v>
      </c>
      <c r="Z92" s="162">
        <f t="shared" si="12"/>
        <v>0</v>
      </c>
      <c r="AA92" s="162">
        <f t="shared" si="13"/>
        <v>0</v>
      </c>
      <c r="AB92" s="162">
        <f t="shared" si="14"/>
        <v>0</v>
      </c>
      <c r="AC92" s="163"/>
      <c r="AE92" s="127">
        <f t="shared" si="15"/>
        <v>9664.2000000000007</v>
      </c>
    </row>
    <row r="93" spans="1:31">
      <c r="A93" s="140">
        <v>93</v>
      </c>
      <c r="B93" s="158" t="s">
        <v>514</v>
      </c>
      <c r="C93" s="495"/>
      <c r="D93" s="159" t="s">
        <v>633</v>
      </c>
      <c r="E93" s="159" t="s">
        <v>384</v>
      </c>
      <c r="F93" s="159" t="s">
        <v>384</v>
      </c>
      <c r="G93" s="505" t="s">
        <v>543</v>
      </c>
      <c r="H93" s="505" t="s">
        <v>548</v>
      </c>
      <c r="I93" s="505" t="s">
        <v>548</v>
      </c>
      <c r="J93" s="505" t="s">
        <v>263</v>
      </c>
      <c r="K93" s="505" t="s">
        <v>547</v>
      </c>
      <c r="L93" s="578">
        <v>49.98</v>
      </c>
      <c r="M93" s="459"/>
      <c r="N93" s="459"/>
      <c r="O93" s="459"/>
      <c r="P93" s="459"/>
      <c r="Q93" s="160">
        <v>195</v>
      </c>
      <c r="R93" s="160"/>
      <c r="S93" s="160"/>
      <c r="T93" s="160"/>
      <c r="U93" s="161" t="e">
        <f t="shared" si="8"/>
        <v>#DIV/0!</v>
      </c>
      <c r="V93" s="161">
        <f t="shared" si="9"/>
        <v>0</v>
      </c>
      <c r="W93" s="161">
        <f t="shared" si="10"/>
        <v>0</v>
      </c>
      <c r="X93" s="161">
        <f t="shared" si="11"/>
        <v>0</v>
      </c>
      <c r="Y93" s="162">
        <f>IF(Q93="nio",0,IF(Q93&gt;0,VLOOKUP(J93,'3-Productie normen'!A:O,VLOOKUP(Q93,'3-Productie normen'!R:S,2,FALSE),FALSE)))</f>
        <v>0</v>
      </c>
      <c r="Z93" s="162">
        <f t="shared" si="12"/>
        <v>0</v>
      </c>
      <c r="AA93" s="162">
        <f t="shared" si="13"/>
        <v>0</v>
      </c>
      <c r="AB93" s="162">
        <f t="shared" si="14"/>
        <v>0</v>
      </c>
      <c r="AC93" s="163"/>
      <c r="AE93" s="127">
        <f t="shared" si="15"/>
        <v>9746.0999999999985</v>
      </c>
    </row>
    <row r="94" spans="1:31">
      <c r="A94" s="140">
        <v>94</v>
      </c>
      <c r="B94" s="158" t="s">
        <v>514</v>
      </c>
      <c r="C94" s="495"/>
      <c r="D94" s="159" t="s">
        <v>633</v>
      </c>
      <c r="E94" s="159" t="s">
        <v>385</v>
      </c>
      <c r="F94" s="159" t="s">
        <v>385</v>
      </c>
      <c r="G94" s="505" t="s">
        <v>543</v>
      </c>
      <c r="H94" s="505" t="s">
        <v>544</v>
      </c>
      <c r="I94" s="505" t="s">
        <v>676</v>
      </c>
      <c r="J94" s="505" t="s">
        <v>1372</v>
      </c>
      <c r="K94" s="505" t="s">
        <v>571</v>
      </c>
      <c r="L94" s="578">
        <v>102.26</v>
      </c>
      <c r="M94" s="459"/>
      <c r="N94" s="459"/>
      <c r="O94" s="459"/>
      <c r="P94" s="459"/>
      <c r="Q94" s="160">
        <v>120</v>
      </c>
      <c r="R94" s="160"/>
      <c r="S94" s="160"/>
      <c r="T94" s="160"/>
      <c r="U94" s="161" t="e">
        <f t="shared" si="8"/>
        <v>#DIV/0!</v>
      </c>
      <c r="V94" s="161">
        <f t="shared" si="9"/>
        <v>0</v>
      </c>
      <c r="W94" s="161">
        <f t="shared" si="10"/>
        <v>0</v>
      </c>
      <c r="X94" s="161">
        <f t="shared" si="11"/>
        <v>0</v>
      </c>
      <c r="Y94" s="162">
        <f>IF(Q94="nio",0,IF(Q94&gt;0,VLOOKUP(J94,'3-Productie normen'!A:O,VLOOKUP(Q94,'3-Productie normen'!R:S,2,FALSE),FALSE)))</f>
        <v>0</v>
      </c>
      <c r="Z94" s="162">
        <f t="shared" si="12"/>
        <v>0</v>
      </c>
      <c r="AA94" s="162">
        <f t="shared" si="13"/>
        <v>0</v>
      </c>
      <c r="AB94" s="162">
        <f t="shared" si="14"/>
        <v>0</v>
      </c>
      <c r="AC94" s="163"/>
      <c r="AE94" s="127">
        <f t="shared" si="15"/>
        <v>12271.2</v>
      </c>
    </row>
    <row r="95" spans="1:31">
      <c r="A95" s="140">
        <v>95</v>
      </c>
      <c r="B95" s="158" t="s">
        <v>514</v>
      </c>
      <c r="C95" s="495"/>
      <c r="D95" s="159" t="s">
        <v>633</v>
      </c>
      <c r="E95" s="159" t="s">
        <v>386</v>
      </c>
      <c r="F95" s="159" t="s">
        <v>386</v>
      </c>
      <c r="G95" s="505" t="s">
        <v>543</v>
      </c>
      <c r="H95" s="505" t="s">
        <v>548</v>
      </c>
      <c r="I95" s="505" t="s">
        <v>548</v>
      </c>
      <c r="J95" s="505" t="s">
        <v>263</v>
      </c>
      <c r="K95" s="505" t="s">
        <v>547</v>
      </c>
      <c r="L95" s="578">
        <v>54.81</v>
      </c>
      <c r="M95" s="459"/>
      <c r="N95" s="459"/>
      <c r="O95" s="459"/>
      <c r="P95" s="459"/>
      <c r="Q95" s="160">
        <v>195</v>
      </c>
      <c r="R95" s="160"/>
      <c r="S95" s="160"/>
      <c r="T95" s="160"/>
      <c r="U95" s="161" t="e">
        <f t="shared" si="8"/>
        <v>#DIV/0!</v>
      </c>
      <c r="V95" s="161">
        <f t="shared" si="9"/>
        <v>0</v>
      </c>
      <c r="W95" s="161">
        <f t="shared" si="10"/>
        <v>0</v>
      </c>
      <c r="X95" s="161">
        <f t="shared" si="11"/>
        <v>0</v>
      </c>
      <c r="Y95" s="162">
        <f>IF(Q95="nio",0,IF(Q95&gt;0,VLOOKUP(J95,'3-Productie normen'!A:O,VLOOKUP(Q95,'3-Productie normen'!R:S,2,FALSE),FALSE)))</f>
        <v>0</v>
      </c>
      <c r="Z95" s="162">
        <f t="shared" si="12"/>
        <v>0</v>
      </c>
      <c r="AA95" s="162">
        <f t="shared" si="13"/>
        <v>0</v>
      </c>
      <c r="AB95" s="162">
        <f t="shared" si="14"/>
        <v>0</v>
      </c>
      <c r="AC95" s="163"/>
      <c r="AE95" s="127">
        <f t="shared" si="15"/>
        <v>10687.95</v>
      </c>
    </row>
    <row r="96" spans="1:31">
      <c r="A96" s="140">
        <v>96</v>
      </c>
      <c r="B96" s="158" t="s">
        <v>514</v>
      </c>
      <c r="C96" s="495"/>
      <c r="D96" s="159" t="s">
        <v>633</v>
      </c>
      <c r="E96" s="159" t="s">
        <v>387</v>
      </c>
      <c r="F96" s="159" t="s">
        <v>387</v>
      </c>
      <c r="G96" s="505" t="s">
        <v>543</v>
      </c>
      <c r="H96" s="505" t="s">
        <v>548</v>
      </c>
      <c r="I96" s="505" t="s">
        <v>548</v>
      </c>
      <c r="J96" s="505" t="s">
        <v>263</v>
      </c>
      <c r="K96" s="505" t="s">
        <v>547</v>
      </c>
      <c r="L96" s="578">
        <v>37.090000000000003</v>
      </c>
      <c r="M96" s="459"/>
      <c r="N96" s="459"/>
      <c r="O96" s="459"/>
      <c r="P96" s="459"/>
      <c r="Q96" s="160">
        <v>195</v>
      </c>
      <c r="R96" s="160"/>
      <c r="S96" s="160"/>
      <c r="T96" s="160"/>
      <c r="U96" s="161" t="e">
        <f t="shared" si="8"/>
        <v>#DIV/0!</v>
      </c>
      <c r="V96" s="161">
        <f t="shared" si="9"/>
        <v>0</v>
      </c>
      <c r="W96" s="161">
        <f t="shared" si="10"/>
        <v>0</v>
      </c>
      <c r="X96" s="161">
        <f t="shared" si="11"/>
        <v>0</v>
      </c>
      <c r="Y96" s="162">
        <f>IF(Q96="nio",0,IF(Q96&gt;0,VLOOKUP(J96,'3-Productie normen'!A:O,VLOOKUP(Q96,'3-Productie normen'!R:S,2,FALSE),FALSE)))</f>
        <v>0</v>
      </c>
      <c r="Z96" s="162">
        <f t="shared" si="12"/>
        <v>0</v>
      </c>
      <c r="AA96" s="162">
        <f t="shared" si="13"/>
        <v>0</v>
      </c>
      <c r="AB96" s="162">
        <f t="shared" si="14"/>
        <v>0</v>
      </c>
      <c r="AC96" s="163"/>
      <c r="AE96" s="127">
        <f t="shared" si="15"/>
        <v>7232.5500000000011</v>
      </c>
    </row>
    <row r="97" spans="1:31">
      <c r="A97" s="140">
        <v>97</v>
      </c>
      <c r="B97" s="158" t="s">
        <v>514</v>
      </c>
      <c r="C97" s="495"/>
      <c r="D97" s="159" t="s">
        <v>633</v>
      </c>
      <c r="E97" s="159" t="s">
        <v>390</v>
      </c>
      <c r="F97" s="159" t="s">
        <v>390</v>
      </c>
      <c r="G97" s="505" t="s">
        <v>543</v>
      </c>
      <c r="H97" s="505" t="s">
        <v>548</v>
      </c>
      <c r="I97" s="505" t="s">
        <v>548</v>
      </c>
      <c r="J97" s="506" t="s">
        <v>263</v>
      </c>
      <c r="K97" s="505" t="s">
        <v>547</v>
      </c>
      <c r="L97" s="578">
        <v>36.54</v>
      </c>
      <c r="M97" s="459"/>
      <c r="N97" s="459"/>
      <c r="O97" s="459"/>
      <c r="P97" s="459"/>
      <c r="Q97" s="160">
        <v>195</v>
      </c>
      <c r="R97" s="160"/>
      <c r="S97" s="160"/>
      <c r="T97" s="160"/>
      <c r="U97" s="161" t="e">
        <f t="shared" si="8"/>
        <v>#DIV/0!</v>
      </c>
      <c r="V97" s="161">
        <f t="shared" si="9"/>
        <v>0</v>
      </c>
      <c r="W97" s="161">
        <f t="shared" si="10"/>
        <v>0</v>
      </c>
      <c r="X97" s="161">
        <f t="shared" si="11"/>
        <v>0</v>
      </c>
      <c r="Y97" s="162">
        <f>IF(Q97="nio",0,IF(Q97&gt;0,VLOOKUP(J97,'3-Productie normen'!A:O,VLOOKUP(Q97,'3-Productie normen'!R:S,2,FALSE),FALSE)))</f>
        <v>0</v>
      </c>
      <c r="Z97" s="162">
        <f t="shared" si="12"/>
        <v>0</v>
      </c>
      <c r="AA97" s="162">
        <f t="shared" si="13"/>
        <v>0</v>
      </c>
      <c r="AB97" s="162">
        <f t="shared" si="14"/>
        <v>0</v>
      </c>
      <c r="AC97" s="163"/>
      <c r="AE97" s="127">
        <f t="shared" si="15"/>
        <v>7125.3</v>
      </c>
    </row>
    <row r="98" spans="1:31">
      <c r="A98" s="140">
        <v>98</v>
      </c>
      <c r="B98" s="158" t="s">
        <v>514</v>
      </c>
      <c r="C98" s="495"/>
      <c r="D98" s="159" t="s">
        <v>633</v>
      </c>
      <c r="E98" s="159" t="s">
        <v>391</v>
      </c>
      <c r="F98" s="159" t="s">
        <v>391</v>
      </c>
      <c r="G98" s="508" t="s">
        <v>543</v>
      </c>
      <c r="H98" s="508" t="s">
        <v>544</v>
      </c>
      <c r="I98" s="508" t="s">
        <v>677</v>
      </c>
      <c r="J98" s="505" t="s">
        <v>1371</v>
      </c>
      <c r="K98" s="505" t="s">
        <v>547</v>
      </c>
      <c r="L98" s="578">
        <v>79</v>
      </c>
      <c r="M98" s="459"/>
      <c r="N98" s="459"/>
      <c r="O98" s="459"/>
      <c r="P98" s="459"/>
      <c r="Q98" s="160">
        <v>120</v>
      </c>
      <c r="R98" s="160"/>
      <c r="S98" s="160"/>
      <c r="T98" s="160"/>
      <c r="U98" s="161" t="e">
        <f t="shared" si="8"/>
        <v>#DIV/0!</v>
      </c>
      <c r="V98" s="161">
        <f t="shared" si="9"/>
        <v>0</v>
      </c>
      <c r="W98" s="161">
        <f t="shared" si="10"/>
        <v>0</v>
      </c>
      <c r="X98" s="161">
        <f t="shared" si="11"/>
        <v>0</v>
      </c>
      <c r="Y98" s="162">
        <f>IF(Q98="nio",0,IF(Q98&gt;0,VLOOKUP(J98,'3-Productie normen'!A:O,VLOOKUP(Q98,'3-Productie normen'!R:S,2,FALSE),FALSE)))</f>
        <v>0</v>
      </c>
      <c r="Z98" s="162">
        <f t="shared" si="12"/>
        <v>0</v>
      </c>
      <c r="AA98" s="162">
        <f t="shared" si="13"/>
        <v>0</v>
      </c>
      <c r="AB98" s="162">
        <f t="shared" si="14"/>
        <v>0</v>
      </c>
      <c r="AC98" s="163"/>
      <c r="AE98" s="127">
        <f t="shared" si="15"/>
        <v>9480</v>
      </c>
    </row>
    <row r="99" spans="1:31">
      <c r="A99" s="140">
        <v>99</v>
      </c>
      <c r="B99" s="158" t="s">
        <v>514</v>
      </c>
      <c r="C99" s="495"/>
      <c r="D99" s="159" t="s">
        <v>633</v>
      </c>
      <c r="E99" s="159" t="s">
        <v>392</v>
      </c>
      <c r="F99" s="159" t="s">
        <v>392</v>
      </c>
      <c r="G99" s="505" t="s">
        <v>550</v>
      </c>
      <c r="H99" s="505" t="s">
        <v>551</v>
      </c>
      <c r="I99" s="505" t="s">
        <v>678</v>
      </c>
      <c r="J99" s="505" t="s">
        <v>516</v>
      </c>
      <c r="K99" s="505" t="s">
        <v>547</v>
      </c>
      <c r="L99" s="578">
        <v>22.18</v>
      </c>
      <c r="M99" s="459"/>
      <c r="N99" s="459"/>
      <c r="O99" s="459"/>
      <c r="P99" s="459"/>
      <c r="Q99" s="160">
        <v>120</v>
      </c>
      <c r="R99" s="160"/>
      <c r="S99" s="160"/>
      <c r="T99" s="160"/>
      <c r="U99" s="161" t="e">
        <f t="shared" si="8"/>
        <v>#DIV/0!</v>
      </c>
      <c r="V99" s="161">
        <f t="shared" si="9"/>
        <v>0</v>
      </c>
      <c r="W99" s="161">
        <f t="shared" si="10"/>
        <v>0</v>
      </c>
      <c r="X99" s="161">
        <f t="shared" si="11"/>
        <v>0</v>
      </c>
      <c r="Y99" s="162">
        <f>IF(Q99="nio",0,IF(Q99&gt;0,VLOOKUP(J99,'3-Productie normen'!A:O,VLOOKUP(Q99,'3-Productie normen'!R:S,2,FALSE),FALSE)))</f>
        <v>0</v>
      </c>
      <c r="Z99" s="162">
        <f t="shared" si="12"/>
        <v>0</v>
      </c>
      <c r="AA99" s="162">
        <f t="shared" si="13"/>
        <v>0</v>
      </c>
      <c r="AB99" s="162">
        <f t="shared" si="14"/>
        <v>0</v>
      </c>
      <c r="AC99" s="163"/>
      <c r="AE99" s="127">
        <f t="shared" si="15"/>
        <v>2661.6</v>
      </c>
    </row>
    <row r="100" spans="1:31">
      <c r="A100" s="140">
        <v>100</v>
      </c>
      <c r="B100" s="158" t="s">
        <v>514</v>
      </c>
      <c r="C100" s="495"/>
      <c r="D100" s="159" t="s">
        <v>633</v>
      </c>
      <c r="E100" s="159" t="s">
        <v>394</v>
      </c>
      <c r="F100" s="159" t="s">
        <v>394</v>
      </c>
      <c r="G100" s="505" t="s">
        <v>550</v>
      </c>
      <c r="H100" s="505" t="s">
        <v>551</v>
      </c>
      <c r="I100" s="505" t="s">
        <v>679</v>
      </c>
      <c r="J100" s="505" t="s">
        <v>516</v>
      </c>
      <c r="K100" s="505" t="s">
        <v>547</v>
      </c>
      <c r="L100" s="578">
        <v>28.59</v>
      </c>
      <c r="M100" s="459"/>
      <c r="N100" s="459"/>
      <c r="O100" s="459"/>
      <c r="P100" s="459"/>
      <c r="Q100" s="160">
        <v>120</v>
      </c>
      <c r="R100" s="160"/>
      <c r="S100" s="160"/>
      <c r="T100" s="160"/>
      <c r="U100" s="161" t="e">
        <f t="shared" ref="U100:U163" si="16">IF(Q100="nio",0,IF(Q100&gt;0,Q100*L100/Y100,0))*M100</f>
        <v>#DIV/0!</v>
      </c>
      <c r="V100" s="161">
        <f t="shared" ref="V100:V163" si="17">IF(R100&gt;0,R100*L100/Z100,0)*N100</f>
        <v>0</v>
      </c>
      <c r="W100" s="161">
        <f t="shared" ref="W100:W163" si="18">IF(S100&gt;0,S100*L100/AA100,0)*O100</f>
        <v>0</v>
      </c>
      <c r="X100" s="161">
        <f t="shared" ref="X100:X163" si="19">IF(T100&gt;0,T100*L100/AB100,0)*P100</f>
        <v>0</v>
      </c>
      <c r="Y100" s="162">
        <f>IF(Q100="nio",0,IF(Q100&gt;0,VLOOKUP(J100,'3-Productie normen'!A:O,VLOOKUP(Q100,'3-Productie normen'!R:S,2,FALSE),FALSE)))</f>
        <v>0</v>
      </c>
      <c r="Z100" s="162">
        <f t="shared" ref="Z100:Z163" si="20">IF(R100&gt;0,Y100*$Z$8,0)</f>
        <v>0</v>
      </c>
      <c r="AA100" s="162">
        <f t="shared" ref="AA100:AA163" si="21">IF(S100&gt;0,Y100*$AA$8,0)</f>
        <v>0</v>
      </c>
      <c r="AB100" s="162">
        <f t="shared" ref="AB100:AB163" si="22">IF(T100&gt;0,Y100*$AB$8,0)</f>
        <v>0</v>
      </c>
      <c r="AC100" s="163"/>
      <c r="AE100" s="127">
        <f t="shared" ref="AE100:AE163" si="23">SUM(Q100:S100)*L100</f>
        <v>3430.8</v>
      </c>
    </row>
    <row r="101" spans="1:31">
      <c r="A101" s="140">
        <v>101</v>
      </c>
      <c r="B101" s="158" t="s">
        <v>514</v>
      </c>
      <c r="C101" s="495"/>
      <c r="D101" s="159" t="s">
        <v>633</v>
      </c>
      <c r="E101" s="159" t="s">
        <v>395</v>
      </c>
      <c r="F101" s="159" t="s">
        <v>395</v>
      </c>
      <c r="G101" s="505" t="s">
        <v>550</v>
      </c>
      <c r="H101" s="505" t="s">
        <v>551</v>
      </c>
      <c r="I101" s="505" t="s">
        <v>679</v>
      </c>
      <c r="J101" s="506" t="s">
        <v>516</v>
      </c>
      <c r="K101" s="505" t="s">
        <v>547</v>
      </c>
      <c r="L101" s="578">
        <v>13.71</v>
      </c>
      <c r="M101" s="459"/>
      <c r="N101" s="459"/>
      <c r="O101" s="459"/>
      <c r="P101" s="459"/>
      <c r="Q101" s="160">
        <v>120</v>
      </c>
      <c r="R101" s="160"/>
      <c r="S101" s="160"/>
      <c r="T101" s="160"/>
      <c r="U101" s="161" t="e">
        <f t="shared" si="16"/>
        <v>#DIV/0!</v>
      </c>
      <c r="V101" s="161">
        <f t="shared" si="17"/>
        <v>0</v>
      </c>
      <c r="W101" s="161">
        <f t="shared" si="18"/>
        <v>0</v>
      </c>
      <c r="X101" s="161">
        <f t="shared" si="19"/>
        <v>0</v>
      </c>
      <c r="Y101" s="162">
        <f>IF(Q101="nio",0,IF(Q101&gt;0,VLOOKUP(J101,'3-Productie normen'!A:O,VLOOKUP(Q101,'3-Productie normen'!R:S,2,FALSE),FALSE)))</f>
        <v>0</v>
      </c>
      <c r="Z101" s="162">
        <f t="shared" si="20"/>
        <v>0</v>
      </c>
      <c r="AA101" s="162">
        <f t="shared" si="21"/>
        <v>0</v>
      </c>
      <c r="AB101" s="162">
        <f t="shared" si="22"/>
        <v>0</v>
      </c>
      <c r="AC101" s="163"/>
      <c r="AE101" s="127">
        <f t="shared" si="23"/>
        <v>1645.2</v>
      </c>
    </row>
    <row r="102" spans="1:31">
      <c r="A102" s="140">
        <v>102</v>
      </c>
      <c r="B102" s="158" t="s">
        <v>514</v>
      </c>
      <c r="C102" s="495"/>
      <c r="D102" s="159" t="s">
        <v>633</v>
      </c>
      <c r="E102" s="159" t="s">
        <v>393</v>
      </c>
      <c r="F102" s="159" t="s">
        <v>393</v>
      </c>
      <c r="G102" s="505" t="s">
        <v>543</v>
      </c>
      <c r="H102" s="505" t="s">
        <v>544</v>
      </c>
      <c r="I102" s="505" t="s">
        <v>680</v>
      </c>
      <c r="J102" s="506" t="s">
        <v>1371</v>
      </c>
      <c r="K102" s="505" t="s">
        <v>547</v>
      </c>
      <c r="L102" s="578">
        <v>125.14</v>
      </c>
      <c r="M102" s="459"/>
      <c r="N102" s="459"/>
      <c r="O102" s="459"/>
      <c r="P102" s="459"/>
      <c r="Q102" s="160">
        <v>120</v>
      </c>
      <c r="R102" s="160"/>
      <c r="S102" s="160"/>
      <c r="T102" s="160"/>
      <c r="U102" s="161" t="e">
        <f t="shared" si="16"/>
        <v>#DIV/0!</v>
      </c>
      <c r="V102" s="161">
        <f t="shared" si="17"/>
        <v>0</v>
      </c>
      <c r="W102" s="161">
        <f t="shared" si="18"/>
        <v>0</v>
      </c>
      <c r="X102" s="161">
        <f t="shared" si="19"/>
        <v>0</v>
      </c>
      <c r="Y102" s="162">
        <f>IF(Q102="nio",0,IF(Q102&gt;0,VLOOKUP(J102,'3-Productie normen'!A:O,VLOOKUP(Q102,'3-Productie normen'!R:S,2,FALSE),FALSE)))</f>
        <v>0</v>
      </c>
      <c r="Z102" s="162">
        <f t="shared" si="20"/>
        <v>0</v>
      </c>
      <c r="AA102" s="162">
        <f t="shared" si="21"/>
        <v>0</v>
      </c>
      <c r="AB102" s="162">
        <f t="shared" si="22"/>
        <v>0</v>
      </c>
      <c r="AC102" s="163"/>
      <c r="AE102" s="127">
        <f t="shared" si="23"/>
        <v>15016.8</v>
      </c>
    </row>
    <row r="103" spans="1:31">
      <c r="A103" s="140">
        <v>103</v>
      </c>
      <c r="B103" s="158" t="s">
        <v>514</v>
      </c>
      <c r="C103" s="495"/>
      <c r="D103" s="159" t="s">
        <v>633</v>
      </c>
      <c r="E103" s="159" t="s">
        <v>399</v>
      </c>
      <c r="F103" s="159" t="s">
        <v>399</v>
      </c>
      <c r="G103" s="505" t="s">
        <v>556</v>
      </c>
      <c r="H103" s="505" t="s">
        <v>557</v>
      </c>
      <c r="I103" s="505" t="s">
        <v>681</v>
      </c>
      <c r="J103" s="506" t="s">
        <v>1363</v>
      </c>
      <c r="K103" s="505" t="s">
        <v>554</v>
      </c>
      <c r="L103" s="578">
        <v>1.1000000000000001</v>
      </c>
      <c r="M103" s="459"/>
      <c r="N103" s="459"/>
      <c r="O103" s="459"/>
      <c r="P103" s="459"/>
      <c r="Q103" s="160" t="s">
        <v>517</v>
      </c>
      <c r="R103" s="160"/>
      <c r="S103" s="160"/>
      <c r="T103" s="160"/>
      <c r="U103" s="161">
        <f t="shared" si="16"/>
        <v>0</v>
      </c>
      <c r="V103" s="161">
        <f t="shared" si="17"/>
        <v>0</v>
      </c>
      <c r="W103" s="161">
        <f t="shared" si="18"/>
        <v>0</v>
      </c>
      <c r="X103" s="161">
        <f t="shared" si="19"/>
        <v>0</v>
      </c>
      <c r="Y103" s="162">
        <f>IF(Q103="nio",0,IF(Q103&gt;0,VLOOKUP(J103,'3-Productie normen'!A:O,VLOOKUP(Q103,'3-Productie normen'!R:S,2,FALSE),FALSE)))</f>
        <v>0</v>
      </c>
      <c r="Z103" s="162">
        <f t="shared" si="20"/>
        <v>0</v>
      </c>
      <c r="AA103" s="162">
        <f t="shared" si="21"/>
        <v>0</v>
      </c>
      <c r="AB103" s="162">
        <f t="shared" si="22"/>
        <v>0</v>
      </c>
      <c r="AC103" s="163"/>
      <c r="AE103" s="127">
        <f t="shared" si="23"/>
        <v>0</v>
      </c>
    </row>
    <row r="104" spans="1:31">
      <c r="A104" s="140">
        <v>104</v>
      </c>
      <c r="B104" s="158" t="s">
        <v>514</v>
      </c>
      <c r="C104" s="495"/>
      <c r="D104" s="159" t="s">
        <v>633</v>
      </c>
      <c r="E104" s="159" t="s">
        <v>396</v>
      </c>
      <c r="F104" s="159" t="s">
        <v>396</v>
      </c>
      <c r="G104" s="505" t="s">
        <v>556</v>
      </c>
      <c r="H104" s="505" t="s">
        <v>682</v>
      </c>
      <c r="I104" s="505" t="s">
        <v>683</v>
      </c>
      <c r="J104" s="505" t="s">
        <v>1380</v>
      </c>
      <c r="K104" s="505" t="s">
        <v>554</v>
      </c>
      <c r="L104" s="578">
        <v>2.16</v>
      </c>
      <c r="M104" s="459"/>
      <c r="N104" s="459"/>
      <c r="O104" s="459"/>
      <c r="P104" s="459"/>
      <c r="Q104" s="160">
        <v>1</v>
      </c>
      <c r="R104" s="160"/>
      <c r="S104" s="160"/>
      <c r="T104" s="160"/>
      <c r="U104" s="161" t="e">
        <f t="shared" si="16"/>
        <v>#DIV/0!</v>
      </c>
      <c r="V104" s="161">
        <f t="shared" si="17"/>
        <v>0</v>
      </c>
      <c r="W104" s="161">
        <f t="shared" si="18"/>
        <v>0</v>
      </c>
      <c r="X104" s="161">
        <f t="shared" si="19"/>
        <v>0</v>
      </c>
      <c r="Y104" s="162">
        <f>IF(Q104="nio",0,IF(Q104&gt;0,VLOOKUP(J104,'3-Productie normen'!A:O,VLOOKUP(Q104,'3-Productie normen'!R:S,2,FALSE),FALSE)))</f>
        <v>0</v>
      </c>
      <c r="Z104" s="162">
        <f t="shared" si="20"/>
        <v>0</v>
      </c>
      <c r="AA104" s="162">
        <f t="shared" si="21"/>
        <v>0</v>
      </c>
      <c r="AB104" s="162">
        <f t="shared" si="22"/>
        <v>0</v>
      </c>
      <c r="AC104" s="163"/>
      <c r="AE104" s="127">
        <f t="shared" si="23"/>
        <v>2.16</v>
      </c>
    </row>
    <row r="105" spans="1:31">
      <c r="A105" s="140">
        <v>105</v>
      </c>
      <c r="B105" s="158" t="s">
        <v>514</v>
      </c>
      <c r="C105" s="495"/>
      <c r="D105" s="159" t="s">
        <v>633</v>
      </c>
      <c r="E105" s="159" t="s">
        <v>398</v>
      </c>
      <c r="F105" s="159" t="s">
        <v>398</v>
      </c>
      <c r="G105" s="505" t="s">
        <v>556</v>
      </c>
      <c r="H105" s="505" t="s">
        <v>557</v>
      </c>
      <c r="I105" s="505" t="s">
        <v>684</v>
      </c>
      <c r="J105" s="505" t="s">
        <v>1363</v>
      </c>
      <c r="K105" s="505" t="s">
        <v>554</v>
      </c>
      <c r="L105" s="578">
        <v>9.0500000000000007</v>
      </c>
      <c r="M105" s="459"/>
      <c r="N105" s="459"/>
      <c r="O105" s="459"/>
      <c r="P105" s="459"/>
      <c r="Q105" s="160" t="s">
        <v>517</v>
      </c>
      <c r="R105" s="160"/>
      <c r="S105" s="160"/>
      <c r="T105" s="160"/>
      <c r="U105" s="161">
        <f t="shared" si="16"/>
        <v>0</v>
      </c>
      <c r="V105" s="161">
        <f t="shared" si="17"/>
        <v>0</v>
      </c>
      <c r="W105" s="161">
        <f t="shared" si="18"/>
        <v>0</v>
      </c>
      <c r="X105" s="161">
        <f t="shared" si="19"/>
        <v>0</v>
      </c>
      <c r="Y105" s="162">
        <f>IF(Q105="nio",0,IF(Q105&gt;0,VLOOKUP(J105,'3-Productie normen'!A:O,VLOOKUP(Q105,'3-Productie normen'!R:S,2,FALSE),FALSE)))</f>
        <v>0</v>
      </c>
      <c r="Z105" s="162">
        <f t="shared" si="20"/>
        <v>0</v>
      </c>
      <c r="AA105" s="162">
        <f t="shared" si="21"/>
        <v>0</v>
      </c>
      <c r="AB105" s="162">
        <f t="shared" si="22"/>
        <v>0</v>
      </c>
      <c r="AC105" s="163"/>
      <c r="AE105" s="127">
        <f t="shared" si="23"/>
        <v>0</v>
      </c>
    </row>
    <row r="106" spans="1:31">
      <c r="A106" s="140">
        <v>106</v>
      </c>
      <c r="B106" s="158" t="s">
        <v>514</v>
      </c>
      <c r="C106" s="495"/>
      <c r="D106" s="159" t="s">
        <v>633</v>
      </c>
      <c r="E106" s="159" t="s">
        <v>397</v>
      </c>
      <c r="F106" s="159" t="s">
        <v>397</v>
      </c>
      <c r="G106" s="505" t="s">
        <v>556</v>
      </c>
      <c r="H106" s="505" t="s">
        <v>557</v>
      </c>
      <c r="I106" s="505" t="s">
        <v>685</v>
      </c>
      <c r="J106" s="505" t="s">
        <v>1363</v>
      </c>
      <c r="K106" s="505" t="s">
        <v>554</v>
      </c>
      <c r="L106" s="578">
        <v>2.09</v>
      </c>
      <c r="M106" s="459"/>
      <c r="N106" s="459"/>
      <c r="O106" s="459"/>
      <c r="P106" s="459"/>
      <c r="Q106" s="160" t="s">
        <v>517</v>
      </c>
      <c r="R106" s="160"/>
      <c r="S106" s="160"/>
      <c r="T106" s="160"/>
      <c r="U106" s="161">
        <f t="shared" si="16"/>
        <v>0</v>
      </c>
      <c r="V106" s="161">
        <f t="shared" si="17"/>
        <v>0</v>
      </c>
      <c r="W106" s="161">
        <f t="shared" si="18"/>
        <v>0</v>
      </c>
      <c r="X106" s="161">
        <f t="shared" si="19"/>
        <v>0</v>
      </c>
      <c r="Y106" s="162">
        <f>IF(Q106="nio",0,IF(Q106&gt;0,VLOOKUP(J106,'3-Productie normen'!A:O,VLOOKUP(Q106,'3-Productie normen'!R:S,2,FALSE),FALSE)))</f>
        <v>0</v>
      </c>
      <c r="Z106" s="162">
        <f t="shared" si="20"/>
        <v>0</v>
      </c>
      <c r="AA106" s="162">
        <f t="shared" si="21"/>
        <v>0</v>
      </c>
      <c r="AB106" s="162">
        <f t="shared" si="22"/>
        <v>0</v>
      </c>
      <c r="AC106" s="163"/>
      <c r="AE106" s="127">
        <f t="shared" si="23"/>
        <v>0</v>
      </c>
    </row>
    <row r="107" spans="1:31">
      <c r="A107" s="140">
        <v>107</v>
      </c>
      <c r="B107" s="158" t="s">
        <v>514</v>
      </c>
      <c r="C107" s="495"/>
      <c r="D107" s="159" t="s">
        <v>633</v>
      </c>
      <c r="E107" s="159" t="s">
        <v>400</v>
      </c>
      <c r="F107" s="159" t="s">
        <v>400</v>
      </c>
      <c r="G107" s="505" t="s">
        <v>550</v>
      </c>
      <c r="H107" s="505" t="s">
        <v>551</v>
      </c>
      <c r="I107" s="505" t="s">
        <v>674</v>
      </c>
      <c r="J107" s="506" t="s">
        <v>1363</v>
      </c>
      <c r="K107" s="505" t="s">
        <v>554</v>
      </c>
      <c r="L107" s="578">
        <v>6.47</v>
      </c>
      <c r="M107" s="459"/>
      <c r="N107" s="459"/>
      <c r="O107" s="459"/>
      <c r="P107" s="459"/>
      <c r="Q107" s="160" t="s">
        <v>517</v>
      </c>
      <c r="R107" s="160"/>
      <c r="S107" s="160"/>
      <c r="T107" s="160"/>
      <c r="U107" s="161">
        <f t="shared" si="16"/>
        <v>0</v>
      </c>
      <c r="V107" s="161">
        <f t="shared" si="17"/>
        <v>0</v>
      </c>
      <c r="W107" s="161">
        <f t="shared" si="18"/>
        <v>0</v>
      </c>
      <c r="X107" s="161">
        <f t="shared" si="19"/>
        <v>0</v>
      </c>
      <c r="Y107" s="162">
        <f>IF(Q107="nio",0,IF(Q107&gt;0,VLOOKUP(J107,'3-Productie normen'!A:O,VLOOKUP(Q107,'3-Productie normen'!R:S,2,FALSE),FALSE)))</f>
        <v>0</v>
      </c>
      <c r="Z107" s="162">
        <f t="shared" si="20"/>
        <v>0</v>
      </c>
      <c r="AA107" s="162">
        <f t="shared" si="21"/>
        <v>0</v>
      </c>
      <c r="AB107" s="162">
        <f t="shared" si="22"/>
        <v>0</v>
      </c>
      <c r="AC107" s="163"/>
      <c r="AE107" s="127">
        <f t="shared" si="23"/>
        <v>0</v>
      </c>
    </row>
    <row r="108" spans="1:31">
      <c r="A108" s="140">
        <v>108</v>
      </c>
      <c r="B108" s="158" t="s">
        <v>514</v>
      </c>
      <c r="C108" s="495"/>
      <c r="D108" s="159" t="s">
        <v>633</v>
      </c>
      <c r="E108" s="159" t="s">
        <v>388</v>
      </c>
      <c r="F108" s="159" t="s">
        <v>388</v>
      </c>
      <c r="G108" s="505" t="s">
        <v>536</v>
      </c>
      <c r="H108" s="505" t="s">
        <v>540</v>
      </c>
      <c r="I108" s="505" t="s">
        <v>540</v>
      </c>
      <c r="J108" s="505" t="s">
        <v>250</v>
      </c>
      <c r="K108" s="505" t="s">
        <v>547</v>
      </c>
      <c r="L108" s="578">
        <v>38.03</v>
      </c>
      <c r="M108" s="459"/>
      <c r="N108" s="459"/>
      <c r="O108" s="459"/>
      <c r="P108" s="459"/>
      <c r="Q108" s="160">
        <v>120</v>
      </c>
      <c r="R108" s="160"/>
      <c r="S108" s="160"/>
      <c r="T108" s="160"/>
      <c r="U108" s="161" t="e">
        <f t="shared" si="16"/>
        <v>#DIV/0!</v>
      </c>
      <c r="V108" s="161">
        <f t="shared" si="17"/>
        <v>0</v>
      </c>
      <c r="W108" s="161">
        <f t="shared" si="18"/>
        <v>0</v>
      </c>
      <c r="X108" s="161">
        <f t="shared" si="19"/>
        <v>0</v>
      </c>
      <c r="Y108" s="162">
        <f>IF(Q108="nio",0,IF(Q108&gt;0,VLOOKUP(J108,'3-Productie normen'!A:O,VLOOKUP(Q108,'3-Productie normen'!R:S,2,FALSE),FALSE)))</f>
        <v>0</v>
      </c>
      <c r="Z108" s="162">
        <f t="shared" si="20"/>
        <v>0</v>
      </c>
      <c r="AA108" s="162">
        <f t="shared" si="21"/>
        <v>0</v>
      </c>
      <c r="AB108" s="162">
        <f t="shared" si="22"/>
        <v>0</v>
      </c>
      <c r="AC108" s="163"/>
      <c r="AE108" s="127">
        <f t="shared" si="23"/>
        <v>4563.6000000000004</v>
      </c>
    </row>
    <row r="109" spans="1:31">
      <c r="A109" s="140">
        <v>109</v>
      </c>
      <c r="B109" s="158" t="s">
        <v>514</v>
      </c>
      <c r="C109" s="495"/>
      <c r="D109" s="159" t="s">
        <v>633</v>
      </c>
      <c r="E109" s="159" t="s">
        <v>389</v>
      </c>
      <c r="F109" s="159" t="s">
        <v>389</v>
      </c>
      <c r="G109" s="505" t="s">
        <v>536</v>
      </c>
      <c r="H109" s="505" t="s">
        <v>540</v>
      </c>
      <c r="I109" s="505" t="s">
        <v>540</v>
      </c>
      <c r="J109" s="505" t="s">
        <v>250</v>
      </c>
      <c r="K109" s="505" t="s">
        <v>547</v>
      </c>
      <c r="L109" s="578">
        <v>75.88</v>
      </c>
      <c r="M109" s="459"/>
      <c r="N109" s="459"/>
      <c r="O109" s="459"/>
      <c r="P109" s="459"/>
      <c r="Q109" s="160">
        <v>120</v>
      </c>
      <c r="R109" s="160"/>
      <c r="S109" s="160"/>
      <c r="T109" s="160"/>
      <c r="U109" s="161" t="e">
        <f t="shared" si="16"/>
        <v>#DIV/0!</v>
      </c>
      <c r="V109" s="161">
        <f t="shared" si="17"/>
        <v>0</v>
      </c>
      <c r="W109" s="161">
        <f t="shared" si="18"/>
        <v>0</v>
      </c>
      <c r="X109" s="161">
        <f t="shared" si="19"/>
        <v>0</v>
      </c>
      <c r="Y109" s="162">
        <f>IF(Q109="nio",0,IF(Q109&gt;0,VLOOKUP(J109,'3-Productie normen'!A:O,VLOOKUP(Q109,'3-Productie normen'!R:S,2,FALSE),FALSE)))</f>
        <v>0</v>
      </c>
      <c r="Z109" s="162">
        <f t="shared" si="20"/>
        <v>0</v>
      </c>
      <c r="AA109" s="162">
        <f t="shared" si="21"/>
        <v>0</v>
      </c>
      <c r="AB109" s="162">
        <f t="shared" si="22"/>
        <v>0</v>
      </c>
      <c r="AC109" s="163"/>
      <c r="AE109" s="127">
        <f t="shared" si="23"/>
        <v>9105.5999999999985</v>
      </c>
    </row>
    <row r="110" spans="1:31">
      <c r="A110" s="140">
        <v>110</v>
      </c>
      <c r="B110" s="158" t="s">
        <v>514</v>
      </c>
      <c r="C110" s="495"/>
      <c r="D110" s="159" t="s">
        <v>633</v>
      </c>
      <c r="E110" s="159" t="s">
        <v>375</v>
      </c>
      <c r="F110" s="159" t="s">
        <v>375</v>
      </c>
      <c r="G110" s="505" t="s">
        <v>536</v>
      </c>
      <c r="H110" s="505" t="s">
        <v>540</v>
      </c>
      <c r="I110" s="505" t="s">
        <v>540</v>
      </c>
      <c r="J110" s="505" t="s">
        <v>250</v>
      </c>
      <c r="K110" s="505" t="s">
        <v>547</v>
      </c>
      <c r="L110" s="578">
        <v>80.540000000000006</v>
      </c>
      <c r="M110" s="459"/>
      <c r="N110" s="459"/>
      <c r="O110" s="459"/>
      <c r="P110" s="459"/>
      <c r="Q110" s="160">
        <v>120</v>
      </c>
      <c r="R110" s="160"/>
      <c r="S110" s="160"/>
      <c r="T110" s="160"/>
      <c r="U110" s="161" t="e">
        <f t="shared" si="16"/>
        <v>#DIV/0!</v>
      </c>
      <c r="V110" s="161">
        <f t="shared" si="17"/>
        <v>0</v>
      </c>
      <c r="W110" s="161">
        <f t="shared" si="18"/>
        <v>0</v>
      </c>
      <c r="X110" s="161">
        <f t="shared" si="19"/>
        <v>0</v>
      </c>
      <c r="Y110" s="162">
        <f>IF(Q110="nio",0,IF(Q110&gt;0,VLOOKUP(J110,'3-Productie normen'!A:O,VLOOKUP(Q110,'3-Productie normen'!R:S,2,FALSE),FALSE)))</f>
        <v>0</v>
      </c>
      <c r="Z110" s="162">
        <f t="shared" si="20"/>
        <v>0</v>
      </c>
      <c r="AA110" s="162">
        <f t="shared" si="21"/>
        <v>0</v>
      </c>
      <c r="AB110" s="162">
        <f t="shared" si="22"/>
        <v>0</v>
      </c>
      <c r="AC110" s="163"/>
      <c r="AE110" s="127">
        <f t="shared" si="23"/>
        <v>9664.8000000000011</v>
      </c>
    </row>
    <row r="111" spans="1:31">
      <c r="A111" s="140">
        <v>111</v>
      </c>
      <c r="B111" s="158" t="s">
        <v>514</v>
      </c>
      <c r="C111" s="495"/>
      <c r="D111" s="159" t="s">
        <v>633</v>
      </c>
      <c r="E111" s="159" t="s">
        <v>336</v>
      </c>
      <c r="F111" s="159" t="s">
        <v>336</v>
      </c>
      <c r="G111" s="507" t="s">
        <v>536</v>
      </c>
      <c r="H111" s="507" t="s">
        <v>537</v>
      </c>
      <c r="I111" s="507" t="s">
        <v>686</v>
      </c>
      <c r="J111" s="505" t="s">
        <v>250</v>
      </c>
      <c r="K111" s="505" t="s">
        <v>634</v>
      </c>
      <c r="L111" s="578">
        <v>19.98</v>
      </c>
      <c r="M111" s="459"/>
      <c r="N111" s="459"/>
      <c r="O111" s="459"/>
      <c r="P111" s="459"/>
      <c r="Q111" s="160">
        <v>120</v>
      </c>
      <c r="R111" s="160"/>
      <c r="S111" s="160"/>
      <c r="T111" s="160"/>
      <c r="U111" s="161" t="e">
        <f t="shared" si="16"/>
        <v>#DIV/0!</v>
      </c>
      <c r="V111" s="161">
        <f t="shared" si="17"/>
        <v>0</v>
      </c>
      <c r="W111" s="161">
        <f t="shared" si="18"/>
        <v>0</v>
      </c>
      <c r="X111" s="161">
        <f t="shared" si="19"/>
        <v>0</v>
      </c>
      <c r="Y111" s="162">
        <f>IF(Q111="nio",0,IF(Q111&gt;0,VLOOKUP(J111,'3-Productie normen'!A:O,VLOOKUP(Q111,'3-Productie normen'!R:S,2,FALSE),FALSE)))</f>
        <v>0</v>
      </c>
      <c r="Z111" s="162">
        <f t="shared" si="20"/>
        <v>0</v>
      </c>
      <c r="AA111" s="162">
        <f t="shared" si="21"/>
        <v>0</v>
      </c>
      <c r="AB111" s="162">
        <f t="shared" si="22"/>
        <v>0</v>
      </c>
      <c r="AC111" s="163"/>
      <c r="AE111" s="127">
        <f t="shared" si="23"/>
        <v>2397.6</v>
      </c>
    </row>
    <row r="112" spans="1:31">
      <c r="A112" s="140">
        <v>112</v>
      </c>
      <c r="B112" s="158" t="s">
        <v>514</v>
      </c>
      <c r="C112" s="495"/>
      <c r="D112" s="159" t="s">
        <v>633</v>
      </c>
      <c r="E112" s="159" t="s">
        <v>419</v>
      </c>
      <c r="F112" s="159" t="s">
        <v>419</v>
      </c>
      <c r="G112" s="507" t="s">
        <v>536</v>
      </c>
      <c r="H112" s="507" t="s">
        <v>540</v>
      </c>
      <c r="I112" s="507" t="s">
        <v>540</v>
      </c>
      <c r="J112" s="505" t="s">
        <v>250</v>
      </c>
      <c r="K112" s="505" t="s">
        <v>547</v>
      </c>
      <c r="L112" s="578">
        <v>45.21</v>
      </c>
      <c r="M112" s="459"/>
      <c r="N112" s="459"/>
      <c r="O112" s="459"/>
      <c r="P112" s="459"/>
      <c r="Q112" s="160">
        <v>120</v>
      </c>
      <c r="R112" s="160"/>
      <c r="S112" s="160"/>
      <c r="T112" s="160"/>
      <c r="U112" s="161" t="e">
        <f t="shared" si="16"/>
        <v>#DIV/0!</v>
      </c>
      <c r="V112" s="161">
        <f t="shared" si="17"/>
        <v>0</v>
      </c>
      <c r="W112" s="161">
        <f t="shared" si="18"/>
        <v>0</v>
      </c>
      <c r="X112" s="161">
        <f t="shared" si="19"/>
        <v>0</v>
      </c>
      <c r="Y112" s="162">
        <f>IF(Q112="nio",0,IF(Q112&gt;0,VLOOKUP(J112,'3-Productie normen'!A:O,VLOOKUP(Q112,'3-Productie normen'!R:S,2,FALSE),FALSE)))</f>
        <v>0</v>
      </c>
      <c r="Z112" s="162">
        <f t="shared" si="20"/>
        <v>0</v>
      </c>
      <c r="AA112" s="162">
        <f t="shared" si="21"/>
        <v>0</v>
      </c>
      <c r="AB112" s="162">
        <f t="shared" si="22"/>
        <v>0</v>
      </c>
      <c r="AC112" s="163"/>
      <c r="AE112" s="127">
        <f t="shared" si="23"/>
        <v>5425.2</v>
      </c>
    </row>
    <row r="113" spans="1:31">
      <c r="A113" s="140">
        <v>113</v>
      </c>
      <c r="B113" s="158" t="s">
        <v>514</v>
      </c>
      <c r="C113" s="495"/>
      <c r="D113" s="159" t="s">
        <v>633</v>
      </c>
      <c r="E113" s="159" t="s">
        <v>687</v>
      </c>
      <c r="F113" s="159" t="s">
        <v>687</v>
      </c>
      <c r="G113" s="507" t="s">
        <v>578</v>
      </c>
      <c r="H113" s="507" t="s">
        <v>654</v>
      </c>
      <c r="I113" s="507" t="s">
        <v>654</v>
      </c>
      <c r="J113" s="505" t="s">
        <v>1373</v>
      </c>
      <c r="K113" s="505" t="s">
        <v>547</v>
      </c>
      <c r="L113" s="578">
        <v>12</v>
      </c>
      <c r="M113" s="459"/>
      <c r="N113" s="459"/>
      <c r="O113" s="459"/>
      <c r="P113" s="459"/>
      <c r="Q113" s="160">
        <v>195</v>
      </c>
      <c r="R113" s="160"/>
      <c r="S113" s="160"/>
      <c r="T113" s="160"/>
      <c r="U113" s="161" t="e">
        <f t="shared" si="16"/>
        <v>#DIV/0!</v>
      </c>
      <c r="V113" s="161">
        <f t="shared" si="17"/>
        <v>0</v>
      </c>
      <c r="W113" s="161">
        <f t="shared" si="18"/>
        <v>0</v>
      </c>
      <c r="X113" s="161">
        <f t="shared" si="19"/>
        <v>0</v>
      </c>
      <c r="Y113" s="162">
        <f>IF(Q113="nio",0,IF(Q113&gt;0,VLOOKUP(J113,'3-Productie normen'!A:O,VLOOKUP(Q113,'3-Productie normen'!R:S,2,FALSE),FALSE)))</f>
        <v>0</v>
      </c>
      <c r="Z113" s="162">
        <f t="shared" si="20"/>
        <v>0</v>
      </c>
      <c r="AA113" s="162">
        <f t="shared" si="21"/>
        <v>0</v>
      </c>
      <c r="AB113" s="162">
        <f t="shared" si="22"/>
        <v>0</v>
      </c>
      <c r="AC113" s="163"/>
      <c r="AE113" s="127">
        <f t="shared" si="23"/>
        <v>2340</v>
      </c>
    </row>
    <row r="114" spans="1:31">
      <c r="A114" s="140">
        <v>114</v>
      </c>
      <c r="B114" s="158" t="s">
        <v>514</v>
      </c>
      <c r="C114" s="495"/>
      <c r="D114" s="159" t="s">
        <v>633</v>
      </c>
      <c r="E114" s="159" t="s">
        <v>472</v>
      </c>
      <c r="F114" s="159" t="s">
        <v>472</v>
      </c>
      <c r="G114" s="505" t="s">
        <v>556</v>
      </c>
      <c r="H114" s="505" t="s">
        <v>557</v>
      </c>
      <c r="I114" s="505" t="s">
        <v>688</v>
      </c>
      <c r="J114" s="505" t="s">
        <v>1363</v>
      </c>
      <c r="K114" s="505" t="s">
        <v>547</v>
      </c>
      <c r="L114" s="578">
        <v>2.13</v>
      </c>
      <c r="M114" s="459"/>
      <c r="N114" s="459"/>
      <c r="O114" s="459"/>
      <c r="P114" s="459"/>
      <c r="Q114" s="160" t="s">
        <v>517</v>
      </c>
      <c r="R114" s="160"/>
      <c r="S114" s="160"/>
      <c r="T114" s="160"/>
      <c r="U114" s="161">
        <f t="shared" si="16"/>
        <v>0</v>
      </c>
      <c r="V114" s="161">
        <f t="shared" si="17"/>
        <v>0</v>
      </c>
      <c r="W114" s="161">
        <f t="shared" si="18"/>
        <v>0</v>
      </c>
      <c r="X114" s="161">
        <f t="shared" si="19"/>
        <v>0</v>
      </c>
      <c r="Y114" s="162">
        <f>IF(Q114="nio",0,IF(Q114&gt;0,VLOOKUP(J114,'3-Productie normen'!A:O,VLOOKUP(Q114,'3-Productie normen'!R:S,2,FALSE),FALSE)))</f>
        <v>0</v>
      </c>
      <c r="Z114" s="162">
        <f t="shared" si="20"/>
        <v>0</v>
      </c>
      <c r="AA114" s="162">
        <f t="shared" si="21"/>
        <v>0</v>
      </c>
      <c r="AB114" s="162">
        <f t="shared" si="22"/>
        <v>0</v>
      </c>
      <c r="AC114" s="163"/>
      <c r="AE114" s="127">
        <f t="shared" si="23"/>
        <v>0</v>
      </c>
    </row>
    <row r="115" spans="1:31">
      <c r="A115" s="140">
        <v>115</v>
      </c>
      <c r="B115" s="158" t="s">
        <v>514</v>
      </c>
      <c r="C115" s="495"/>
      <c r="D115" s="159" t="s">
        <v>633</v>
      </c>
      <c r="E115" s="159" t="s">
        <v>471</v>
      </c>
      <c r="F115" s="159" t="s">
        <v>471</v>
      </c>
      <c r="G115" s="505" t="s">
        <v>534</v>
      </c>
      <c r="H115" s="505" t="s">
        <v>531</v>
      </c>
      <c r="I115" s="505" t="s">
        <v>531</v>
      </c>
      <c r="J115" s="527" t="s">
        <v>1368</v>
      </c>
      <c r="K115" s="505" t="s">
        <v>634</v>
      </c>
      <c r="L115" s="578">
        <v>35.69</v>
      </c>
      <c r="M115" s="459"/>
      <c r="N115" s="459"/>
      <c r="O115" s="459"/>
      <c r="P115" s="459"/>
      <c r="Q115" s="160">
        <v>195</v>
      </c>
      <c r="R115" s="160"/>
      <c r="S115" s="160"/>
      <c r="T115" s="160"/>
      <c r="U115" s="161" t="e">
        <f t="shared" si="16"/>
        <v>#DIV/0!</v>
      </c>
      <c r="V115" s="161">
        <f t="shared" si="17"/>
        <v>0</v>
      </c>
      <c r="W115" s="161">
        <f t="shared" si="18"/>
        <v>0</v>
      </c>
      <c r="X115" s="161">
        <f t="shared" si="19"/>
        <v>0</v>
      </c>
      <c r="Y115" s="162">
        <f>IF(Q115="nio",0,IF(Q115&gt;0,VLOOKUP(J115,'3-Productie normen'!A:O,VLOOKUP(Q115,'3-Productie normen'!R:S,2,FALSE),FALSE)))</f>
        <v>0</v>
      </c>
      <c r="Z115" s="162">
        <f t="shared" si="20"/>
        <v>0</v>
      </c>
      <c r="AA115" s="162">
        <f t="shared" si="21"/>
        <v>0</v>
      </c>
      <c r="AB115" s="162">
        <f t="shared" si="22"/>
        <v>0</v>
      </c>
      <c r="AC115" s="163"/>
      <c r="AE115" s="127">
        <f t="shared" si="23"/>
        <v>6959.5499999999993</v>
      </c>
    </row>
    <row r="116" spans="1:31">
      <c r="A116" s="140">
        <v>116</v>
      </c>
      <c r="B116" s="158" t="s">
        <v>514</v>
      </c>
      <c r="C116" s="495"/>
      <c r="D116" s="159" t="s">
        <v>633</v>
      </c>
      <c r="E116" s="159" t="s">
        <v>470</v>
      </c>
      <c r="F116" s="159" t="s">
        <v>470</v>
      </c>
      <c r="G116" s="505" t="s">
        <v>530</v>
      </c>
      <c r="H116" s="505" t="s">
        <v>551</v>
      </c>
      <c r="I116" s="505" t="s">
        <v>662</v>
      </c>
      <c r="J116" s="505" t="s">
        <v>1363</v>
      </c>
      <c r="K116" s="505" t="s">
        <v>547</v>
      </c>
      <c r="L116" s="578">
        <v>5.16</v>
      </c>
      <c r="M116" s="459"/>
      <c r="N116" s="459"/>
      <c r="O116" s="459"/>
      <c r="P116" s="459"/>
      <c r="Q116" s="160" t="s">
        <v>517</v>
      </c>
      <c r="R116" s="160"/>
      <c r="S116" s="160"/>
      <c r="T116" s="160"/>
      <c r="U116" s="161">
        <f t="shared" si="16"/>
        <v>0</v>
      </c>
      <c r="V116" s="161">
        <f t="shared" si="17"/>
        <v>0</v>
      </c>
      <c r="W116" s="161">
        <f t="shared" si="18"/>
        <v>0</v>
      </c>
      <c r="X116" s="161">
        <f t="shared" si="19"/>
        <v>0</v>
      </c>
      <c r="Y116" s="162">
        <f>IF(Q116="nio",0,IF(Q116&gt;0,VLOOKUP(J116,'3-Productie normen'!A:O,VLOOKUP(Q116,'3-Productie normen'!R:S,2,FALSE),FALSE)))</f>
        <v>0</v>
      </c>
      <c r="Z116" s="162">
        <f t="shared" si="20"/>
        <v>0</v>
      </c>
      <c r="AA116" s="162">
        <f t="shared" si="21"/>
        <v>0</v>
      </c>
      <c r="AB116" s="162">
        <f t="shared" si="22"/>
        <v>0</v>
      </c>
      <c r="AC116" s="163"/>
      <c r="AE116" s="127">
        <f t="shared" si="23"/>
        <v>0</v>
      </c>
    </row>
    <row r="117" spans="1:31">
      <c r="A117" s="140">
        <v>117</v>
      </c>
      <c r="B117" s="158" t="s">
        <v>514</v>
      </c>
      <c r="C117" s="495"/>
      <c r="D117" s="159" t="s">
        <v>633</v>
      </c>
      <c r="E117" s="159" t="s">
        <v>469</v>
      </c>
      <c r="F117" s="159" t="s">
        <v>469</v>
      </c>
      <c r="G117" s="505" t="s">
        <v>550</v>
      </c>
      <c r="H117" s="505" t="s">
        <v>551</v>
      </c>
      <c r="I117" s="505" t="s">
        <v>689</v>
      </c>
      <c r="J117" s="505" t="s">
        <v>516</v>
      </c>
      <c r="K117" s="505" t="s">
        <v>547</v>
      </c>
      <c r="L117" s="578">
        <v>13.32</v>
      </c>
      <c r="M117" s="459"/>
      <c r="N117" s="459"/>
      <c r="O117" s="459"/>
      <c r="P117" s="459"/>
      <c r="Q117" s="160">
        <v>12</v>
      </c>
      <c r="R117" s="160"/>
      <c r="S117" s="160"/>
      <c r="T117" s="160"/>
      <c r="U117" s="161" t="e">
        <f t="shared" si="16"/>
        <v>#DIV/0!</v>
      </c>
      <c r="V117" s="161">
        <f t="shared" si="17"/>
        <v>0</v>
      </c>
      <c r="W117" s="161">
        <f t="shared" si="18"/>
        <v>0</v>
      </c>
      <c r="X117" s="161">
        <f t="shared" si="19"/>
        <v>0</v>
      </c>
      <c r="Y117" s="162">
        <f>IF(Q117="nio",0,IF(Q117&gt;0,VLOOKUP(J117,'3-Productie normen'!A:O,VLOOKUP(Q117,'3-Productie normen'!R:S,2,FALSE),FALSE)))</f>
        <v>0</v>
      </c>
      <c r="Z117" s="162">
        <f t="shared" si="20"/>
        <v>0</v>
      </c>
      <c r="AA117" s="162">
        <f t="shared" si="21"/>
        <v>0</v>
      </c>
      <c r="AB117" s="162">
        <f t="shared" si="22"/>
        <v>0</v>
      </c>
      <c r="AC117" s="163"/>
      <c r="AE117" s="127">
        <f t="shared" si="23"/>
        <v>159.84</v>
      </c>
    </row>
    <row r="118" spans="1:31">
      <c r="A118" s="140">
        <v>118</v>
      </c>
      <c r="B118" s="158" t="s">
        <v>514</v>
      </c>
      <c r="C118" s="495"/>
      <c r="D118" s="159" t="s">
        <v>633</v>
      </c>
      <c r="E118" s="159" t="s">
        <v>453</v>
      </c>
      <c r="F118" s="159" t="s">
        <v>453</v>
      </c>
      <c r="G118" s="505" t="s">
        <v>534</v>
      </c>
      <c r="H118" s="505" t="s">
        <v>535</v>
      </c>
      <c r="I118" s="505" t="s">
        <v>535</v>
      </c>
      <c r="J118" s="507" t="s">
        <v>221</v>
      </c>
      <c r="K118" s="505" t="s">
        <v>634</v>
      </c>
      <c r="L118" s="578">
        <v>17.55</v>
      </c>
      <c r="M118" s="459"/>
      <c r="N118" s="459"/>
      <c r="O118" s="459"/>
      <c r="P118" s="459"/>
      <c r="Q118" s="160">
        <v>195</v>
      </c>
      <c r="R118" s="160"/>
      <c r="S118" s="160"/>
      <c r="T118" s="160"/>
      <c r="U118" s="161" t="e">
        <f t="shared" si="16"/>
        <v>#DIV/0!</v>
      </c>
      <c r="V118" s="161">
        <f t="shared" si="17"/>
        <v>0</v>
      </c>
      <c r="W118" s="161">
        <f t="shared" si="18"/>
        <v>0</v>
      </c>
      <c r="X118" s="161">
        <f t="shared" si="19"/>
        <v>0</v>
      </c>
      <c r="Y118" s="162">
        <f>IF(Q118="nio",0,IF(Q118&gt;0,VLOOKUP(J118,'3-Productie normen'!A:O,VLOOKUP(Q118,'3-Productie normen'!R:S,2,FALSE),FALSE)))</f>
        <v>0</v>
      </c>
      <c r="Z118" s="162">
        <f t="shared" si="20"/>
        <v>0</v>
      </c>
      <c r="AA118" s="162">
        <f t="shared" si="21"/>
        <v>0</v>
      </c>
      <c r="AB118" s="162">
        <f t="shared" si="22"/>
        <v>0</v>
      </c>
      <c r="AC118" s="163"/>
      <c r="AE118" s="127">
        <f t="shared" si="23"/>
        <v>3422.25</v>
      </c>
    </row>
    <row r="119" spans="1:31">
      <c r="A119" s="140">
        <v>119</v>
      </c>
      <c r="B119" s="158" t="s">
        <v>514</v>
      </c>
      <c r="C119" s="495"/>
      <c r="D119" s="159" t="s">
        <v>633</v>
      </c>
      <c r="E119" s="159" t="s">
        <v>452</v>
      </c>
      <c r="F119" s="159" t="s">
        <v>452</v>
      </c>
      <c r="G119" s="505" t="s">
        <v>543</v>
      </c>
      <c r="H119" s="505" t="s">
        <v>548</v>
      </c>
      <c r="I119" s="505" t="s">
        <v>548</v>
      </c>
      <c r="J119" s="505" t="s">
        <v>263</v>
      </c>
      <c r="K119" s="505" t="s">
        <v>634</v>
      </c>
      <c r="L119" s="578">
        <v>50.41</v>
      </c>
      <c r="M119" s="459"/>
      <c r="N119" s="459"/>
      <c r="O119" s="459"/>
      <c r="P119" s="459"/>
      <c r="Q119" s="160">
        <v>195</v>
      </c>
      <c r="R119" s="160"/>
      <c r="S119" s="160"/>
      <c r="T119" s="160"/>
      <c r="U119" s="161" t="e">
        <f t="shared" si="16"/>
        <v>#DIV/0!</v>
      </c>
      <c r="V119" s="161">
        <f t="shared" si="17"/>
        <v>0</v>
      </c>
      <c r="W119" s="161">
        <f t="shared" si="18"/>
        <v>0</v>
      </c>
      <c r="X119" s="161">
        <f t="shared" si="19"/>
        <v>0</v>
      </c>
      <c r="Y119" s="162">
        <f>IF(Q119="nio",0,IF(Q119&gt;0,VLOOKUP(J119,'3-Productie normen'!A:O,VLOOKUP(Q119,'3-Productie normen'!R:S,2,FALSE),FALSE)))</f>
        <v>0</v>
      </c>
      <c r="Z119" s="162">
        <f t="shared" si="20"/>
        <v>0</v>
      </c>
      <c r="AA119" s="162">
        <f t="shared" si="21"/>
        <v>0</v>
      </c>
      <c r="AB119" s="162">
        <f t="shared" si="22"/>
        <v>0</v>
      </c>
      <c r="AC119" s="163"/>
      <c r="AE119" s="127">
        <f t="shared" si="23"/>
        <v>9829.9499999999989</v>
      </c>
    </row>
    <row r="120" spans="1:31">
      <c r="A120" s="140">
        <v>120</v>
      </c>
      <c r="B120" s="158" t="s">
        <v>514</v>
      </c>
      <c r="C120" s="495"/>
      <c r="D120" s="159" t="s">
        <v>633</v>
      </c>
      <c r="E120" s="159" t="s">
        <v>451</v>
      </c>
      <c r="F120" s="159" t="s">
        <v>451</v>
      </c>
      <c r="G120" s="505" t="s">
        <v>543</v>
      </c>
      <c r="H120" s="505" t="s">
        <v>548</v>
      </c>
      <c r="I120" s="505" t="s">
        <v>548</v>
      </c>
      <c r="J120" s="505" t="s">
        <v>263</v>
      </c>
      <c r="K120" s="505" t="s">
        <v>634</v>
      </c>
      <c r="L120" s="578">
        <v>50.41</v>
      </c>
      <c r="M120" s="459"/>
      <c r="N120" s="459"/>
      <c r="O120" s="459"/>
      <c r="P120" s="459"/>
      <c r="Q120" s="160">
        <v>195</v>
      </c>
      <c r="R120" s="160"/>
      <c r="S120" s="160"/>
      <c r="T120" s="160"/>
      <c r="U120" s="161" t="e">
        <f t="shared" si="16"/>
        <v>#DIV/0!</v>
      </c>
      <c r="V120" s="161">
        <f t="shared" si="17"/>
        <v>0</v>
      </c>
      <c r="W120" s="161">
        <f t="shared" si="18"/>
        <v>0</v>
      </c>
      <c r="X120" s="161">
        <f t="shared" si="19"/>
        <v>0</v>
      </c>
      <c r="Y120" s="162">
        <f>IF(Q120="nio",0,IF(Q120&gt;0,VLOOKUP(J120,'3-Productie normen'!A:O,VLOOKUP(Q120,'3-Productie normen'!R:S,2,FALSE),FALSE)))</f>
        <v>0</v>
      </c>
      <c r="Z120" s="162">
        <f t="shared" si="20"/>
        <v>0</v>
      </c>
      <c r="AA120" s="162">
        <f t="shared" si="21"/>
        <v>0</v>
      </c>
      <c r="AB120" s="162">
        <f t="shared" si="22"/>
        <v>0</v>
      </c>
      <c r="AC120" s="163"/>
      <c r="AE120" s="127">
        <f t="shared" si="23"/>
        <v>9829.9499999999989</v>
      </c>
    </row>
    <row r="121" spans="1:31">
      <c r="A121" s="140">
        <v>121</v>
      </c>
      <c r="B121" s="158" t="s">
        <v>514</v>
      </c>
      <c r="C121" s="495"/>
      <c r="D121" s="159" t="s">
        <v>633</v>
      </c>
      <c r="E121" s="159" t="s">
        <v>450</v>
      </c>
      <c r="F121" s="159" t="s">
        <v>450</v>
      </c>
      <c r="G121" s="505" t="s">
        <v>543</v>
      </c>
      <c r="H121" s="505" t="s">
        <v>548</v>
      </c>
      <c r="I121" s="505" t="s">
        <v>548</v>
      </c>
      <c r="J121" s="505" t="s">
        <v>263</v>
      </c>
      <c r="K121" s="505" t="s">
        <v>634</v>
      </c>
      <c r="L121" s="578">
        <v>24.85</v>
      </c>
      <c r="M121" s="459"/>
      <c r="N121" s="459"/>
      <c r="O121" s="459"/>
      <c r="P121" s="459"/>
      <c r="Q121" s="160">
        <v>195</v>
      </c>
      <c r="R121" s="160"/>
      <c r="S121" s="160"/>
      <c r="T121" s="160"/>
      <c r="U121" s="161" t="e">
        <f t="shared" si="16"/>
        <v>#DIV/0!</v>
      </c>
      <c r="V121" s="161">
        <f t="shared" si="17"/>
        <v>0</v>
      </c>
      <c r="W121" s="161">
        <f t="shared" si="18"/>
        <v>0</v>
      </c>
      <c r="X121" s="161">
        <f t="shared" si="19"/>
        <v>0</v>
      </c>
      <c r="Y121" s="162">
        <f>IF(Q121="nio",0,IF(Q121&gt;0,VLOOKUP(J121,'3-Productie normen'!A:O,VLOOKUP(Q121,'3-Productie normen'!R:S,2,FALSE),FALSE)))</f>
        <v>0</v>
      </c>
      <c r="Z121" s="162">
        <f t="shared" si="20"/>
        <v>0</v>
      </c>
      <c r="AA121" s="162">
        <f t="shared" si="21"/>
        <v>0</v>
      </c>
      <c r="AB121" s="162">
        <f t="shared" si="22"/>
        <v>0</v>
      </c>
      <c r="AC121" s="163"/>
      <c r="AE121" s="127">
        <f t="shared" si="23"/>
        <v>4845.75</v>
      </c>
    </row>
    <row r="122" spans="1:31">
      <c r="A122" s="140">
        <v>122</v>
      </c>
      <c r="B122" s="158" t="s">
        <v>514</v>
      </c>
      <c r="C122" s="495"/>
      <c r="D122" s="159" t="s">
        <v>633</v>
      </c>
      <c r="E122" s="159" t="s">
        <v>449</v>
      </c>
      <c r="F122" s="159" t="s">
        <v>449</v>
      </c>
      <c r="G122" s="505" t="s">
        <v>543</v>
      </c>
      <c r="H122" s="505" t="s">
        <v>548</v>
      </c>
      <c r="I122" s="505" t="s">
        <v>548</v>
      </c>
      <c r="J122" s="506" t="s">
        <v>263</v>
      </c>
      <c r="K122" s="505" t="s">
        <v>634</v>
      </c>
      <c r="L122" s="578">
        <v>49.2</v>
      </c>
      <c r="M122" s="459"/>
      <c r="N122" s="459"/>
      <c r="O122" s="459"/>
      <c r="P122" s="459"/>
      <c r="Q122" s="160">
        <v>195</v>
      </c>
      <c r="R122" s="160"/>
      <c r="S122" s="160"/>
      <c r="T122" s="160"/>
      <c r="U122" s="161" t="e">
        <f t="shared" si="16"/>
        <v>#DIV/0!</v>
      </c>
      <c r="V122" s="161">
        <f t="shared" si="17"/>
        <v>0</v>
      </c>
      <c r="W122" s="161">
        <f t="shared" si="18"/>
        <v>0</v>
      </c>
      <c r="X122" s="161">
        <f t="shared" si="19"/>
        <v>0</v>
      </c>
      <c r="Y122" s="162">
        <f>IF(Q122="nio",0,IF(Q122&gt;0,VLOOKUP(J122,'3-Productie normen'!A:O,VLOOKUP(Q122,'3-Productie normen'!R:S,2,FALSE),FALSE)))</f>
        <v>0</v>
      </c>
      <c r="Z122" s="162">
        <f t="shared" si="20"/>
        <v>0</v>
      </c>
      <c r="AA122" s="162">
        <f t="shared" si="21"/>
        <v>0</v>
      </c>
      <c r="AB122" s="162">
        <f t="shared" si="22"/>
        <v>0</v>
      </c>
      <c r="AC122" s="163"/>
      <c r="AE122" s="127">
        <f t="shared" si="23"/>
        <v>9594</v>
      </c>
    </row>
    <row r="123" spans="1:31">
      <c r="A123" s="140">
        <v>123</v>
      </c>
      <c r="B123" s="158" t="s">
        <v>514</v>
      </c>
      <c r="C123" s="495"/>
      <c r="D123" s="159" t="s">
        <v>633</v>
      </c>
      <c r="E123" s="159" t="s">
        <v>448</v>
      </c>
      <c r="F123" s="159" t="s">
        <v>448</v>
      </c>
      <c r="G123" s="505" t="s">
        <v>543</v>
      </c>
      <c r="H123" s="505" t="s">
        <v>548</v>
      </c>
      <c r="I123" s="505" t="s">
        <v>548</v>
      </c>
      <c r="J123" s="506" t="s">
        <v>263</v>
      </c>
      <c r="K123" s="505" t="s">
        <v>634</v>
      </c>
      <c r="L123" s="578">
        <v>50.41</v>
      </c>
      <c r="M123" s="459"/>
      <c r="N123" s="459"/>
      <c r="O123" s="459"/>
      <c r="P123" s="459"/>
      <c r="Q123" s="160">
        <v>195</v>
      </c>
      <c r="R123" s="160"/>
      <c r="S123" s="160"/>
      <c r="T123" s="160"/>
      <c r="U123" s="161" t="e">
        <f t="shared" si="16"/>
        <v>#DIV/0!</v>
      </c>
      <c r="V123" s="161">
        <f t="shared" si="17"/>
        <v>0</v>
      </c>
      <c r="W123" s="161">
        <f t="shared" si="18"/>
        <v>0</v>
      </c>
      <c r="X123" s="161">
        <f t="shared" si="19"/>
        <v>0</v>
      </c>
      <c r="Y123" s="162">
        <f>IF(Q123="nio",0,IF(Q123&gt;0,VLOOKUP(J123,'3-Productie normen'!A:O,VLOOKUP(Q123,'3-Productie normen'!R:S,2,FALSE),FALSE)))</f>
        <v>0</v>
      </c>
      <c r="Z123" s="162">
        <f t="shared" si="20"/>
        <v>0</v>
      </c>
      <c r="AA123" s="162">
        <f t="shared" si="21"/>
        <v>0</v>
      </c>
      <c r="AB123" s="162">
        <f t="shared" si="22"/>
        <v>0</v>
      </c>
      <c r="AC123" s="163"/>
      <c r="AE123" s="127">
        <f t="shared" si="23"/>
        <v>9829.9499999999989</v>
      </c>
    </row>
    <row r="124" spans="1:31">
      <c r="A124" s="140">
        <v>124</v>
      </c>
      <c r="B124" s="158" t="s">
        <v>514</v>
      </c>
      <c r="C124" s="495"/>
      <c r="D124" s="159" t="s">
        <v>633</v>
      </c>
      <c r="E124" s="159" t="s">
        <v>446</v>
      </c>
      <c r="F124" s="159" t="s">
        <v>446</v>
      </c>
      <c r="G124" s="505" t="s">
        <v>543</v>
      </c>
      <c r="H124" s="505" t="s">
        <v>548</v>
      </c>
      <c r="I124" s="505" t="s">
        <v>548</v>
      </c>
      <c r="J124" s="506" t="s">
        <v>263</v>
      </c>
      <c r="K124" s="505" t="s">
        <v>634</v>
      </c>
      <c r="L124" s="578">
        <v>53.44</v>
      </c>
      <c r="M124" s="459"/>
      <c r="N124" s="459"/>
      <c r="O124" s="459"/>
      <c r="P124" s="459"/>
      <c r="Q124" s="160">
        <v>195</v>
      </c>
      <c r="R124" s="160"/>
      <c r="S124" s="160"/>
      <c r="T124" s="160"/>
      <c r="U124" s="161" t="e">
        <f t="shared" si="16"/>
        <v>#DIV/0!</v>
      </c>
      <c r="V124" s="161">
        <f t="shared" si="17"/>
        <v>0</v>
      </c>
      <c r="W124" s="161">
        <f t="shared" si="18"/>
        <v>0</v>
      </c>
      <c r="X124" s="161">
        <f t="shared" si="19"/>
        <v>0</v>
      </c>
      <c r="Y124" s="162">
        <f>IF(Q124="nio",0,IF(Q124&gt;0,VLOOKUP(J124,'3-Productie normen'!A:O,VLOOKUP(Q124,'3-Productie normen'!R:S,2,FALSE),FALSE)))</f>
        <v>0</v>
      </c>
      <c r="Z124" s="162">
        <f t="shared" si="20"/>
        <v>0</v>
      </c>
      <c r="AA124" s="162">
        <f t="shared" si="21"/>
        <v>0</v>
      </c>
      <c r="AB124" s="162">
        <f t="shared" si="22"/>
        <v>0</v>
      </c>
      <c r="AC124" s="163"/>
      <c r="AE124" s="127">
        <f t="shared" si="23"/>
        <v>10420.799999999999</v>
      </c>
    </row>
    <row r="125" spans="1:31">
      <c r="A125" s="140">
        <v>125</v>
      </c>
      <c r="B125" s="158" t="s">
        <v>514</v>
      </c>
      <c r="C125" s="495"/>
      <c r="D125" s="159" t="s">
        <v>633</v>
      </c>
      <c r="E125" s="159" t="s">
        <v>445</v>
      </c>
      <c r="F125" s="159" t="s">
        <v>445</v>
      </c>
      <c r="G125" s="505" t="s">
        <v>543</v>
      </c>
      <c r="H125" s="505" t="s">
        <v>548</v>
      </c>
      <c r="I125" s="505" t="s">
        <v>548</v>
      </c>
      <c r="J125" s="505" t="s">
        <v>263</v>
      </c>
      <c r="K125" s="505" t="s">
        <v>634</v>
      </c>
      <c r="L125" s="578">
        <v>24.85</v>
      </c>
      <c r="M125" s="459"/>
      <c r="N125" s="459"/>
      <c r="O125" s="459"/>
      <c r="P125" s="459"/>
      <c r="Q125" s="160">
        <v>195</v>
      </c>
      <c r="R125" s="160"/>
      <c r="S125" s="160"/>
      <c r="T125" s="160"/>
      <c r="U125" s="161" t="e">
        <f t="shared" si="16"/>
        <v>#DIV/0!</v>
      </c>
      <c r="V125" s="161">
        <f t="shared" si="17"/>
        <v>0</v>
      </c>
      <c r="W125" s="161">
        <f t="shared" si="18"/>
        <v>0</v>
      </c>
      <c r="X125" s="161">
        <f t="shared" si="19"/>
        <v>0</v>
      </c>
      <c r="Y125" s="162">
        <f>IF(Q125="nio",0,IF(Q125&gt;0,VLOOKUP(J125,'3-Productie normen'!A:O,VLOOKUP(Q125,'3-Productie normen'!R:S,2,FALSE),FALSE)))</f>
        <v>0</v>
      </c>
      <c r="Z125" s="162">
        <f t="shared" si="20"/>
        <v>0</v>
      </c>
      <c r="AA125" s="162">
        <f t="shared" si="21"/>
        <v>0</v>
      </c>
      <c r="AB125" s="162">
        <f t="shared" si="22"/>
        <v>0</v>
      </c>
      <c r="AC125" s="163"/>
      <c r="AE125" s="127">
        <f t="shared" si="23"/>
        <v>4845.75</v>
      </c>
    </row>
    <row r="126" spans="1:31">
      <c r="A126" s="140">
        <v>126</v>
      </c>
      <c r="B126" s="158" t="s">
        <v>514</v>
      </c>
      <c r="C126" s="495"/>
      <c r="D126" s="159" t="s">
        <v>633</v>
      </c>
      <c r="E126" s="159" t="s">
        <v>447</v>
      </c>
      <c r="F126" s="159" t="s">
        <v>447</v>
      </c>
      <c r="G126" s="505" t="s">
        <v>536</v>
      </c>
      <c r="H126" s="505" t="s">
        <v>540</v>
      </c>
      <c r="I126" s="505" t="s">
        <v>540</v>
      </c>
      <c r="J126" s="505" t="s">
        <v>250</v>
      </c>
      <c r="K126" s="505" t="s">
        <v>663</v>
      </c>
      <c r="L126" s="578">
        <v>182.97</v>
      </c>
      <c r="M126" s="459"/>
      <c r="N126" s="459"/>
      <c r="O126" s="459"/>
      <c r="P126" s="459"/>
      <c r="Q126" s="160">
        <v>120</v>
      </c>
      <c r="R126" s="160"/>
      <c r="S126" s="160"/>
      <c r="T126" s="160"/>
      <c r="U126" s="161" t="e">
        <f t="shared" si="16"/>
        <v>#DIV/0!</v>
      </c>
      <c r="V126" s="161">
        <f t="shared" si="17"/>
        <v>0</v>
      </c>
      <c r="W126" s="161">
        <f t="shared" si="18"/>
        <v>0</v>
      </c>
      <c r="X126" s="161">
        <f t="shared" si="19"/>
        <v>0</v>
      </c>
      <c r="Y126" s="162">
        <f>IF(Q126="nio",0,IF(Q126&gt;0,VLOOKUP(J126,'3-Productie normen'!A:O,VLOOKUP(Q126,'3-Productie normen'!R:S,2,FALSE),FALSE)))</f>
        <v>0</v>
      </c>
      <c r="Z126" s="162">
        <f t="shared" si="20"/>
        <v>0</v>
      </c>
      <c r="AA126" s="162">
        <f t="shared" si="21"/>
        <v>0</v>
      </c>
      <c r="AB126" s="162">
        <f t="shared" si="22"/>
        <v>0</v>
      </c>
      <c r="AC126" s="163"/>
      <c r="AE126" s="127">
        <f t="shared" si="23"/>
        <v>21956.400000000001</v>
      </c>
    </row>
    <row r="127" spans="1:31">
      <c r="A127" s="140">
        <v>127</v>
      </c>
      <c r="B127" s="158" t="s">
        <v>514</v>
      </c>
      <c r="C127" s="495"/>
      <c r="D127" s="159" t="s">
        <v>633</v>
      </c>
      <c r="E127" s="159" t="s">
        <v>690</v>
      </c>
      <c r="F127" s="159" t="s">
        <v>690</v>
      </c>
      <c r="G127" s="505" t="s">
        <v>578</v>
      </c>
      <c r="H127" s="505" t="s">
        <v>579</v>
      </c>
      <c r="I127" s="505" t="s">
        <v>579</v>
      </c>
      <c r="J127" s="505" t="s">
        <v>266</v>
      </c>
      <c r="K127" s="505"/>
      <c r="L127" s="578">
        <v>3.51</v>
      </c>
      <c r="M127" s="459"/>
      <c r="N127" s="459"/>
      <c r="O127" s="459"/>
      <c r="P127" s="459"/>
      <c r="Q127" s="160">
        <v>195</v>
      </c>
      <c r="R127" s="160"/>
      <c r="S127" s="160"/>
      <c r="T127" s="160"/>
      <c r="U127" s="161" t="e">
        <f t="shared" si="16"/>
        <v>#DIV/0!</v>
      </c>
      <c r="V127" s="161">
        <f t="shared" si="17"/>
        <v>0</v>
      </c>
      <c r="W127" s="161">
        <f t="shared" si="18"/>
        <v>0</v>
      </c>
      <c r="X127" s="161">
        <f t="shared" si="19"/>
        <v>0</v>
      </c>
      <c r="Y127" s="162">
        <f>IF(Q127="nio",0,IF(Q127&gt;0,VLOOKUP(J127,'3-Productie normen'!A:O,VLOOKUP(Q127,'3-Productie normen'!R:S,2,FALSE),FALSE)))</f>
        <v>0</v>
      </c>
      <c r="Z127" s="162">
        <f t="shared" si="20"/>
        <v>0</v>
      </c>
      <c r="AA127" s="162">
        <f t="shared" si="21"/>
        <v>0</v>
      </c>
      <c r="AB127" s="162">
        <f t="shared" si="22"/>
        <v>0</v>
      </c>
      <c r="AC127" s="163"/>
      <c r="AE127" s="127">
        <f t="shared" si="23"/>
        <v>684.44999999999993</v>
      </c>
    </row>
    <row r="128" spans="1:31">
      <c r="A128" s="140">
        <v>128</v>
      </c>
      <c r="B128" s="158" t="s">
        <v>514</v>
      </c>
      <c r="C128" s="495"/>
      <c r="D128" s="159" t="s">
        <v>633</v>
      </c>
      <c r="E128" s="159" t="s">
        <v>473</v>
      </c>
      <c r="F128" s="159" t="s">
        <v>473</v>
      </c>
      <c r="G128" s="505" t="s">
        <v>578</v>
      </c>
      <c r="H128" s="505" t="s">
        <v>654</v>
      </c>
      <c r="I128" s="505" t="s">
        <v>654</v>
      </c>
      <c r="J128" s="505" t="s">
        <v>1373</v>
      </c>
      <c r="K128" s="505" t="s">
        <v>547</v>
      </c>
      <c r="L128" s="578">
        <v>16.8</v>
      </c>
      <c r="M128" s="459"/>
      <c r="N128" s="459"/>
      <c r="O128" s="459"/>
      <c r="P128" s="459"/>
      <c r="Q128" s="160">
        <v>195</v>
      </c>
      <c r="R128" s="160"/>
      <c r="S128" s="160"/>
      <c r="T128" s="160"/>
      <c r="U128" s="161" t="e">
        <f t="shared" si="16"/>
        <v>#DIV/0!</v>
      </c>
      <c r="V128" s="161">
        <f t="shared" si="17"/>
        <v>0</v>
      </c>
      <c r="W128" s="161">
        <f t="shared" si="18"/>
        <v>0</v>
      </c>
      <c r="X128" s="161">
        <f t="shared" si="19"/>
        <v>0</v>
      </c>
      <c r="Y128" s="162">
        <f>IF(Q128="nio",0,IF(Q128&gt;0,VLOOKUP(J128,'3-Productie normen'!A:O,VLOOKUP(Q128,'3-Productie normen'!R:S,2,FALSE),FALSE)))</f>
        <v>0</v>
      </c>
      <c r="Z128" s="162">
        <f t="shared" si="20"/>
        <v>0</v>
      </c>
      <c r="AA128" s="162">
        <f t="shared" si="21"/>
        <v>0</v>
      </c>
      <c r="AB128" s="162">
        <f t="shared" si="22"/>
        <v>0</v>
      </c>
      <c r="AC128" s="163"/>
      <c r="AE128" s="127">
        <f t="shared" si="23"/>
        <v>3276</v>
      </c>
    </row>
    <row r="129" spans="1:31">
      <c r="A129" s="140">
        <v>129</v>
      </c>
      <c r="B129" s="158" t="s">
        <v>514</v>
      </c>
      <c r="C129" s="495"/>
      <c r="D129" s="159" t="s">
        <v>633</v>
      </c>
      <c r="E129" s="159" t="s">
        <v>439</v>
      </c>
      <c r="F129" s="159" t="s">
        <v>439</v>
      </c>
      <c r="G129" s="505" t="s">
        <v>543</v>
      </c>
      <c r="H129" s="505" t="s">
        <v>548</v>
      </c>
      <c r="I129" s="505" t="s">
        <v>548</v>
      </c>
      <c r="J129" s="505" t="s">
        <v>263</v>
      </c>
      <c r="K129" s="505" t="s">
        <v>663</v>
      </c>
      <c r="L129" s="578">
        <v>72.77</v>
      </c>
      <c r="M129" s="459"/>
      <c r="N129" s="459"/>
      <c r="O129" s="459"/>
      <c r="P129" s="459"/>
      <c r="Q129" s="160">
        <v>195</v>
      </c>
      <c r="R129" s="160"/>
      <c r="S129" s="160"/>
      <c r="T129" s="160"/>
      <c r="U129" s="161" t="e">
        <f t="shared" si="16"/>
        <v>#DIV/0!</v>
      </c>
      <c r="V129" s="161">
        <f t="shared" si="17"/>
        <v>0</v>
      </c>
      <c r="W129" s="161">
        <f t="shared" si="18"/>
        <v>0</v>
      </c>
      <c r="X129" s="161">
        <f t="shared" si="19"/>
        <v>0</v>
      </c>
      <c r="Y129" s="162">
        <f>IF(Q129="nio",0,IF(Q129&gt;0,VLOOKUP(J129,'3-Productie normen'!A:O,VLOOKUP(Q129,'3-Productie normen'!R:S,2,FALSE),FALSE)))</f>
        <v>0</v>
      </c>
      <c r="Z129" s="162">
        <f t="shared" si="20"/>
        <v>0</v>
      </c>
      <c r="AA129" s="162">
        <f t="shared" si="21"/>
        <v>0</v>
      </c>
      <c r="AB129" s="162">
        <f t="shared" si="22"/>
        <v>0</v>
      </c>
      <c r="AC129" s="163"/>
      <c r="AE129" s="127">
        <f t="shared" si="23"/>
        <v>14190.15</v>
      </c>
    </row>
    <row r="130" spans="1:31">
      <c r="A130" s="140">
        <v>130</v>
      </c>
      <c r="B130" s="158" t="s">
        <v>514</v>
      </c>
      <c r="C130" s="495"/>
      <c r="D130" s="159" t="s">
        <v>633</v>
      </c>
      <c r="E130" s="159" t="s">
        <v>438</v>
      </c>
      <c r="F130" s="159" t="s">
        <v>438</v>
      </c>
      <c r="G130" s="505" t="s">
        <v>543</v>
      </c>
      <c r="H130" s="505" t="s">
        <v>548</v>
      </c>
      <c r="I130" s="505" t="s">
        <v>548</v>
      </c>
      <c r="J130" s="505" t="s">
        <v>263</v>
      </c>
      <c r="K130" s="505" t="s">
        <v>663</v>
      </c>
      <c r="L130" s="578">
        <v>74.55</v>
      </c>
      <c r="M130" s="459"/>
      <c r="N130" s="459"/>
      <c r="O130" s="459"/>
      <c r="P130" s="459"/>
      <c r="Q130" s="160">
        <v>195</v>
      </c>
      <c r="R130" s="160"/>
      <c r="S130" s="160"/>
      <c r="T130" s="160"/>
      <c r="U130" s="161" t="e">
        <f t="shared" si="16"/>
        <v>#DIV/0!</v>
      </c>
      <c r="V130" s="161">
        <f t="shared" si="17"/>
        <v>0</v>
      </c>
      <c r="W130" s="161">
        <f t="shared" si="18"/>
        <v>0</v>
      </c>
      <c r="X130" s="161">
        <f t="shared" si="19"/>
        <v>0</v>
      </c>
      <c r="Y130" s="162">
        <f>IF(Q130="nio",0,IF(Q130&gt;0,VLOOKUP(J130,'3-Productie normen'!A:O,VLOOKUP(Q130,'3-Productie normen'!R:S,2,FALSE),FALSE)))</f>
        <v>0</v>
      </c>
      <c r="Z130" s="162">
        <f t="shared" si="20"/>
        <v>0</v>
      </c>
      <c r="AA130" s="162">
        <f t="shared" si="21"/>
        <v>0</v>
      </c>
      <c r="AB130" s="162">
        <f t="shared" si="22"/>
        <v>0</v>
      </c>
      <c r="AC130" s="163"/>
      <c r="AE130" s="127">
        <f t="shared" si="23"/>
        <v>14537.25</v>
      </c>
    </row>
    <row r="131" spans="1:31">
      <c r="A131" s="140">
        <v>131</v>
      </c>
      <c r="B131" s="158" t="s">
        <v>514</v>
      </c>
      <c r="C131" s="495"/>
      <c r="D131" s="159" t="s">
        <v>633</v>
      </c>
      <c r="E131" s="159" t="s">
        <v>437</v>
      </c>
      <c r="F131" s="159" t="s">
        <v>437</v>
      </c>
      <c r="G131" s="505" t="s">
        <v>543</v>
      </c>
      <c r="H131" s="505" t="s">
        <v>548</v>
      </c>
      <c r="I131" s="505" t="s">
        <v>548</v>
      </c>
      <c r="J131" s="505" t="s">
        <v>263</v>
      </c>
      <c r="K131" s="505" t="s">
        <v>663</v>
      </c>
      <c r="L131" s="578">
        <v>70.349999999999994</v>
      </c>
      <c r="M131" s="459"/>
      <c r="N131" s="459"/>
      <c r="O131" s="459"/>
      <c r="P131" s="459"/>
      <c r="Q131" s="160">
        <v>195</v>
      </c>
      <c r="R131" s="160"/>
      <c r="S131" s="160"/>
      <c r="T131" s="160"/>
      <c r="U131" s="161" t="e">
        <f t="shared" si="16"/>
        <v>#DIV/0!</v>
      </c>
      <c r="V131" s="161">
        <f t="shared" si="17"/>
        <v>0</v>
      </c>
      <c r="W131" s="161">
        <f t="shared" si="18"/>
        <v>0</v>
      </c>
      <c r="X131" s="161">
        <f t="shared" si="19"/>
        <v>0</v>
      </c>
      <c r="Y131" s="162">
        <f>IF(Q131="nio",0,IF(Q131&gt;0,VLOOKUP(J131,'3-Productie normen'!A:O,VLOOKUP(Q131,'3-Productie normen'!R:S,2,FALSE),FALSE)))</f>
        <v>0</v>
      </c>
      <c r="Z131" s="162">
        <f t="shared" si="20"/>
        <v>0</v>
      </c>
      <c r="AA131" s="162">
        <f t="shared" si="21"/>
        <v>0</v>
      </c>
      <c r="AB131" s="162">
        <f t="shared" si="22"/>
        <v>0</v>
      </c>
      <c r="AC131" s="163"/>
      <c r="AE131" s="127">
        <f t="shared" si="23"/>
        <v>13718.249999999998</v>
      </c>
    </row>
    <row r="132" spans="1:31">
      <c r="A132" s="140">
        <v>132</v>
      </c>
      <c r="B132" s="158" t="s">
        <v>514</v>
      </c>
      <c r="C132" s="495"/>
      <c r="D132" s="159" t="s">
        <v>633</v>
      </c>
      <c r="E132" s="159" t="s">
        <v>432</v>
      </c>
      <c r="F132" s="159" t="s">
        <v>432</v>
      </c>
      <c r="G132" s="505" t="s">
        <v>534</v>
      </c>
      <c r="H132" s="505" t="s">
        <v>531</v>
      </c>
      <c r="I132" s="505" t="s">
        <v>691</v>
      </c>
      <c r="J132" s="507" t="s">
        <v>1368</v>
      </c>
      <c r="K132" s="505" t="s">
        <v>634</v>
      </c>
      <c r="L132" s="578">
        <v>6.75</v>
      </c>
      <c r="M132" s="459"/>
      <c r="N132" s="459"/>
      <c r="O132" s="459"/>
      <c r="P132" s="459"/>
      <c r="Q132" s="160">
        <v>195</v>
      </c>
      <c r="R132" s="160"/>
      <c r="S132" s="160"/>
      <c r="T132" s="160"/>
      <c r="U132" s="161" t="e">
        <f t="shared" si="16"/>
        <v>#DIV/0!</v>
      </c>
      <c r="V132" s="161">
        <f t="shared" si="17"/>
        <v>0</v>
      </c>
      <c r="W132" s="161">
        <f t="shared" si="18"/>
        <v>0</v>
      </c>
      <c r="X132" s="161">
        <f t="shared" si="19"/>
        <v>0</v>
      </c>
      <c r="Y132" s="162">
        <f>IF(Q132="nio",0,IF(Q132&gt;0,VLOOKUP(J132,'3-Productie normen'!A:O,VLOOKUP(Q132,'3-Productie normen'!R:S,2,FALSE),FALSE)))</f>
        <v>0</v>
      </c>
      <c r="Z132" s="162">
        <f t="shared" si="20"/>
        <v>0</v>
      </c>
      <c r="AA132" s="162">
        <f t="shared" si="21"/>
        <v>0</v>
      </c>
      <c r="AB132" s="162">
        <f t="shared" si="22"/>
        <v>0</v>
      </c>
      <c r="AC132" s="163"/>
      <c r="AE132" s="127">
        <f t="shared" si="23"/>
        <v>1316.25</v>
      </c>
    </row>
    <row r="133" spans="1:31">
      <c r="A133" s="140">
        <v>133</v>
      </c>
      <c r="B133" s="158" t="s">
        <v>514</v>
      </c>
      <c r="C133" s="495"/>
      <c r="D133" s="159" t="s">
        <v>633</v>
      </c>
      <c r="E133" s="159" t="s">
        <v>434</v>
      </c>
      <c r="F133" s="159" t="s">
        <v>434</v>
      </c>
      <c r="G133" s="505" t="s">
        <v>530</v>
      </c>
      <c r="H133" s="505" t="s">
        <v>551</v>
      </c>
      <c r="I133" s="505" t="s">
        <v>662</v>
      </c>
      <c r="J133" s="505" t="s">
        <v>1363</v>
      </c>
      <c r="K133" s="505" t="s">
        <v>571</v>
      </c>
      <c r="L133" s="578">
        <v>1.1299999999999999</v>
      </c>
      <c r="M133" s="459"/>
      <c r="N133" s="459"/>
      <c r="O133" s="459"/>
      <c r="P133" s="459"/>
      <c r="Q133" s="160" t="s">
        <v>517</v>
      </c>
      <c r="R133" s="160"/>
      <c r="S133" s="160"/>
      <c r="T133" s="160"/>
      <c r="U133" s="161">
        <f t="shared" si="16"/>
        <v>0</v>
      </c>
      <c r="V133" s="161">
        <f t="shared" si="17"/>
        <v>0</v>
      </c>
      <c r="W133" s="161">
        <f t="shared" si="18"/>
        <v>0</v>
      </c>
      <c r="X133" s="161">
        <f t="shared" si="19"/>
        <v>0</v>
      </c>
      <c r="Y133" s="162">
        <f>IF(Q133="nio",0,IF(Q133&gt;0,VLOOKUP(J133,'3-Productie normen'!A:O,VLOOKUP(Q133,'3-Productie normen'!R:S,2,FALSE),FALSE)))</f>
        <v>0</v>
      </c>
      <c r="Z133" s="162">
        <f t="shared" si="20"/>
        <v>0</v>
      </c>
      <c r="AA133" s="162">
        <f t="shared" si="21"/>
        <v>0</v>
      </c>
      <c r="AB133" s="162">
        <f t="shared" si="22"/>
        <v>0</v>
      </c>
      <c r="AC133" s="163"/>
      <c r="AE133" s="127">
        <f t="shared" si="23"/>
        <v>0</v>
      </c>
    </row>
    <row r="134" spans="1:31">
      <c r="A134" s="140">
        <v>134</v>
      </c>
      <c r="B134" s="158" t="s">
        <v>514</v>
      </c>
      <c r="C134" s="495"/>
      <c r="D134" s="159" t="s">
        <v>633</v>
      </c>
      <c r="E134" s="159" t="s">
        <v>431</v>
      </c>
      <c r="F134" s="159" t="s">
        <v>431</v>
      </c>
      <c r="G134" s="505" t="s">
        <v>543</v>
      </c>
      <c r="H134" s="505" t="s">
        <v>692</v>
      </c>
      <c r="I134" s="505" t="s">
        <v>693</v>
      </c>
      <c r="J134" s="505" t="s">
        <v>518</v>
      </c>
      <c r="K134" s="505" t="s">
        <v>694</v>
      </c>
      <c r="L134" s="578">
        <v>255.12</v>
      </c>
      <c r="M134" s="459"/>
      <c r="N134" s="459"/>
      <c r="O134" s="459"/>
      <c r="P134" s="459"/>
      <c r="Q134" s="160">
        <v>195</v>
      </c>
      <c r="R134" s="160"/>
      <c r="S134" s="160"/>
      <c r="T134" s="160"/>
      <c r="U134" s="161" t="e">
        <f t="shared" si="16"/>
        <v>#DIV/0!</v>
      </c>
      <c r="V134" s="161">
        <f t="shared" si="17"/>
        <v>0</v>
      </c>
      <c r="W134" s="161">
        <f t="shared" si="18"/>
        <v>0</v>
      </c>
      <c r="X134" s="161">
        <f t="shared" si="19"/>
        <v>0</v>
      </c>
      <c r="Y134" s="162">
        <f>IF(Q134="nio",0,IF(Q134&gt;0,VLOOKUP(J134,'3-Productie normen'!A:O,VLOOKUP(Q134,'3-Productie normen'!R:S,2,FALSE),FALSE)))</f>
        <v>0</v>
      </c>
      <c r="Z134" s="162">
        <f t="shared" si="20"/>
        <v>0</v>
      </c>
      <c r="AA134" s="162">
        <f t="shared" si="21"/>
        <v>0</v>
      </c>
      <c r="AB134" s="162">
        <f t="shared" si="22"/>
        <v>0</v>
      </c>
      <c r="AC134" s="163"/>
      <c r="AE134" s="127">
        <f t="shared" si="23"/>
        <v>49748.4</v>
      </c>
    </row>
    <row r="135" spans="1:31">
      <c r="A135" s="140">
        <v>135</v>
      </c>
      <c r="B135" s="158" t="s">
        <v>514</v>
      </c>
      <c r="C135" s="495"/>
      <c r="D135" s="159" t="s">
        <v>633</v>
      </c>
      <c r="E135" s="159" t="s">
        <v>695</v>
      </c>
      <c r="F135" s="159" t="s">
        <v>695</v>
      </c>
      <c r="G135" s="505" t="s">
        <v>550</v>
      </c>
      <c r="H135" s="505" t="s">
        <v>551</v>
      </c>
      <c r="I135" s="505" t="s">
        <v>696</v>
      </c>
      <c r="J135" s="505" t="s">
        <v>516</v>
      </c>
      <c r="K135" s="505" t="s">
        <v>694</v>
      </c>
      <c r="L135" s="578">
        <v>39.479999999999997</v>
      </c>
      <c r="M135" s="459"/>
      <c r="N135" s="459"/>
      <c r="O135" s="459"/>
      <c r="P135" s="459"/>
      <c r="Q135" s="160">
        <v>120</v>
      </c>
      <c r="R135" s="160"/>
      <c r="S135" s="160"/>
      <c r="T135" s="160"/>
      <c r="U135" s="161" t="e">
        <f t="shared" si="16"/>
        <v>#DIV/0!</v>
      </c>
      <c r="V135" s="161">
        <f t="shared" si="17"/>
        <v>0</v>
      </c>
      <c r="W135" s="161">
        <f t="shared" si="18"/>
        <v>0</v>
      </c>
      <c r="X135" s="161">
        <f t="shared" si="19"/>
        <v>0</v>
      </c>
      <c r="Y135" s="162">
        <f>IF(Q135="nio",0,IF(Q135&gt;0,VLOOKUP(J135,'3-Productie normen'!A:O,VLOOKUP(Q135,'3-Productie normen'!R:S,2,FALSE),FALSE)))</f>
        <v>0</v>
      </c>
      <c r="Z135" s="162">
        <f t="shared" si="20"/>
        <v>0</v>
      </c>
      <c r="AA135" s="162">
        <f t="shared" si="21"/>
        <v>0</v>
      </c>
      <c r="AB135" s="162">
        <f t="shared" si="22"/>
        <v>0</v>
      </c>
      <c r="AC135" s="163"/>
      <c r="AE135" s="127">
        <f t="shared" si="23"/>
        <v>4737.5999999999995</v>
      </c>
    </row>
    <row r="136" spans="1:31">
      <c r="A136" s="140">
        <v>136</v>
      </c>
      <c r="B136" s="158" t="s">
        <v>514</v>
      </c>
      <c r="C136" s="495"/>
      <c r="D136" s="159" t="s">
        <v>633</v>
      </c>
      <c r="E136" s="159" t="s">
        <v>433</v>
      </c>
      <c r="F136" s="159" t="s">
        <v>433</v>
      </c>
      <c r="G136" s="505" t="s">
        <v>568</v>
      </c>
      <c r="H136" s="505" t="s">
        <v>589</v>
      </c>
      <c r="I136" s="505" t="s">
        <v>697</v>
      </c>
      <c r="J136" s="505" t="s">
        <v>1</v>
      </c>
      <c r="K136" s="505" t="s">
        <v>571</v>
      </c>
      <c r="L136" s="578">
        <v>27.79</v>
      </c>
      <c r="M136" s="459"/>
      <c r="N136" s="459"/>
      <c r="O136" s="459"/>
      <c r="P136" s="459"/>
      <c r="Q136" s="160">
        <v>195</v>
      </c>
      <c r="R136" s="160">
        <v>195</v>
      </c>
      <c r="S136" s="160"/>
      <c r="T136" s="160"/>
      <c r="U136" s="161" t="e">
        <f t="shared" si="16"/>
        <v>#DIV/0!</v>
      </c>
      <c r="V136" s="161" t="e">
        <f t="shared" si="17"/>
        <v>#DIV/0!</v>
      </c>
      <c r="W136" s="161">
        <f t="shared" si="18"/>
        <v>0</v>
      </c>
      <c r="X136" s="161">
        <f t="shared" si="19"/>
        <v>0</v>
      </c>
      <c r="Y136" s="162">
        <f>IF(Q136="nio",0,IF(Q136&gt;0,VLOOKUP(J136,'3-Productie normen'!A:O,VLOOKUP(Q136,'3-Productie normen'!R:S,2,FALSE),FALSE)))</f>
        <v>0</v>
      </c>
      <c r="Z136" s="162">
        <f t="shared" si="20"/>
        <v>0</v>
      </c>
      <c r="AA136" s="162">
        <f t="shared" si="21"/>
        <v>0</v>
      </c>
      <c r="AB136" s="162">
        <f t="shared" si="22"/>
        <v>0</v>
      </c>
      <c r="AC136" s="163"/>
      <c r="AE136" s="127">
        <f t="shared" si="23"/>
        <v>10838.1</v>
      </c>
    </row>
    <row r="137" spans="1:31">
      <c r="A137" s="140">
        <v>137</v>
      </c>
      <c r="B137" s="158" t="s">
        <v>514</v>
      </c>
      <c r="C137" s="495"/>
      <c r="D137" s="159" t="s">
        <v>633</v>
      </c>
      <c r="E137" s="159" t="s">
        <v>435</v>
      </c>
      <c r="F137" s="159" t="s">
        <v>435</v>
      </c>
      <c r="G137" s="505" t="s">
        <v>568</v>
      </c>
      <c r="H137" s="505" t="s">
        <v>592</v>
      </c>
      <c r="I137" s="505" t="s">
        <v>698</v>
      </c>
      <c r="J137" s="505" t="s">
        <v>1</v>
      </c>
      <c r="K137" s="505" t="s">
        <v>571</v>
      </c>
      <c r="L137" s="578">
        <v>35.799999999999997</v>
      </c>
      <c r="M137" s="459"/>
      <c r="N137" s="459"/>
      <c r="O137" s="459"/>
      <c r="P137" s="459"/>
      <c r="Q137" s="160">
        <v>195</v>
      </c>
      <c r="R137" s="160">
        <v>195</v>
      </c>
      <c r="S137" s="160"/>
      <c r="T137" s="160"/>
      <c r="U137" s="161" t="e">
        <f t="shared" si="16"/>
        <v>#DIV/0!</v>
      </c>
      <c r="V137" s="161" t="e">
        <f t="shared" si="17"/>
        <v>#DIV/0!</v>
      </c>
      <c r="W137" s="161">
        <f t="shared" si="18"/>
        <v>0</v>
      </c>
      <c r="X137" s="161">
        <f t="shared" si="19"/>
        <v>0</v>
      </c>
      <c r="Y137" s="162">
        <f>IF(Q137="nio",0,IF(Q137&gt;0,VLOOKUP(J137,'3-Productie normen'!A:O,VLOOKUP(Q137,'3-Productie normen'!R:S,2,FALSE),FALSE)))</f>
        <v>0</v>
      </c>
      <c r="Z137" s="162">
        <f t="shared" si="20"/>
        <v>0</v>
      </c>
      <c r="AA137" s="162">
        <f t="shared" si="21"/>
        <v>0</v>
      </c>
      <c r="AB137" s="162">
        <f t="shared" si="22"/>
        <v>0</v>
      </c>
      <c r="AC137" s="163"/>
      <c r="AE137" s="127">
        <f t="shared" si="23"/>
        <v>13961.999999999998</v>
      </c>
    </row>
    <row r="138" spans="1:31">
      <c r="A138" s="140">
        <v>138</v>
      </c>
      <c r="B138" s="158" t="s">
        <v>514</v>
      </c>
      <c r="C138" s="495"/>
      <c r="D138" s="159" t="s">
        <v>633</v>
      </c>
      <c r="E138" s="159" t="s">
        <v>699</v>
      </c>
      <c r="F138" s="159" t="s">
        <v>699</v>
      </c>
      <c r="G138" s="505" t="s">
        <v>568</v>
      </c>
      <c r="H138" s="505" t="s">
        <v>569</v>
      </c>
      <c r="I138" s="505" t="s">
        <v>570</v>
      </c>
      <c r="J138" s="505" t="s">
        <v>18</v>
      </c>
      <c r="K138" s="505"/>
      <c r="L138" s="578">
        <v>6.27</v>
      </c>
      <c r="M138" s="459"/>
      <c r="N138" s="459"/>
      <c r="O138" s="459"/>
      <c r="P138" s="459"/>
      <c r="Q138" s="160">
        <v>195</v>
      </c>
      <c r="R138" s="160">
        <v>195</v>
      </c>
      <c r="S138" s="160"/>
      <c r="T138" s="160"/>
      <c r="U138" s="161" t="e">
        <f t="shared" si="16"/>
        <v>#DIV/0!</v>
      </c>
      <c r="V138" s="161" t="e">
        <f t="shared" si="17"/>
        <v>#DIV/0!</v>
      </c>
      <c r="W138" s="161">
        <f t="shared" si="18"/>
        <v>0</v>
      </c>
      <c r="X138" s="161">
        <f t="shared" si="19"/>
        <v>0</v>
      </c>
      <c r="Y138" s="162">
        <f>IF(Q138="nio",0,IF(Q138&gt;0,VLOOKUP(J138,'3-Productie normen'!A:O,VLOOKUP(Q138,'3-Productie normen'!R:S,2,FALSE),FALSE)))</f>
        <v>0</v>
      </c>
      <c r="Z138" s="162">
        <f t="shared" si="20"/>
        <v>0</v>
      </c>
      <c r="AA138" s="162">
        <f t="shared" si="21"/>
        <v>0</v>
      </c>
      <c r="AB138" s="162">
        <f t="shared" si="22"/>
        <v>0</v>
      </c>
      <c r="AC138" s="163"/>
      <c r="AE138" s="127">
        <f t="shared" si="23"/>
        <v>2445.2999999999997</v>
      </c>
    </row>
    <row r="139" spans="1:31">
      <c r="A139" s="140">
        <v>139</v>
      </c>
      <c r="B139" s="158" t="s">
        <v>514</v>
      </c>
      <c r="C139" s="495"/>
      <c r="D139" s="159" t="s">
        <v>633</v>
      </c>
      <c r="E139" s="159" t="s">
        <v>700</v>
      </c>
      <c r="F139" s="159" t="s">
        <v>700</v>
      </c>
      <c r="G139" s="505" t="s">
        <v>568</v>
      </c>
      <c r="H139" s="505" t="s">
        <v>701</v>
      </c>
      <c r="I139" s="505" t="s">
        <v>702</v>
      </c>
      <c r="J139" s="505" t="s">
        <v>1364</v>
      </c>
      <c r="K139" s="505" t="s">
        <v>571</v>
      </c>
      <c r="L139" s="578">
        <v>17.010000000000002</v>
      </c>
      <c r="M139" s="459"/>
      <c r="N139" s="459"/>
      <c r="O139" s="459"/>
      <c r="P139" s="459"/>
      <c r="Q139" s="160">
        <v>195</v>
      </c>
      <c r="R139" s="160">
        <v>195</v>
      </c>
      <c r="S139" s="160"/>
      <c r="T139" s="160"/>
      <c r="U139" s="161" t="e">
        <f t="shared" si="16"/>
        <v>#DIV/0!</v>
      </c>
      <c r="V139" s="161" t="e">
        <f t="shared" si="17"/>
        <v>#DIV/0!</v>
      </c>
      <c r="W139" s="161">
        <f t="shared" si="18"/>
        <v>0</v>
      </c>
      <c r="X139" s="161">
        <f t="shared" si="19"/>
        <v>0</v>
      </c>
      <c r="Y139" s="162">
        <f>IF(Q139="nio",0,IF(Q139&gt;0,VLOOKUP(J139,'3-Productie normen'!A:O,VLOOKUP(Q139,'3-Productie normen'!R:S,2,FALSE),FALSE)))</f>
        <v>0</v>
      </c>
      <c r="Z139" s="162">
        <f t="shared" si="20"/>
        <v>0</v>
      </c>
      <c r="AA139" s="162">
        <f t="shared" si="21"/>
        <v>0</v>
      </c>
      <c r="AB139" s="162">
        <f t="shared" si="22"/>
        <v>0</v>
      </c>
      <c r="AC139" s="163"/>
      <c r="AE139" s="127">
        <f t="shared" si="23"/>
        <v>6633.9000000000005</v>
      </c>
    </row>
    <row r="140" spans="1:31">
      <c r="A140" s="140">
        <v>140</v>
      </c>
      <c r="B140" s="158" t="s">
        <v>514</v>
      </c>
      <c r="C140" s="495"/>
      <c r="D140" s="159" t="s">
        <v>633</v>
      </c>
      <c r="E140" s="159" t="s">
        <v>703</v>
      </c>
      <c r="F140" s="159" t="s">
        <v>703</v>
      </c>
      <c r="G140" s="505" t="s">
        <v>568</v>
      </c>
      <c r="H140" s="505" t="s">
        <v>701</v>
      </c>
      <c r="I140" s="505" t="s">
        <v>704</v>
      </c>
      <c r="J140" s="505" t="s">
        <v>1364</v>
      </c>
      <c r="K140" s="505" t="s">
        <v>571</v>
      </c>
      <c r="L140" s="578">
        <v>13.57</v>
      </c>
      <c r="M140" s="459"/>
      <c r="N140" s="459"/>
      <c r="O140" s="459"/>
      <c r="P140" s="459"/>
      <c r="Q140" s="160">
        <v>195</v>
      </c>
      <c r="R140" s="160">
        <v>195</v>
      </c>
      <c r="S140" s="160"/>
      <c r="T140" s="160"/>
      <c r="U140" s="161" t="e">
        <f t="shared" si="16"/>
        <v>#DIV/0!</v>
      </c>
      <c r="V140" s="161" t="e">
        <f t="shared" si="17"/>
        <v>#DIV/0!</v>
      </c>
      <c r="W140" s="161">
        <f t="shared" si="18"/>
        <v>0</v>
      </c>
      <c r="X140" s="161">
        <f t="shared" si="19"/>
        <v>0</v>
      </c>
      <c r="Y140" s="162">
        <f>IF(Q140="nio",0,IF(Q140&gt;0,VLOOKUP(J140,'3-Productie normen'!A:O,VLOOKUP(Q140,'3-Productie normen'!R:S,2,FALSE),FALSE)))</f>
        <v>0</v>
      </c>
      <c r="Z140" s="162">
        <f t="shared" si="20"/>
        <v>0</v>
      </c>
      <c r="AA140" s="162">
        <f t="shared" si="21"/>
        <v>0</v>
      </c>
      <c r="AB140" s="162">
        <f t="shared" si="22"/>
        <v>0</v>
      </c>
      <c r="AC140" s="163"/>
      <c r="AE140" s="127">
        <f t="shared" si="23"/>
        <v>5292.3</v>
      </c>
    </row>
    <row r="141" spans="1:31">
      <c r="A141" s="140">
        <v>141</v>
      </c>
      <c r="B141" s="158" t="s">
        <v>514</v>
      </c>
      <c r="C141" s="495"/>
      <c r="D141" s="159" t="s">
        <v>633</v>
      </c>
      <c r="E141" s="159" t="s">
        <v>436</v>
      </c>
      <c r="F141" s="159" t="s">
        <v>436</v>
      </c>
      <c r="G141" s="505" t="s">
        <v>568</v>
      </c>
      <c r="H141" s="505" t="s">
        <v>573</v>
      </c>
      <c r="I141" s="505" t="s">
        <v>574</v>
      </c>
      <c r="J141" s="505" t="s">
        <v>18</v>
      </c>
      <c r="K141" s="505" t="s">
        <v>571</v>
      </c>
      <c r="L141" s="578">
        <v>1.54</v>
      </c>
      <c r="M141" s="459"/>
      <c r="N141" s="459"/>
      <c r="O141" s="459"/>
      <c r="P141" s="459"/>
      <c r="Q141" s="160">
        <v>195</v>
      </c>
      <c r="R141" s="160">
        <v>195</v>
      </c>
      <c r="S141" s="160"/>
      <c r="T141" s="160"/>
      <c r="U141" s="161" t="e">
        <f t="shared" si="16"/>
        <v>#DIV/0!</v>
      </c>
      <c r="V141" s="161" t="e">
        <f t="shared" si="17"/>
        <v>#DIV/0!</v>
      </c>
      <c r="W141" s="161">
        <f t="shared" si="18"/>
        <v>0</v>
      </c>
      <c r="X141" s="161">
        <f t="shared" si="19"/>
        <v>0</v>
      </c>
      <c r="Y141" s="162">
        <f>IF(Q141="nio",0,IF(Q141&gt;0,VLOOKUP(J141,'3-Productie normen'!A:O,VLOOKUP(Q141,'3-Productie normen'!R:S,2,FALSE),FALSE)))</f>
        <v>0</v>
      </c>
      <c r="Z141" s="162">
        <f t="shared" si="20"/>
        <v>0</v>
      </c>
      <c r="AA141" s="162">
        <f t="shared" si="21"/>
        <v>0</v>
      </c>
      <c r="AB141" s="162">
        <f t="shared" si="22"/>
        <v>0</v>
      </c>
      <c r="AC141" s="163"/>
      <c r="AE141" s="127">
        <f t="shared" si="23"/>
        <v>600.6</v>
      </c>
    </row>
    <row r="142" spans="1:31">
      <c r="A142" s="140">
        <v>142</v>
      </c>
      <c r="B142" s="158" t="s">
        <v>514</v>
      </c>
      <c r="C142" s="495"/>
      <c r="D142" s="159" t="s">
        <v>633</v>
      </c>
      <c r="E142" s="159" t="s">
        <v>430</v>
      </c>
      <c r="F142" s="159" t="s">
        <v>430</v>
      </c>
      <c r="G142" s="505" t="s">
        <v>543</v>
      </c>
      <c r="H142" s="505" t="s">
        <v>544</v>
      </c>
      <c r="I142" s="505" t="s">
        <v>705</v>
      </c>
      <c r="J142" s="505" t="s">
        <v>1371</v>
      </c>
      <c r="K142" s="505" t="s">
        <v>634</v>
      </c>
      <c r="L142" s="578">
        <v>80.52</v>
      </c>
      <c r="M142" s="459"/>
      <c r="N142" s="459"/>
      <c r="O142" s="459"/>
      <c r="P142" s="459"/>
      <c r="Q142" s="160">
        <v>120</v>
      </c>
      <c r="R142" s="160"/>
      <c r="S142" s="160"/>
      <c r="T142" s="160"/>
      <c r="U142" s="161" t="e">
        <f t="shared" si="16"/>
        <v>#DIV/0!</v>
      </c>
      <c r="V142" s="161">
        <f t="shared" si="17"/>
        <v>0</v>
      </c>
      <c r="W142" s="161">
        <f t="shared" si="18"/>
        <v>0</v>
      </c>
      <c r="X142" s="161">
        <f t="shared" si="19"/>
        <v>0</v>
      </c>
      <c r="Y142" s="162">
        <f>IF(Q142="nio",0,IF(Q142&gt;0,VLOOKUP(J142,'3-Productie normen'!A:O,VLOOKUP(Q142,'3-Productie normen'!R:S,2,FALSE),FALSE)))</f>
        <v>0</v>
      </c>
      <c r="Z142" s="162">
        <f t="shared" si="20"/>
        <v>0</v>
      </c>
      <c r="AA142" s="162">
        <f t="shared" si="21"/>
        <v>0</v>
      </c>
      <c r="AB142" s="162">
        <f t="shared" si="22"/>
        <v>0</v>
      </c>
      <c r="AC142" s="163"/>
      <c r="AE142" s="127">
        <f t="shared" si="23"/>
        <v>9662.4</v>
      </c>
    </row>
    <row r="143" spans="1:31">
      <c r="A143" s="140">
        <v>143</v>
      </c>
      <c r="B143" s="158" t="s">
        <v>514</v>
      </c>
      <c r="C143" s="495"/>
      <c r="D143" s="159" t="s">
        <v>633</v>
      </c>
      <c r="E143" s="159" t="s">
        <v>706</v>
      </c>
      <c r="F143" s="159" t="s">
        <v>706</v>
      </c>
      <c r="G143" s="505" t="s">
        <v>550</v>
      </c>
      <c r="H143" s="505" t="s">
        <v>551</v>
      </c>
      <c r="I143" s="505" t="s">
        <v>551</v>
      </c>
      <c r="J143" s="505" t="s">
        <v>516</v>
      </c>
      <c r="K143" s="505"/>
      <c r="L143" s="578">
        <v>7.04</v>
      </c>
      <c r="M143" s="459"/>
      <c r="N143" s="459"/>
      <c r="O143" s="459"/>
      <c r="P143" s="459"/>
      <c r="Q143" s="160">
        <v>12</v>
      </c>
      <c r="R143" s="160"/>
      <c r="S143" s="160"/>
      <c r="T143" s="160"/>
      <c r="U143" s="161" t="e">
        <f t="shared" si="16"/>
        <v>#DIV/0!</v>
      </c>
      <c r="V143" s="161">
        <f t="shared" si="17"/>
        <v>0</v>
      </c>
      <c r="W143" s="161">
        <f t="shared" si="18"/>
        <v>0</v>
      </c>
      <c r="X143" s="161">
        <f t="shared" si="19"/>
        <v>0</v>
      </c>
      <c r="Y143" s="162">
        <f>IF(Q143="nio",0,IF(Q143&gt;0,VLOOKUP(J143,'3-Productie normen'!A:O,VLOOKUP(Q143,'3-Productie normen'!R:S,2,FALSE),FALSE)))</f>
        <v>0</v>
      </c>
      <c r="Z143" s="162">
        <f t="shared" si="20"/>
        <v>0</v>
      </c>
      <c r="AA143" s="162">
        <f t="shared" si="21"/>
        <v>0</v>
      </c>
      <c r="AB143" s="162">
        <f t="shared" si="22"/>
        <v>0</v>
      </c>
      <c r="AC143" s="163"/>
      <c r="AE143" s="127">
        <f t="shared" si="23"/>
        <v>84.48</v>
      </c>
    </row>
    <row r="144" spans="1:31">
      <c r="A144" s="140">
        <v>144</v>
      </c>
      <c r="B144" s="158" t="s">
        <v>514</v>
      </c>
      <c r="C144" s="495"/>
      <c r="D144" s="159" t="s">
        <v>633</v>
      </c>
      <c r="E144" s="159" t="s">
        <v>424</v>
      </c>
      <c r="F144" s="159" t="s">
        <v>424</v>
      </c>
      <c r="G144" s="505" t="s">
        <v>543</v>
      </c>
      <c r="H144" s="505" t="s">
        <v>544</v>
      </c>
      <c r="I144" s="505" t="s">
        <v>707</v>
      </c>
      <c r="J144" s="505" t="s">
        <v>1371</v>
      </c>
      <c r="K144" s="505" t="s">
        <v>694</v>
      </c>
      <c r="L144" s="578">
        <v>70.27</v>
      </c>
      <c r="M144" s="459"/>
      <c r="N144" s="459"/>
      <c r="O144" s="459"/>
      <c r="P144" s="459"/>
      <c r="Q144" s="160">
        <v>120</v>
      </c>
      <c r="R144" s="160"/>
      <c r="S144" s="160"/>
      <c r="T144" s="160"/>
      <c r="U144" s="161" t="e">
        <f t="shared" si="16"/>
        <v>#DIV/0!</v>
      </c>
      <c r="V144" s="161">
        <f t="shared" si="17"/>
        <v>0</v>
      </c>
      <c r="W144" s="161">
        <f t="shared" si="18"/>
        <v>0</v>
      </c>
      <c r="X144" s="161">
        <f t="shared" si="19"/>
        <v>0</v>
      </c>
      <c r="Y144" s="162">
        <f>IF(Q144="nio",0,IF(Q144&gt;0,VLOOKUP(J144,'3-Productie normen'!A:O,VLOOKUP(Q144,'3-Productie normen'!R:S,2,FALSE),FALSE)))</f>
        <v>0</v>
      </c>
      <c r="Z144" s="162">
        <f t="shared" si="20"/>
        <v>0</v>
      </c>
      <c r="AA144" s="162">
        <f t="shared" si="21"/>
        <v>0</v>
      </c>
      <c r="AB144" s="162">
        <f t="shared" si="22"/>
        <v>0</v>
      </c>
      <c r="AC144" s="163"/>
      <c r="AE144" s="127">
        <f t="shared" si="23"/>
        <v>8432.4</v>
      </c>
    </row>
    <row r="145" spans="1:31">
      <c r="A145" s="140">
        <v>145</v>
      </c>
      <c r="B145" s="158" t="s">
        <v>514</v>
      </c>
      <c r="C145" s="495"/>
      <c r="D145" s="159" t="s">
        <v>633</v>
      </c>
      <c r="E145" s="159" t="s">
        <v>425</v>
      </c>
      <c r="F145" s="159" t="s">
        <v>425</v>
      </c>
      <c r="G145" s="505" t="s">
        <v>550</v>
      </c>
      <c r="H145" s="505" t="s">
        <v>551</v>
      </c>
      <c r="I145" s="505" t="s">
        <v>708</v>
      </c>
      <c r="J145" s="505" t="s">
        <v>516</v>
      </c>
      <c r="K145" s="505" t="s">
        <v>694</v>
      </c>
      <c r="L145" s="578">
        <v>18.23</v>
      </c>
      <c r="M145" s="459"/>
      <c r="N145" s="459"/>
      <c r="O145" s="459"/>
      <c r="P145" s="459"/>
      <c r="Q145" s="160">
        <v>120</v>
      </c>
      <c r="R145" s="160"/>
      <c r="S145" s="160"/>
      <c r="T145" s="160"/>
      <c r="U145" s="161" t="e">
        <f t="shared" si="16"/>
        <v>#DIV/0!</v>
      </c>
      <c r="V145" s="161">
        <f t="shared" si="17"/>
        <v>0</v>
      </c>
      <c r="W145" s="161">
        <f t="shared" si="18"/>
        <v>0</v>
      </c>
      <c r="X145" s="161">
        <f t="shared" si="19"/>
        <v>0</v>
      </c>
      <c r="Y145" s="162">
        <f>IF(Q145="nio",0,IF(Q145&gt;0,VLOOKUP(J145,'3-Productie normen'!A:O,VLOOKUP(Q145,'3-Productie normen'!R:S,2,FALSE),FALSE)))</f>
        <v>0</v>
      </c>
      <c r="Z145" s="162">
        <f t="shared" si="20"/>
        <v>0</v>
      </c>
      <c r="AA145" s="162">
        <f t="shared" si="21"/>
        <v>0</v>
      </c>
      <c r="AB145" s="162">
        <f t="shared" si="22"/>
        <v>0</v>
      </c>
      <c r="AC145" s="163"/>
      <c r="AE145" s="127">
        <f t="shared" si="23"/>
        <v>2187.6</v>
      </c>
    </row>
    <row r="146" spans="1:31">
      <c r="A146" s="140">
        <v>146</v>
      </c>
      <c r="B146" s="158" t="s">
        <v>514</v>
      </c>
      <c r="C146" s="495"/>
      <c r="D146" s="159" t="s">
        <v>633</v>
      </c>
      <c r="E146" s="159" t="s">
        <v>427</v>
      </c>
      <c r="F146" s="159" t="s">
        <v>427</v>
      </c>
      <c r="G146" s="505" t="s">
        <v>530</v>
      </c>
      <c r="H146" s="505" t="s">
        <v>635</v>
      </c>
      <c r="I146" s="505" t="s">
        <v>636</v>
      </c>
      <c r="J146" s="505" t="s">
        <v>18</v>
      </c>
      <c r="K146" s="505" t="s">
        <v>571</v>
      </c>
      <c r="L146" s="578">
        <v>6.42</v>
      </c>
      <c r="M146" s="459"/>
      <c r="N146" s="459"/>
      <c r="O146" s="459"/>
      <c r="P146" s="459"/>
      <c r="Q146" s="160">
        <v>195</v>
      </c>
      <c r="R146" s="160">
        <v>195</v>
      </c>
      <c r="S146" s="160"/>
      <c r="T146" s="160"/>
      <c r="U146" s="161" t="e">
        <f t="shared" si="16"/>
        <v>#DIV/0!</v>
      </c>
      <c r="V146" s="161" t="e">
        <f t="shared" si="17"/>
        <v>#DIV/0!</v>
      </c>
      <c r="W146" s="161">
        <f t="shared" si="18"/>
        <v>0</v>
      </c>
      <c r="X146" s="161">
        <f t="shared" si="19"/>
        <v>0</v>
      </c>
      <c r="Y146" s="162">
        <f>IF(Q146="nio",0,IF(Q146&gt;0,VLOOKUP(J146,'3-Productie normen'!A:O,VLOOKUP(Q146,'3-Productie normen'!R:S,2,FALSE),FALSE)))</f>
        <v>0</v>
      </c>
      <c r="Z146" s="162">
        <f t="shared" si="20"/>
        <v>0</v>
      </c>
      <c r="AA146" s="162">
        <f t="shared" si="21"/>
        <v>0</v>
      </c>
      <c r="AB146" s="162">
        <f t="shared" si="22"/>
        <v>0</v>
      </c>
      <c r="AC146" s="163"/>
      <c r="AE146" s="127">
        <f t="shared" si="23"/>
        <v>2503.8000000000002</v>
      </c>
    </row>
    <row r="147" spans="1:31">
      <c r="A147" s="140">
        <v>147</v>
      </c>
      <c r="B147" s="158" t="s">
        <v>514</v>
      </c>
      <c r="C147" s="495"/>
      <c r="D147" s="159" t="s">
        <v>633</v>
      </c>
      <c r="E147" s="159" t="s">
        <v>426</v>
      </c>
      <c r="F147" s="159" t="s">
        <v>426</v>
      </c>
      <c r="G147" s="505" t="s">
        <v>556</v>
      </c>
      <c r="H147" s="505" t="s">
        <v>557</v>
      </c>
      <c r="I147" s="505" t="s">
        <v>664</v>
      </c>
      <c r="J147" s="505" t="s">
        <v>1363</v>
      </c>
      <c r="K147" s="505" t="s">
        <v>554</v>
      </c>
      <c r="L147" s="578">
        <v>6.67</v>
      </c>
      <c r="M147" s="459"/>
      <c r="N147" s="459"/>
      <c r="O147" s="459"/>
      <c r="P147" s="459"/>
      <c r="Q147" s="160" t="s">
        <v>517</v>
      </c>
      <c r="R147" s="160"/>
      <c r="S147" s="160"/>
      <c r="T147" s="160"/>
      <c r="U147" s="161">
        <f t="shared" si="16"/>
        <v>0</v>
      </c>
      <c r="V147" s="161">
        <f t="shared" si="17"/>
        <v>0</v>
      </c>
      <c r="W147" s="161">
        <f t="shared" si="18"/>
        <v>0</v>
      </c>
      <c r="X147" s="161">
        <f t="shared" si="19"/>
        <v>0</v>
      </c>
      <c r="Y147" s="162">
        <f>IF(Q147="nio",0,IF(Q147&gt;0,VLOOKUP(J147,'3-Productie normen'!A:O,VLOOKUP(Q147,'3-Productie normen'!R:S,2,FALSE),FALSE)))</f>
        <v>0</v>
      </c>
      <c r="Z147" s="162">
        <f t="shared" si="20"/>
        <v>0</v>
      </c>
      <c r="AA147" s="162">
        <f t="shared" si="21"/>
        <v>0</v>
      </c>
      <c r="AB147" s="162">
        <f t="shared" si="22"/>
        <v>0</v>
      </c>
      <c r="AC147" s="163"/>
      <c r="AE147" s="127">
        <f t="shared" si="23"/>
        <v>0</v>
      </c>
    </row>
    <row r="148" spans="1:31">
      <c r="A148" s="140">
        <v>148</v>
      </c>
      <c r="B148" s="158" t="s">
        <v>514</v>
      </c>
      <c r="C148" s="495"/>
      <c r="D148" s="159" t="s">
        <v>633</v>
      </c>
      <c r="E148" s="159" t="s">
        <v>423</v>
      </c>
      <c r="F148" s="159" t="s">
        <v>423</v>
      </c>
      <c r="G148" s="505" t="s">
        <v>543</v>
      </c>
      <c r="H148" s="505" t="s">
        <v>548</v>
      </c>
      <c r="I148" s="505" t="s">
        <v>548</v>
      </c>
      <c r="J148" s="505" t="s">
        <v>263</v>
      </c>
      <c r="K148" s="505" t="s">
        <v>663</v>
      </c>
      <c r="L148" s="578">
        <v>44.11</v>
      </c>
      <c r="M148" s="459"/>
      <c r="N148" s="459"/>
      <c r="O148" s="459"/>
      <c r="P148" s="459"/>
      <c r="Q148" s="160">
        <v>195</v>
      </c>
      <c r="R148" s="160"/>
      <c r="S148" s="160"/>
      <c r="T148" s="160"/>
      <c r="U148" s="161" t="e">
        <f t="shared" si="16"/>
        <v>#DIV/0!</v>
      </c>
      <c r="V148" s="161">
        <f t="shared" si="17"/>
        <v>0</v>
      </c>
      <c r="W148" s="161">
        <f t="shared" si="18"/>
        <v>0</v>
      </c>
      <c r="X148" s="161">
        <f t="shared" si="19"/>
        <v>0</v>
      </c>
      <c r="Y148" s="162">
        <f>IF(Q148="nio",0,IF(Q148&gt;0,VLOOKUP(J148,'3-Productie normen'!A:O,VLOOKUP(Q148,'3-Productie normen'!R:S,2,FALSE),FALSE)))</f>
        <v>0</v>
      </c>
      <c r="Z148" s="162">
        <f t="shared" si="20"/>
        <v>0</v>
      </c>
      <c r="AA148" s="162">
        <f t="shared" si="21"/>
        <v>0</v>
      </c>
      <c r="AB148" s="162">
        <f t="shared" si="22"/>
        <v>0</v>
      </c>
      <c r="AC148" s="163"/>
      <c r="AE148" s="127">
        <f t="shared" si="23"/>
        <v>8601.4500000000007</v>
      </c>
    </row>
    <row r="149" spans="1:31">
      <c r="A149" s="140">
        <v>149</v>
      </c>
      <c r="B149" s="158" t="s">
        <v>514</v>
      </c>
      <c r="C149" s="495"/>
      <c r="D149" s="159" t="s">
        <v>633</v>
      </c>
      <c r="E149" s="159" t="s">
        <v>422</v>
      </c>
      <c r="F149" s="159" t="s">
        <v>422</v>
      </c>
      <c r="G149" s="505" t="s">
        <v>534</v>
      </c>
      <c r="H149" s="505" t="s">
        <v>531</v>
      </c>
      <c r="I149" s="505" t="s">
        <v>531</v>
      </c>
      <c r="J149" s="527" t="s">
        <v>1368</v>
      </c>
      <c r="K149" s="505" t="s">
        <v>663</v>
      </c>
      <c r="L149" s="578">
        <v>29.51</v>
      </c>
      <c r="M149" s="459"/>
      <c r="N149" s="459"/>
      <c r="O149" s="459"/>
      <c r="P149" s="459"/>
      <c r="Q149" s="160">
        <v>195</v>
      </c>
      <c r="R149" s="160"/>
      <c r="S149" s="160"/>
      <c r="T149" s="160"/>
      <c r="U149" s="161" t="e">
        <f t="shared" si="16"/>
        <v>#DIV/0!</v>
      </c>
      <c r="V149" s="161">
        <f t="shared" si="17"/>
        <v>0</v>
      </c>
      <c r="W149" s="161">
        <f t="shared" si="18"/>
        <v>0</v>
      </c>
      <c r="X149" s="161">
        <f t="shared" si="19"/>
        <v>0</v>
      </c>
      <c r="Y149" s="162">
        <f>IF(Q149="nio",0,IF(Q149&gt;0,VLOOKUP(J149,'3-Productie normen'!A:O,VLOOKUP(Q149,'3-Productie normen'!R:S,2,FALSE),FALSE)))</f>
        <v>0</v>
      </c>
      <c r="Z149" s="162">
        <f t="shared" si="20"/>
        <v>0</v>
      </c>
      <c r="AA149" s="162">
        <f t="shared" si="21"/>
        <v>0</v>
      </c>
      <c r="AB149" s="162">
        <f t="shared" si="22"/>
        <v>0</v>
      </c>
      <c r="AC149" s="163"/>
      <c r="AE149" s="127">
        <f t="shared" si="23"/>
        <v>5754.4500000000007</v>
      </c>
    </row>
    <row r="150" spans="1:31">
      <c r="A150" s="140">
        <v>150</v>
      </c>
      <c r="B150" s="158" t="s">
        <v>514</v>
      </c>
      <c r="C150" s="495"/>
      <c r="D150" s="159" t="s">
        <v>633</v>
      </c>
      <c r="E150" s="159" t="s">
        <v>421</v>
      </c>
      <c r="F150" s="159" t="s">
        <v>421</v>
      </c>
      <c r="G150" s="505" t="s">
        <v>534</v>
      </c>
      <c r="H150" s="505" t="s">
        <v>531</v>
      </c>
      <c r="I150" s="505" t="s">
        <v>531</v>
      </c>
      <c r="J150" s="527" t="s">
        <v>1368</v>
      </c>
      <c r="K150" s="505" t="s">
        <v>634</v>
      </c>
      <c r="L150" s="578">
        <v>24.11</v>
      </c>
      <c r="M150" s="459"/>
      <c r="N150" s="459"/>
      <c r="O150" s="459"/>
      <c r="P150" s="459"/>
      <c r="Q150" s="160">
        <v>195</v>
      </c>
      <c r="R150" s="160"/>
      <c r="S150" s="160"/>
      <c r="T150" s="160"/>
      <c r="U150" s="161" t="e">
        <f t="shared" si="16"/>
        <v>#DIV/0!</v>
      </c>
      <c r="V150" s="161">
        <f t="shared" si="17"/>
        <v>0</v>
      </c>
      <c r="W150" s="161">
        <f t="shared" si="18"/>
        <v>0</v>
      </c>
      <c r="X150" s="161">
        <f t="shared" si="19"/>
        <v>0</v>
      </c>
      <c r="Y150" s="162">
        <f>IF(Q150="nio",0,IF(Q150&gt;0,VLOOKUP(J150,'3-Productie normen'!A:O,VLOOKUP(Q150,'3-Productie normen'!R:S,2,FALSE),FALSE)))</f>
        <v>0</v>
      </c>
      <c r="Z150" s="162">
        <f t="shared" si="20"/>
        <v>0</v>
      </c>
      <c r="AA150" s="162">
        <f t="shared" si="21"/>
        <v>0</v>
      </c>
      <c r="AB150" s="162">
        <f t="shared" si="22"/>
        <v>0</v>
      </c>
      <c r="AC150" s="163"/>
      <c r="AE150" s="127">
        <f t="shared" si="23"/>
        <v>4701.45</v>
      </c>
    </row>
    <row r="151" spans="1:31">
      <c r="A151" s="140">
        <v>151</v>
      </c>
      <c r="B151" s="158" t="s">
        <v>514</v>
      </c>
      <c r="C151" s="495"/>
      <c r="D151" s="159" t="s">
        <v>633</v>
      </c>
      <c r="E151" s="159" t="s">
        <v>420</v>
      </c>
      <c r="F151" s="159" t="s">
        <v>420</v>
      </c>
      <c r="G151" s="505" t="s">
        <v>534</v>
      </c>
      <c r="H151" s="505" t="s">
        <v>535</v>
      </c>
      <c r="I151" s="505" t="s">
        <v>535</v>
      </c>
      <c r="J151" s="527" t="s">
        <v>221</v>
      </c>
      <c r="K151" s="505" t="s">
        <v>634</v>
      </c>
      <c r="L151" s="578">
        <v>21.03</v>
      </c>
      <c r="M151" s="459"/>
      <c r="N151" s="459"/>
      <c r="O151" s="459"/>
      <c r="P151" s="459"/>
      <c r="Q151" s="160">
        <v>195</v>
      </c>
      <c r="R151" s="160"/>
      <c r="S151" s="160"/>
      <c r="T151" s="160"/>
      <c r="U151" s="161" t="e">
        <f t="shared" si="16"/>
        <v>#DIV/0!</v>
      </c>
      <c r="V151" s="161">
        <f t="shared" si="17"/>
        <v>0</v>
      </c>
      <c r="W151" s="161">
        <f t="shared" si="18"/>
        <v>0</v>
      </c>
      <c r="X151" s="161">
        <f t="shared" si="19"/>
        <v>0</v>
      </c>
      <c r="Y151" s="162">
        <f>IF(Q151="nio",0,IF(Q151&gt;0,VLOOKUP(J151,'3-Productie normen'!A:O,VLOOKUP(Q151,'3-Productie normen'!R:S,2,FALSE),FALSE)))</f>
        <v>0</v>
      </c>
      <c r="Z151" s="162">
        <f t="shared" si="20"/>
        <v>0</v>
      </c>
      <c r="AA151" s="162">
        <f t="shared" si="21"/>
        <v>0</v>
      </c>
      <c r="AB151" s="162">
        <f t="shared" si="22"/>
        <v>0</v>
      </c>
      <c r="AC151" s="163"/>
      <c r="AE151" s="127">
        <f t="shared" si="23"/>
        <v>4100.8500000000004</v>
      </c>
    </row>
    <row r="152" spans="1:31">
      <c r="A152" s="140">
        <v>152</v>
      </c>
      <c r="B152" s="158" t="s">
        <v>514</v>
      </c>
      <c r="C152" s="495"/>
      <c r="D152" s="159" t="s">
        <v>633</v>
      </c>
      <c r="E152" s="159" t="s">
        <v>440</v>
      </c>
      <c r="F152" s="159" t="s">
        <v>440</v>
      </c>
      <c r="G152" s="505" t="s">
        <v>568</v>
      </c>
      <c r="H152" s="505" t="s">
        <v>573</v>
      </c>
      <c r="I152" s="505" t="s">
        <v>574</v>
      </c>
      <c r="J152" s="505" t="s">
        <v>18</v>
      </c>
      <c r="K152" s="505" t="s">
        <v>571</v>
      </c>
      <c r="L152" s="578">
        <v>8.4600000000000009</v>
      </c>
      <c r="M152" s="459"/>
      <c r="N152" s="459"/>
      <c r="O152" s="459"/>
      <c r="P152" s="459"/>
      <c r="Q152" s="160">
        <v>195</v>
      </c>
      <c r="R152" s="160">
        <v>195</v>
      </c>
      <c r="S152" s="160"/>
      <c r="T152" s="160"/>
      <c r="U152" s="161" t="e">
        <f t="shared" si="16"/>
        <v>#DIV/0!</v>
      </c>
      <c r="V152" s="161" t="e">
        <f t="shared" si="17"/>
        <v>#DIV/0!</v>
      </c>
      <c r="W152" s="161">
        <f t="shared" si="18"/>
        <v>0</v>
      </c>
      <c r="X152" s="161">
        <f t="shared" si="19"/>
        <v>0</v>
      </c>
      <c r="Y152" s="162">
        <f>IF(Q152="nio",0,IF(Q152&gt;0,VLOOKUP(J152,'3-Productie normen'!A:O,VLOOKUP(Q152,'3-Productie normen'!R:S,2,FALSE),FALSE)))</f>
        <v>0</v>
      </c>
      <c r="Z152" s="162">
        <f t="shared" si="20"/>
        <v>0</v>
      </c>
      <c r="AA152" s="162">
        <f t="shared" si="21"/>
        <v>0</v>
      </c>
      <c r="AB152" s="162">
        <f t="shared" si="22"/>
        <v>0</v>
      </c>
      <c r="AC152" s="163"/>
      <c r="AE152" s="127">
        <f t="shared" si="23"/>
        <v>3299.4000000000005</v>
      </c>
    </row>
    <row r="153" spans="1:31">
      <c r="A153" s="140">
        <v>153</v>
      </c>
      <c r="B153" s="158" t="s">
        <v>514</v>
      </c>
      <c r="C153" s="495"/>
      <c r="D153" s="159" t="s">
        <v>633</v>
      </c>
      <c r="E153" s="159" t="s">
        <v>441</v>
      </c>
      <c r="F153" s="159" t="s">
        <v>441</v>
      </c>
      <c r="G153" s="505" t="s">
        <v>568</v>
      </c>
      <c r="H153" s="505" t="s">
        <v>569</v>
      </c>
      <c r="I153" s="505" t="s">
        <v>570</v>
      </c>
      <c r="J153" s="505" t="s">
        <v>18</v>
      </c>
      <c r="K153" s="505" t="s">
        <v>571</v>
      </c>
      <c r="L153" s="578">
        <v>8.4600000000000009</v>
      </c>
      <c r="M153" s="459"/>
      <c r="N153" s="459"/>
      <c r="O153" s="459"/>
      <c r="P153" s="459"/>
      <c r="Q153" s="160">
        <v>195</v>
      </c>
      <c r="R153" s="160">
        <v>195</v>
      </c>
      <c r="S153" s="160"/>
      <c r="T153" s="160"/>
      <c r="U153" s="161" t="e">
        <f t="shared" si="16"/>
        <v>#DIV/0!</v>
      </c>
      <c r="V153" s="161" t="e">
        <f t="shared" si="17"/>
        <v>#DIV/0!</v>
      </c>
      <c r="W153" s="161">
        <f t="shared" si="18"/>
        <v>0</v>
      </c>
      <c r="X153" s="161">
        <f t="shared" si="19"/>
        <v>0</v>
      </c>
      <c r="Y153" s="162">
        <f>IF(Q153="nio",0,IF(Q153&gt;0,VLOOKUP(J153,'3-Productie normen'!A:O,VLOOKUP(Q153,'3-Productie normen'!R:S,2,FALSE),FALSE)))</f>
        <v>0</v>
      </c>
      <c r="Z153" s="162">
        <f t="shared" si="20"/>
        <v>0</v>
      </c>
      <c r="AA153" s="162">
        <f t="shared" si="21"/>
        <v>0</v>
      </c>
      <c r="AB153" s="162">
        <f t="shared" si="22"/>
        <v>0</v>
      </c>
      <c r="AC153" s="163"/>
      <c r="AE153" s="127">
        <f t="shared" si="23"/>
        <v>3299.4000000000005</v>
      </c>
    </row>
    <row r="154" spans="1:31">
      <c r="A154" s="140">
        <v>154</v>
      </c>
      <c r="B154" s="158" t="s">
        <v>514</v>
      </c>
      <c r="C154" s="495"/>
      <c r="D154" s="159" t="s">
        <v>633</v>
      </c>
      <c r="E154" s="159" t="s">
        <v>442</v>
      </c>
      <c r="F154" s="159" t="s">
        <v>442</v>
      </c>
      <c r="G154" s="505" t="s">
        <v>568</v>
      </c>
      <c r="H154" s="505" t="s">
        <v>596</v>
      </c>
      <c r="I154" s="505" t="s">
        <v>596</v>
      </c>
      <c r="J154" s="506" t="s">
        <v>18</v>
      </c>
      <c r="K154" s="505" t="s">
        <v>571</v>
      </c>
      <c r="L154" s="578">
        <v>3.87</v>
      </c>
      <c r="M154" s="459"/>
      <c r="N154" s="459"/>
      <c r="O154" s="459"/>
      <c r="P154" s="459"/>
      <c r="Q154" s="160">
        <v>195</v>
      </c>
      <c r="R154" s="160">
        <v>195</v>
      </c>
      <c r="S154" s="160"/>
      <c r="T154" s="160"/>
      <c r="U154" s="161" t="e">
        <f t="shared" si="16"/>
        <v>#DIV/0!</v>
      </c>
      <c r="V154" s="161" t="e">
        <f t="shared" si="17"/>
        <v>#DIV/0!</v>
      </c>
      <c r="W154" s="161">
        <f t="shared" si="18"/>
        <v>0</v>
      </c>
      <c r="X154" s="161">
        <f t="shared" si="19"/>
        <v>0</v>
      </c>
      <c r="Y154" s="162">
        <f>IF(Q154="nio",0,IF(Q154&gt;0,VLOOKUP(J154,'3-Productie normen'!A:O,VLOOKUP(Q154,'3-Productie normen'!R:S,2,FALSE),FALSE)))</f>
        <v>0</v>
      </c>
      <c r="Z154" s="162">
        <f t="shared" si="20"/>
        <v>0</v>
      </c>
      <c r="AA154" s="162">
        <f t="shared" si="21"/>
        <v>0</v>
      </c>
      <c r="AB154" s="162">
        <f t="shared" si="22"/>
        <v>0</v>
      </c>
      <c r="AC154" s="163"/>
      <c r="AE154" s="127">
        <f t="shared" si="23"/>
        <v>1509.3</v>
      </c>
    </row>
    <row r="155" spans="1:31">
      <c r="A155" s="140">
        <v>155</v>
      </c>
      <c r="B155" s="158" t="s">
        <v>514</v>
      </c>
      <c r="C155" s="495"/>
      <c r="D155" s="159" t="s">
        <v>633</v>
      </c>
      <c r="E155" s="159" t="s">
        <v>709</v>
      </c>
      <c r="F155" s="159" t="s">
        <v>709</v>
      </c>
      <c r="G155" s="505" t="s">
        <v>556</v>
      </c>
      <c r="H155" s="505" t="s">
        <v>557</v>
      </c>
      <c r="I155" s="505" t="s">
        <v>608</v>
      </c>
      <c r="J155" s="505" t="s">
        <v>1380</v>
      </c>
      <c r="K155" s="505" t="s">
        <v>547</v>
      </c>
      <c r="L155" s="578">
        <v>7.25</v>
      </c>
      <c r="M155" s="459"/>
      <c r="N155" s="459"/>
      <c r="O155" s="459"/>
      <c r="P155" s="459"/>
      <c r="Q155" s="160">
        <v>1</v>
      </c>
      <c r="R155" s="160"/>
      <c r="S155" s="160"/>
      <c r="T155" s="160"/>
      <c r="U155" s="161" t="e">
        <f t="shared" si="16"/>
        <v>#DIV/0!</v>
      </c>
      <c r="V155" s="161">
        <f t="shared" si="17"/>
        <v>0</v>
      </c>
      <c r="W155" s="161">
        <f t="shared" si="18"/>
        <v>0</v>
      </c>
      <c r="X155" s="161">
        <f t="shared" si="19"/>
        <v>0</v>
      </c>
      <c r="Y155" s="162">
        <f>IF(Q155="nio",0,IF(Q155&gt;0,VLOOKUP(J155,'3-Productie normen'!A:O,VLOOKUP(Q155,'3-Productie normen'!R:S,2,FALSE),FALSE)))</f>
        <v>0</v>
      </c>
      <c r="Z155" s="162">
        <f t="shared" si="20"/>
        <v>0</v>
      </c>
      <c r="AA155" s="162">
        <f t="shared" si="21"/>
        <v>0</v>
      </c>
      <c r="AB155" s="162">
        <f t="shared" si="22"/>
        <v>0</v>
      </c>
      <c r="AC155" s="163"/>
      <c r="AE155" s="127">
        <f t="shared" si="23"/>
        <v>7.25</v>
      </c>
    </row>
    <row r="156" spans="1:31">
      <c r="A156" s="140">
        <v>156</v>
      </c>
      <c r="B156" s="158" t="s">
        <v>514</v>
      </c>
      <c r="C156" s="495"/>
      <c r="D156" s="159" t="s">
        <v>633</v>
      </c>
      <c r="E156" s="159" t="s">
        <v>443</v>
      </c>
      <c r="F156" s="159" t="s">
        <v>443</v>
      </c>
      <c r="G156" s="505" t="s">
        <v>578</v>
      </c>
      <c r="H156" s="505" t="s">
        <v>654</v>
      </c>
      <c r="I156" s="505" t="s">
        <v>654</v>
      </c>
      <c r="J156" s="505" t="s">
        <v>1373</v>
      </c>
      <c r="K156" s="505" t="s">
        <v>710</v>
      </c>
      <c r="L156" s="578">
        <v>3.87</v>
      </c>
      <c r="M156" s="459"/>
      <c r="N156" s="459"/>
      <c r="O156" s="459"/>
      <c r="P156" s="459"/>
      <c r="Q156" s="160">
        <v>195</v>
      </c>
      <c r="R156" s="160"/>
      <c r="S156" s="160"/>
      <c r="T156" s="160"/>
      <c r="U156" s="161" t="e">
        <f t="shared" si="16"/>
        <v>#DIV/0!</v>
      </c>
      <c r="V156" s="161">
        <f t="shared" si="17"/>
        <v>0</v>
      </c>
      <c r="W156" s="161">
        <f t="shared" si="18"/>
        <v>0</v>
      </c>
      <c r="X156" s="161">
        <f t="shared" si="19"/>
        <v>0</v>
      </c>
      <c r="Y156" s="162">
        <f>IF(Q156="nio",0,IF(Q156&gt;0,VLOOKUP(J156,'3-Productie normen'!A:O,VLOOKUP(Q156,'3-Productie normen'!R:S,2,FALSE),FALSE)))</f>
        <v>0</v>
      </c>
      <c r="Z156" s="162">
        <f t="shared" si="20"/>
        <v>0</v>
      </c>
      <c r="AA156" s="162">
        <f t="shared" si="21"/>
        <v>0</v>
      </c>
      <c r="AB156" s="162">
        <f t="shared" si="22"/>
        <v>0</v>
      </c>
      <c r="AC156" s="163"/>
      <c r="AE156" s="127">
        <f t="shared" si="23"/>
        <v>754.65</v>
      </c>
    </row>
    <row r="157" spans="1:31">
      <c r="A157" s="140">
        <v>157</v>
      </c>
      <c r="B157" s="158" t="s">
        <v>514</v>
      </c>
      <c r="C157" s="495"/>
      <c r="D157" s="159" t="s">
        <v>633</v>
      </c>
      <c r="E157" s="159" t="s">
        <v>444</v>
      </c>
      <c r="F157" s="159" t="s">
        <v>444</v>
      </c>
      <c r="G157" s="505" t="s">
        <v>536</v>
      </c>
      <c r="H157" s="505" t="s">
        <v>540</v>
      </c>
      <c r="I157" s="505" t="s">
        <v>540</v>
      </c>
      <c r="J157" s="506" t="s">
        <v>250</v>
      </c>
      <c r="K157" s="505" t="s">
        <v>547</v>
      </c>
      <c r="L157" s="578">
        <v>107.55</v>
      </c>
      <c r="M157" s="459"/>
      <c r="N157" s="459"/>
      <c r="O157" s="459"/>
      <c r="P157" s="459"/>
      <c r="Q157" s="160">
        <v>120</v>
      </c>
      <c r="R157" s="160"/>
      <c r="S157" s="160"/>
      <c r="T157" s="160"/>
      <c r="U157" s="161" t="e">
        <f t="shared" si="16"/>
        <v>#DIV/0!</v>
      </c>
      <c r="V157" s="161">
        <f t="shared" si="17"/>
        <v>0</v>
      </c>
      <c r="W157" s="161">
        <f t="shared" si="18"/>
        <v>0</v>
      </c>
      <c r="X157" s="161">
        <f t="shared" si="19"/>
        <v>0</v>
      </c>
      <c r="Y157" s="162">
        <f>IF(Q157="nio",0,IF(Q157&gt;0,VLOOKUP(J157,'3-Productie normen'!A:O,VLOOKUP(Q157,'3-Productie normen'!R:S,2,FALSE),FALSE)))</f>
        <v>0</v>
      </c>
      <c r="Z157" s="162">
        <f t="shared" si="20"/>
        <v>0</v>
      </c>
      <c r="AA157" s="162">
        <f t="shared" si="21"/>
        <v>0</v>
      </c>
      <c r="AB157" s="162">
        <f t="shared" si="22"/>
        <v>0</v>
      </c>
      <c r="AC157" s="163"/>
      <c r="AE157" s="127">
        <f t="shared" si="23"/>
        <v>12906</v>
      </c>
    </row>
    <row r="158" spans="1:31">
      <c r="A158" s="140">
        <v>158</v>
      </c>
      <c r="B158" s="158" t="s">
        <v>514</v>
      </c>
      <c r="C158" s="495"/>
      <c r="D158" s="159" t="s">
        <v>633</v>
      </c>
      <c r="E158" s="159" t="s">
        <v>428</v>
      </c>
      <c r="F158" s="159" t="s">
        <v>428</v>
      </c>
      <c r="G158" s="505" t="s">
        <v>536</v>
      </c>
      <c r="H158" s="505" t="s">
        <v>540</v>
      </c>
      <c r="I158" s="505" t="s">
        <v>540</v>
      </c>
      <c r="J158" s="506" t="s">
        <v>250</v>
      </c>
      <c r="K158" s="505" t="s">
        <v>547</v>
      </c>
      <c r="L158" s="578">
        <v>28.62</v>
      </c>
      <c r="M158" s="459"/>
      <c r="N158" s="459"/>
      <c r="O158" s="459"/>
      <c r="P158" s="459"/>
      <c r="Q158" s="160">
        <v>120</v>
      </c>
      <c r="R158" s="160"/>
      <c r="S158" s="160"/>
      <c r="T158" s="160"/>
      <c r="U158" s="161" t="e">
        <f t="shared" si="16"/>
        <v>#DIV/0!</v>
      </c>
      <c r="V158" s="161">
        <f t="shared" si="17"/>
        <v>0</v>
      </c>
      <c r="W158" s="161">
        <f t="shared" si="18"/>
        <v>0</v>
      </c>
      <c r="X158" s="161">
        <f t="shared" si="19"/>
        <v>0</v>
      </c>
      <c r="Y158" s="162">
        <f>IF(Q158="nio",0,IF(Q158&gt;0,VLOOKUP(J158,'3-Productie normen'!A:O,VLOOKUP(Q158,'3-Productie normen'!R:S,2,FALSE),FALSE)))</f>
        <v>0</v>
      </c>
      <c r="Z158" s="162">
        <f t="shared" si="20"/>
        <v>0</v>
      </c>
      <c r="AA158" s="162">
        <f t="shared" si="21"/>
        <v>0</v>
      </c>
      <c r="AB158" s="162">
        <f t="shared" si="22"/>
        <v>0</v>
      </c>
      <c r="AC158" s="163"/>
      <c r="AE158" s="127">
        <f t="shared" si="23"/>
        <v>3434.4</v>
      </c>
    </row>
    <row r="159" spans="1:31">
      <c r="A159" s="140">
        <v>159</v>
      </c>
      <c r="B159" s="158" t="s">
        <v>514</v>
      </c>
      <c r="C159" s="495"/>
      <c r="D159" s="159" t="s">
        <v>633</v>
      </c>
      <c r="E159" s="159" t="s">
        <v>429</v>
      </c>
      <c r="F159" s="159" t="s">
        <v>429</v>
      </c>
      <c r="G159" s="505" t="s">
        <v>536</v>
      </c>
      <c r="H159" s="505" t="s">
        <v>540</v>
      </c>
      <c r="I159" s="505" t="s">
        <v>540</v>
      </c>
      <c r="J159" s="506" t="s">
        <v>250</v>
      </c>
      <c r="K159" s="505" t="s">
        <v>547</v>
      </c>
      <c r="L159" s="578">
        <v>16.73</v>
      </c>
      <c r="M159" s="459"/>
      <c r="N159" s="459"/>
      <c r="O159" s="459"/>
      <c r="P159" s="459"/>
      <c r="Q159" s="160">
        <v>120</v>
      </c>
      <c r="R159" s="160"/>
      <c r="S159" s="160"/>
      <c r="T159" s="160"/>
      <c r="U159" s="161" t="e">
        <f t="shared" si="16"/>
        <v>#DIV/0!</v>
      </c>
      <c r="V159" s="161">
        <f t="shared" si="17"/>
        <v>0</v>
      </c>
      <c r="W159" s="161">
        <f t="shared" si="18"/>
        <v>0</v>
      </c>
      <c r="X159" s="161">
        <f t="shared" si="19"/>
        <v>0</v>
      </c>
      <c r="Y159" s="162">
        <f>IF(Q159="nio",0,IF(Q159&gt;0,VLOOKUP(J159,'3-Productie normen'!A:O,VLOOKUP(Q159,'3-Productie normen'!R:S,2,FALSE),FALSE)))</f>
        <v>0</v>
      </c>
      <c r="Z159" s="162">
        <f t="shared" si="20"/>
        <v>0</v>
      </c>
      <c r="AA159" s="162">
        <f t="shared" si="21"/>
        <v>0</v>
      </c>
      <c r="AB159" s="162">
        <f t="shared" si="22"/>
        <v>0</v>
      </c>
      <c r="AC159" s="163"/>
      <c r="AE159" s="127">
        <f t="shared" si="23"/>
        <v>2007.6000000000001</v>
      </c>
    </row>
    <row r="160" spans="1:31">
      <c r="A160" s="140">
        <v>160</v>
      </c>
      <c r="B160" s="158" t="s">
        <v>514</v>
      </c>
      <c r="C160" s="495"/>
      <c r="D160" s="159" t="s">
        <v>633</v>
      </c>
      <c r="E160" s="159" t="s">
        <v>711</v>
      </c>
      <c r="F160" s="159" t="s">
        <v>711</v>
      </c>
      <c r="G160" s="505" t="s">
        <v>536</v>
      </c>
      <c r="H160" s="505" t="s">
        <v>540</v>
      </c>
      <c r="I160" s="505" t="s">
        <v>540</v>
      </c>
      <c r="J160" s="505" t="s">
        <v>250</v>
      </c>
      <c r="K160" s="505" t="s">
        <v>571</v>
      </c>
      <c r="L160" s="578">
        <v>29.2</v>
      </c>
      <c r="M160" s="459"/>
      <c r="N160" s="459"/>
      <c r="O160" s="459"/>
      <c r="P160" s="459"/>
      <c r="Q160" s="160">
        <v>120</v>
      </c>
      <c r="R160" s="160"/>
      <c r="S160" s="160"/>
      <c r="T160" s="160"/>
      <c r="U160" s="161" t="e">
        <f t="shared" si="16"/>
        <v>#DIV/0!</v>
      </c>
      <c r="V160" s="161">
        <f t="shared" si="17"/>
        <v>0</v>
      </c>
      <c r="W160" s="161">
        <f t="shared" si="18"/>
        <v>0</v>
      </c>
      <c r="X160" s="161">
        <f t="shared" si="19"/>
        <v>0</v>
      </c>
      <c r="Y160" s="162">
        <f>IF(Q160="nio",0,IF(Q160&gt;0,VLOOKUP(J160,'3-Productie normen'!A:O,VLOOKUP(Q160,'3-Productie normen'!R:S,2,FALSE),FALSE)))</f>
        <v>0</v>
      </c>
      <c r="Z160" s="162">
        <f t="shared" si="20"/>
        <v>0</v>
      </c>
      <c r="AA160" s="162">
        <f t="shared" si="21"/>
        <v>0</v>
      </c>
      <c r="AB160" s="162">
        <f t="shared" si="22"/>
        <v>0</v>
      </c>
      <c r="AC160" s="163"/>
      <c r="AE160" s="127">
        <f t="shared" si="23"/>
        <v>3504</v>
      </c>
    </row>
    <row r="161" spans="1:31">
      <c r="A161" s="140">
        <v>161</v>
      </c>
      <c r="B161" s="158" t="s">
        <v>514</v>
      </c>
      <c r="C161" s="495"/>
      <c r="D161" s="159" t="s">
        <v>633</v>
      </c>
      <c r="E161" s="159" t="s">
        <v>482</v>
      </c>
      <c r="F161" s="159" t="s">
        <v>482</v>
      </c>
      <c r="G161" s="505" t="s">
        <v>543</v>
      </c>
      <c r="H161" s="505" t="s">
        <v>548</v>
      </c>
      <c r="I161" s="505" t="s">
        <v>712</v>
      </c>
      <c r="J161" s="505" t="s">
        <v>263</v>
      </c>
      <c r="K161" s="505" t="s">
        <v>547</v>
      </c>
      <c r="L161" s="578">
        <v>9.26</v>
      </c>
      <c r="M161" s="459"/>
      <c r="N161" s="459"/>
      <c r="O161" s="459"/>
      <c r="P161" s="459"/>
      <c r="Q161" s="160">
        <v>195</v>
      </c>
      <c r="R161" s="160"/>
      <c r="S161" s="160"/>
      <c r="T161" s="160"/>
      <c r="U161" s="161" t="e">
        <f t="shared" si="16"/>
        <v>#DIV/0!</v>
      </c>
      <c r="V161" s="161">
        <f t="shared" si="17"/>
        <v>0</v>
      </c>
      <c r="W161" s="161">
        <f t="shared" si="18"/>
        <v>0</v>
      </c>
      <c r="X161" s="161">
        <f t="shared" si="19"/>
        <v>0</v>
      </c>
      <c r="Y161" s="162">
        <f>IF(Q161="nio",0,IF(Q161&gt;0,VLOOKUP(J161,'3-Productie normen'!A:O,VLOOKUP(Q161,'3-Productie normen'!R:S,2,FALSE),FALSE)))</f>
        <v>0</v>
      </c>
      <c r="Z161" s="162">
        <f t="shared" si="20"/>
        <v>0</v>
      </c>
      <c r="AA161" s="162">
        <f t="shared" si="21"/>
        <v>0</v>
      </c>
      <c r="AB161" s="162">
        <f t="shared" si="22"/>
        <v>0</v>
      </c>
      <c r="AC161" s="163"/>
      <c r="AE161" s="127">
        <f t="shared" si="23"/>
        <v>1805.7</v>
      </c>
    </row>
    <row r="162" spans="1:31">
      <c r="A162" s="140">
        <v>162</v>
      </c>
      <c r="B162" s="158" t="s">
        <v>514</v>
      </c>
      <c r="C162" s="495"/>
      <c r="D162" s="159" t="s">
        <v>633</v>
      </c>
      <c r="E162" s="159" t="s">
        <v>480</v>
      </c>
      <c r="F162" s="159" t="s">
        <v>480</v>
      </c>
      <c r="G162" s="505" t="s">
        <v>543</v>
      </c>
      <c r="H162" s="505" t="s">
        <v>548</v>
      </c>
      <c r="I162" s="505" t="s">
        <v>548</v>
      </c>
      <c r="J162" s="505" t="s">
        <v>263</v>
      </c>
      <c r="K162" s="505" t="s">
        <v>547</v>
      </c>
      <c r="L162" s="578">
        <v>52.22</v>
      </c>
      <c r="M162" s="459"/>
      <c r="N162" s="459"/>
      <c r="O162" s="459"/>
      <c r="P162" s="459"/>
      <c r="Q162" s="160">
        <v>195</v>
      </c>
      <c r="R162" s="160"/>
      <c r="S162" s="160"/>
      <c r="T162" s="160"/>
      <c r="U162" s="161" t="e">
        <f t="shared" si="16"/>
        <v>#DIV/0!</v>
      </c>
      <c r="V162" s="161">
        <f t="shared" si="17"/>
        <v>0</v>
      </c>
      <c r="W162" s="161">
        <f t="shared" si="18"/>
        <v>0</v>
      </c>
      <c r="X162" s="161">
        <f t="shared" si="19"/>
        <v>0</v>
      </c>
      <c r="Y162" s="162">
        <f>IF(Q162="nio",0,IF(Q162&gt;0,VLOOKUP(J162,'3-Productie normen'!A:O,VLOOKUP(Q162,'3-Productie normen'!R:S,2,FALSE),FALSE)))</f>
        <v>0</v>
      </c>
      <c r="Z162" s="162">
        <f t="shared" si="20"/>
        <v>0</v>
      </c>
      <c r="AA162" s="162">
        <f t="shared" si="21"/>
        <v>0</v>
      </c>
      <c r="AB162" s="162">
        <f t="shared" si="22"/>
        <v>0</v>
      </c>
      <c r="AC162" s="163"/>
      <c r="AE162" s="127">
        <f t="shared" si="23"/>
        <v>10182.9</v>
      </c>
    </row>
    <row r="163" spans="1:31">
      <c r="A163" s="140">
        <v>163</v>
      </c>
      <c r="B163" s="158" t="s">
        <v>514</v>
      </c>
      <c r="C163" s="495"/>
      <c r="D163" s="159" t="s">
        <v>633</v>
      </c>
      <c r="E163" s="159" t="s">
        <v>481</v>
      </c>
      <c r="F163" s="159" t="s">
        <v>481</v>
      </c>
      <c r="G163" s="505" t="s">
        <v>536</v>
      </c>
      <c r="H163" s="505" t="s">
        <v>537</v>
      </c>
      <c r="I163" s="505" t="s">
        <v>537</v>
      </c>
      <c r="J163" s="505" t="s">
        <v>250</v>
      </c>
      <c r="K163" s="505" t="s">
        <v>547</v>
      </c>
      <c r="L163" s="578">
        <v>9.67</v>
      </c>
      <c r="M163" s="459"/>
      <c r="N163" s="459"/>
      <c r="O163" s="459"/>
      <c r="P163" s="459"/>
      <c r="Q163" s="160">
        <v>120</v>
      </c>
      <c r="R163" s="160"/>
      <c r="S163" s="160"/>
      <c r="T163" s="160"/>
      <c r="U163" s="161" t="e">
        <f t="shared" si="16"/>
        <v>#DIV/0!</v>
      </c>
      <c r="V163" s="161">
        <f t="shared" si="17"/>
        <v>0</v>
      </c>
      <c r="W163" s="161">
        <f t="shared" si="18"/>
        <v>0</v>
      </c>
      <c r="X163" s="161">
        <f t="shared" si="19"/>
        <v>0</v>
      </c>
      <c r="Y163" s="162">
        <f>IF(Q163="nio",0,IF(Q163&gt;0,VLOOKUP(J163,'3-Productie normen'!A:O,VLOOKUP(Q163,'3-Productie normen'!R:S,2,FALSE),FALSE)))</f>
        <v>0</v>
      </c>
      <c r="Z163" s="162">
        <f t="shared" si="20"/>
        <v>0</v>
      </c>
      <c r="AA163" s="162">
        <f t="shared" si="21"/>
        <v>0</v>
      </c>
      <c r="AB163" s="162">
        <f t="shared" si="22"/>
        <v>0</v>
      </c>
      <c r="AC163" s="163"/>
      <c r="AE163" s="127">
        <f t="shared" si="23"/>
        <v>1160.4000000000001</v>
      </c>
    </row>
    <row r="164" spans="1:31">
      <c r="A164" s="140">
        <v>164</v>
      </c>
      <c r="B164" s="158" t="s">
        <v>514</v>
      </c>
      <c r="C164" s="495"/>
      <c r="D164" s="159" t="s">
        <v>633</v>
      </c>
      <c r="E164" s="159" t="s">
        <v>485</v>
      </c>
      <c r="F164" s="159" t="s">
        <v>485</v>
      </c>
      <c r="G164" s="505" t="s">
        <v>543</v>
      </c>
      <c r="H164" s="505" t="s">
        <v>548</v>
      </c>
      <c r="I164" s="505" t="s">
        <v>712</v>
      </c>
      <c r="J164" s="505" t="s">
        <v>263</v>
      </c>
      <c r="K164" s="505" t="s">
        <v>547</v>
      </c>
      <c r="L164" s="578">
        <v>11.78</v>
      </c>
      <c r="M164" s="459"/>
      <c r="N164" s="459"/>
      <c r="O164" s="459"/>
      <c r="P164" s="459"/>
      <c r="Q164" s="160">
        <v>195</v>
      </c>
      <c r="R164" s="160"/>
      <c r="S164" s="160"/>
      <c r="T164" s="160"/>
      <c r="U164" s="161" t="e">
        <f t="shared" ref="U164:U178" si="24">IF(Q164="nio",0,IF(Q164&gt;0,Q164*L164/Y164,0))*M164</f>
        <v>#DIV/0!</v>
      </c>
      <c r="V164" s="161">
        <f t="shared" ref="V164:V178" si="25">IF(R164&gt;0,R164*L164/Z164,0)*N164</f>
        <v>0</v>
      </c>
      <c r="W164" s="161">
        <f t="shared" ref="W164:W178" si="26">IF(S164&gt;0,S164*L164/AA164,0)*O164</f>
        <v>0</v>
      </c>
      <c r="X164" s="161">
        <f t="shared" ref="X164:X178" si="27">IF(T164&gt;0,T164*L164/AB164,0)*P164</f>
        <v>0</v>
      </c>
      <c r="Y164" s="162">
        <f>IF(Q164="nio",0,IF(Q164&gt;0,VLOOKUP(J164,'3-Productie normen'!A:O,VLOOKUP(Q164,'3-Productie normen'!R:S,2,FALSE),FALSE)))</f>
        <v>0</v>
      </c>
      <c r="Z164" s="162">
        <f t="shared" ref="Z164:Z178" si="28">IF(R164&gt;0,Y164*$Z$8,0)</f>
        <v>0</v>
      </c>
      <c r="AA164" s="162">
        <f t="shared" ref="AA164:AA178" si="29">IF(S164&gt;0,Y164*$AA$8,0)</f>
        <v>0</v>
      </c>
      <c r="AB164" s="162">
        <f t="shared" ref="AB164:AB178" si="30">IF(T164&gt;0,Y164*$AB$8,0)</f>
        <v>0</v>
      </c>
      <c r="AC164" s="163"/>
      <c r="AE164" s="127">
        <f t="shared" ref="AE164:AE178" si="31">SUM(Q164:S164)*L164</f>
        <v>2297.1</v>
      </c>
    </row>
    <row r="165" spans="1:31">
      <c r="A165" s="140">
        <v>165</v>
      </c>
      <c r="B165" s="158" t="s">
        <v>514</v>
      </c>
      <c r="C165" s="495"/>
      <c r="D165" s="159" t="s">
        <v>633</v>
      </c>
      <c r="E165" s="159" t="s">
        <v>483</v>
      </c>
      <c r="F165" s="159" t="s">
        <v>483</v>
      </c>
      <c r="G165" s="505" t="s">
        <v>543</v>
      </c>
      <c r="H165" s="505" t="s">
        <v>548</v>
      </c>
      <c r="I165" s="505" t="s">
        <v>548</v>
      </c>
      <c r="J165" s="505" t="s">
        <v>263</v>
      </c>
      <c r="K165" s="505" t="s">
        <v>547</v>
      </c>
      <c r="L165" s="578">
        <v>53.32</v>
      </c>
      <c r="M165" s="459"/>
      <c r="N165" s="459"/>
      <c r="O165" s="459"/>
      <c r="P165" s="459"/>
      <c r="Q165" s="160">
        <v>195</v>
      </c>
      <c r="R165" s="160"/>
      <c r="S165" s="160"/>
      <c r="T165" s="160"/>
      <c r="U165" s="161" t="e">
        <f t="shared" si="24"/>
        <v>#DIV/0!</v>
      </c>
      <c r="V165" s="161">
        <f t="shared" si="25"/>
        <v>0</v>
      </c>
      <c r="W165" s="161">
        <f t="shared" si="26"/>
        <v>0</v>
      </c>
      <c r="X165" s="161">
        <f t="shared" si="27"/>
        <v>0</v>
      </c>
      <c r="Y165" s="162">
        <f>IF(Q165="nio",0,IF(Q165&gt;0,VLOOKUP(J165,'3-Productie normen'!A:O,VLOOKUP(Q165,'3-Productie normen'!R:S,2,FALSE),FALSE)))</f>
        <v>0</v>
      </c>
      <c r="Z165" s="162">
        <f t="shared" si="28"/>
        <v>0</v>
      </c>
      <c r="AA165" s="162">
        <f t="shared" si="29"/>
        <v>0</v>
      </c>
      <c r="AB165" s="162">
        <f t="shared" si="30"/>
        <v>0</v>
      </c>
      <c r="AC165" s="163"/>
      <c r="AE165" s="127">
        <f t="shared" si="31"/>
        <v>10397.4</v>
      </c>
    </row>
    <row r="166" spans="1:31">
      <c r="A166" s="140">
        <v>166</v>
      </c>
      <c r="B166" s="158" t="s">
        <v>514</v>
      </c>
      <c r="C166" s="495"/>
      <c r="D166" s="159" t="s">
        <v>633</v>
      </c>
      <c r="E166" s="159" t="s">
        <v>486</v>
      </c>
      <c r="F166" s="159" t="s">
        <v>486</v>
      </c>
      <c r="G166" s="505" t="s">
        <v>543</v>
      </c>
      <c r="H166" s="505" t="s">
        <v>548</v>
      </c>
      <c r="I166" s="505" t="s">
        <v>548</v>
      </c>
      <c r="J166" s="505" t="s">
        <v>263</v>
      </c>
      <c r="K166" s="505" t="s">
        <v>547</v>
      </c>
      <c r="L166" s="578">
        <v>50.48</v>
      </c>
      <c r="M166" s="459"/>
      <c r="N166" s="459"/>
      <c r="O166" s="459"/>
      <c r="P166" s="459"/>
      <c r="Q166" s="160">
        <v>195</v>
      </c>
      <c r="R166" s="160"/>
      <c r="S166" s="160"/>
      <c r="T166" s="160"/>
      <c r="U166" s="161" t="e">
        <f t="shared" si="24"/>
        <v>#DIV/0!</v>
      </c>
      <c r="V166" s="161">
        <f t="shared" si="25"/>
        <v>0</v>
      </c>
      <c r="W166" s="161">
        <f t="shared" si="26"/>
        <v>0</v>
      </c>
      <c r="X166" s="161">
        <f t="shared" si="27"/>
        <v>0</v>
      </c>
      <c r="Y166" s="162">
        <f>IF(Q166="nio",0,IF(Q166&gt;0,VLOOKUP(J166,'3-Productie normen'!A:O,VLOOKUP(Q166,'3-Productie normen'!R:S,2,FALSE),FALSE)))</f>
        <v>0</v>
      </c>
      <c r="Z166" s="162">
        <f t="shared" si="28"/>
        <v>0</v>
      </c>
      <c r="AA166" s="162">
        <f t="shared" si="29"/>
        <v>0</v>
      </c>
      <c r="AB166" s="162">
        <f t="shared" si="30"/>
        <v>0</v>
      </c>
      <c r="AC166" s="163"/>
      <c r="AE166" s="127">
        <f t="shared" si="31"/>
        <v>9843.5999999999985</v>
      </c>
    </row>
    <row r="167" spans="1:31">
      <c r="A167" s="140">
        <v>167</v>
      </c>
      <c r="B167" s="158" t="s">
        <v>514</v>
      </c>
      <c r="C167" s="495"/>
      <c r="D167" s="159" t="s">
        <v>633</v>
      </c>
      <c r="E167" s="159" t="s">
        <v>487</v>
      </c>
      <c r="F167" s="159" t="s">
        <v>487</v>
      </c>
      <c r="G167" s="505" t="s">
        <v>543</v>
      </c>
      <c r="H167" s="505" t="s">
        <v>548</v>
      </c>
      <c r="I167" s="505" t="s">
        <v>712</v>
      </c>
      <c r="J167" s="505" t="s">
        <v>263</v>
      </c>
      <c r="K167" s="505" t="s">
        <v>547</v>
      </c>
      <c r="L167" s="578">
        <v>10.73</v>
      </c>
      <c r="M167" s="459"/>
      <c r="N167" s="459"/>
      <c r="O167" s="459"/>
      <c r="P167" s="459"/>
      <c r="Q167" s="160">
        <v>195</v>
      </c>
      <c r="R167" s="160"/>
      <c r="S167" s="160"/>
      <c r="T167" s="160"/>
      <c r="U167" s="161" t="e">
        <f t="shared" si="24"/>
        <v>#DIV/0!</v>
      </c>
      <c r="V167" s="161">
        <f t="shared" si="25"/>
        <v>0</v>
      </c>
      <c r="W167" s="161">
        <f t="shared" si="26"/>
        <v>0</v>
      </c>
      <c r="X167" s="161">
        <f t="shared" si="27"/>
        <v>0</v>
      </c>
      <c r="Y167" s="162">
        <f>IF(Q167="nio",0,IF(Q167&gt;0,VLOOKUP(J167,'3-Productie normen'!A:O,VLOOKUP(Q167,'3-Productie normen'!R:S,2,FALSE),FALSE)))</f>
        <v>0</v>
      </c>
      <c r="Z167" s="162">
        <f t="shared" si="28"/>
        <v>0</v>
      </c>
      <c r="AA167" s="162">
        <f t="shared" si="29"/>
        <v>0</v>
      </c>
      <c r="AB167" s="162">
        <f t="shared" si="30"/>
        <v>0</v>
      </c>
      <c r="AC167" s="163"/>
      <c r="AE167" s="127">
        <f t="shared" si="31"/>
        <v>2092.35</v>
      </c>
    </row>
    <row r="168" spans="1:31">
      <c r="A168" s="140">
        <v>168</v>
      </c>
      <c r="B168" s="158" t="s">
        <v>514</v>
      </c>
      <c r="C168" s="495"/>
      <c r="D168" s="159" t="s">
        <v>633</v>
      </c>
      <c r="E168" s="159" t="s">
        <v>484</v>
      </c>
      <c r="F168" s="159" t="s">
        <v>484</v>
      </c>
      <c r="G168" s="505" t="s">
        <v>536</v>
      </c>
      <c r="H168" s="505" t="s">
        <v>537</v>
      </c>
      <c r="I168" s="505" t="s">
        <v>537</v>
      </c>
      <c r="J168" s="505" t="s">
        <v>250</v>
      </c>
      <c r="K168" s="505" t="s">
        <v>547</v>
      </c>
      <c r="L168" s="578">
        <v>15.53</v>
      </c>
      <c r="M168" s="459"/>
      <c r="N168" s="459"/>
      <c r="O168" s="459"/>
      <c r="P168" s="459"/>
      <c r="Q168" s="160">
        <v>120</v>
      </c>
      <c r="R168" s="160"/>
      <c r="S168" s="160"/>
      <c r="T168" s="160"/>
      <c r="U168" s="161" t="e">
        <f t="shared" si="24"/>
        <v>#DIV/0!</v>
      </c>
      <c r="V168" s="161">
        <f t="shared" si="25"/>
        <v>0</v>
      </c>
      <c r="W168" s="161">
        <f t="shared" si="26"/>
        <v>0</v>
      </c>
      <c r="X168" s="161">
        <f t="shared" si="27"/>
        <v>0</v>
      </c>
      <c r="Y168" s="162">
        <f>IF(Q168="nio",0,IF(Q168&gt;0,VLOOKUP(J168,'3-Productie normen'!A:O,VLOOKUP(Q168,'3-Productie normen'!R:S,2,FALSE),FALSE)))</f>
        <v>0</v>
      </c>
      <c r="Z168" s="162">
        <f t="shared" si="28"/>
        <v>0</v>
      </c>
      <c r="AA168" s="162">
        <f t="shared" si="29"/>
        <v>0</v>
      </c>
      <c r="AB168" s="162">
        <f t="shared" si="30"/>
        <v>0</v>
      </c>
      <c r="AC168" s="163"/>
      <c r="AE168" s="127">
        <f t="shared" si="31"/>
        <v>1863.6</v>
      </c>
    </row>
    <row r="169" spans="1:31">
      <c r="A169" s="140">
        <v>169</v>
      </c>
      <c r="B169" s="158" t="s">
        <v>514</v>
      </c>
      <c r="C169" s="495"/>
      <c r="D169" s="159" t="s">
        <v>633</v>
      </c>
      <c r="E169" s="159" t="s">
        <v>479</v>
      </c>
      <c r="F169" s="159" t="s">
        <v>479</v>
      </c>
      <c r="G169" s="505" t="s">
        <v>534</v>
      </c>
      <c r="H169" s="505" t="s">
        <v>531</v>
      </c>
      <c r="I169" s="505" t="s">
        <v>531</v>
      </c>
      <c r="J169" s="507" t="s">
        <v>1368</v>
      </c>
      <c r="K169" s="505" t="s">
        <v>634</v>
      </c>
      <c r="L169" s="578">
        <v>12.6</v>
      </c>
      <c r="M169" s="459"/>
      <c r="N169" s="459"/>
      <c r="O169" s="459"/>
      <c r="P169" s="459"/>
      <c r="Q169" s="160">
        <v>195</v>
      </c>
      <c r="R169" s="160"/>
      <c r="S169" s="160"/>
      <c r="T169" s="160"/>
      <c r="U169" s="161" t="e">
        <f t="shared" si="24"/>
        <v>#DIV/0!</v>
      </c>
      <c r="V169" s="161">
        <f t="shared" si="25"/>
        <v>0</v>
      </c>
      <c r="W169" s="161">
        <f t="shared" si="26"/>
        <v>0</v>
      </c>
      <c r="X169" s="161">
        <f t="shared" si="27"/>
        <v>0</v>
      </c>
      <c r="Y169" s="162">
        <f>IF(Q169="nio",0,IF(Q169&gt;0,VLOOKUP(J169,'3-Productie normen'!A:O,VLOOKUP(Q169,'3-Productie normen'!R:S,2,FALSE),FALSE)))</f>
        <v>0</v>
      </c>
      <c r="Z169" s="162">
        <f t="shared" si="28"/>
        <v>0</v>
      </c>
      <c r="AA169" s="162">
        <f t="shared" si="29"/>
        <v>0</v>
      </c>
      <c r="AB169" s="162">
        <f t="shared" si="30"/>
        <v>0</v>
      </c>
      <c r="AC169" s="163"/>
      <c r="AE169" s="127">
        <f t="shared" si="31"/>
        <v>2457</v>
      </c>
    </row>
    <row r="170" spans="1:31">
      <c r="A170" s="140">
        <v>170</v>
      </c>
      <c r="B170" s="158" t="s">
        <v>514</v>
      </c>
      <c r="C170" s="495"/>
      <c r="D170" s="159" t="s">
        <v>633</v>
      </c>
      <c r="E170" s="159" t="s">
        <v>478</v>
      </c>
      <c r="F170" s="159" t="s">
        <v>478</v>
      </c>
      <c r="G170" s="505" t="s">
        <v>534</v>
      </c>
      <c r="H170" s="505" t="s">
        <v>531</v>
      </c>
      <c r="I170" s="505" t="s">
        <v>531</v>
      </c>
      <c r="J170" s="507" t="s">
        <v>1368</v>
      </c>
      <c r="K170" s="505" t="s">
        <v>634</v>
      </c>
      <c r="L170" s="578">
        <v>12.6</v>
      </c>
      <c r="M170" s="459"/>
      <c r="N170" s="459"/>
      <c r="O170" s="459"/>
      <c r="P170" s="459"/>
      <c r="Q170" s="160">
        <v>195</v>
      </c>
      <c r="R170" s="160"/>
      <c r="S170" s="160"/>
      <c r="T170" s="160"/>
      <c r="U170" s="161" t="e">
        <f t="shared" si="24"/>
        <v>#DIV/0!</v>
      </c>
      <c r="V170" s="161">
        <f t="shared" si="25"/>
        <v>0</v>
      </c>
      <c r="W170" s="161">
        <f t="shared" si="26"/>
        <v>0</v>
      </c>
      <c r="X170" s="161">
        <f t="shared" si="27"/>
        <v>0</v>
      </c>
      <c r="Y170" s="162">
        <f>IF(Q170="nio",0,IF(Q170&gt;0,VLOOKUP(J170,'3-Productie normen'!A:O,VLOOKUP(Q170,'3-Productie normen'!R:S,2,FALSE),FALSE)))</f>
        <v>0</v>
      </c>
      <c r="Z170" s="162">
        <f t="shared" si="28"/>
        <v>0</v>
      </c>
      <c r="AA170" s="162">
        <f t="shared" si="29"/>
        <v>0</v>
      </c>
      <c r="AB170" s="162">
        <f t="shared" si="30"/>
        <v>0</v>
      </c>
      <c r="AC170" s="163"/>
      <c r="AE170" s="127">
        <f t="shared" si="31"/>
        <v>2457</v>
      </c>
    </row>
    <row r="171" spans="1:31">
      <c r="A171" s="140">
        <v>171</v>
      </c>
      <c r="B171" s="158" t="s">
        <v>514</v>
      </c>
      <c r="C171" s="495"/>
      <c r="D171" s="159" t="s">
        <v>633</v>
      </c>
      <c r="E171" s="159" t="s">
        <v>477</v>
      </c>
      <c r="F171" s="159" t="s">
        <v>477</v>
      </c>
      <c r="G171" s="505" t="s">
        <v>534</v>
      </c>
      <c r="H171" s="505" t="s">
        <v>531</v>
      </c>
      <c r="I171" s="505" t="s">
        <v>531</v>
      </c>
      <c r="J171" s="507" t="s">
        <v>1368</v>
      </c>
      <c r="K171" s="505" t="s">
        <v>663</v>
      </c>
      <c r="L171" s="578">
        <v>44.11</v>
      </c>
      <c r="M171" s="459"/>
      <c r="N171" s="459"/>
      <c r="O171" s="459"/>
      <c r="P171" s="459"/>
      <c r="Q171" s="160">
        <v>195</v>
      </c>
      <c r="R171" s="160"/>
      <c r="S171" s="160"/>
      <c r="T171" s="160"/>
      <c r="U171" s="161" t="e">
        <f t="shared" si="24"/>
        <v>#DIV/0!</v>
      </c>
      <c r="V171" s="161">
        <f t="shared" si="25"/>
        <v>0</v>
      </c>
      <c r="W171" s="161">
        <f t="shared" si="26"/>
        <v>0</v>
      </c>
      <c r="X171" s="161">
        <f t="shared" si="27"/>
        <v>0</v>
      </c>
      <c r="Y171" s="162">
        <f>IF(Q171="nio",0,IF(Q171&gt;0,VLOOKUP(J171,'3-Productie normen'!A:O,VLOOKUP(Q171,'3-Productie normen'!R:S,2,FALSE),FALSE)))</f>
        <v>0</v>
      </c>
      <c r="Z171" s="162">
        <f t="shared" si="28"/>
        <v>0</v>
      </c>
      <c r="AA171" s="162">
        <f t="shared" si="29"/>
        <v>0</v>
      </c>
      <c r="AB171" s="162">
        <f t="shared" si="30"/>
        <v>0</v>
      </c>
      <c r="AC171" s="163"/>
      <c r="AE171" s="127">
        <f t="shared" si="31"/>
        <v>8601.4500000000007</v>
      </c>
    </row>
    <row r="172" spans="1:31">
      <c r="A172" s="140">
        <v>172</v>
      </c>
      <c r="B172" s="158" t="s">
        <v>514</v>
      </c>
      <c r="C172" s="495"/>
      <c r="D172" s="159" t="s">
        <v>633</v>
      </c>
      <c r="E172" s="159" t="s">
        <v>476</v>
      </c>
      <c r="F172" s="159" t="s">
        <v>476</v>
      </c>
      <c r="G172" s="505" t="s">
        <v>534</v>
      </c>
      <c r="H172" s="505" t="s">
        <v>531</v>
      </c>
      <c r="I172" s="505" t="s">
        <v>531</v>
      </c>
      <c r="J172" s="507" t="s">
        <v>1368</v>
      </c>
      <c r="K172" s="505" t="s">
        <v>663</v>
      </c>
      <c r="L172" s="578">
        <v>29.51</v>
      </c>
      <c r="M172" s="459"/>
      <c r="N172" s="459"/>
      <c r="O172" s="459"/>
      <c r="P172" s="459"/>
      <c r="Q172" s="160">
        <v>195</v>
      </c>
      <c r="R172" s="160"/>
      <c r="S172" s="160"/>
      <c r="T172" s="160"/>
      <c r="U172" s="161" t="e">
        <f t="shared" si="24"/>
        <v>#DIV/0!</v>
      </c>
      <c r="V172" s="161">
        <f t="shared" si="25"/>
        <v>0</v>
      </c>
      <c r="W172" s="161">
        <f t="shared" si="26"/>
        <v>0</v>
      </c>
      <c r="X172" s="161">
        <f t="shared" si="27"/>
        <v>0</v>
      </c>
      <c r="Y172" s="162">
        <f>IF(Q172="nio",0,IF(Q172&gt;0,VLOOKUP(J172,'3-Productie normen'!A:O,VLOOKUP(Q172,'3-Productie normen'!R:S,2,FALSE),FALSE)))</f>
        <v>0</v>
      </c>
      <c r="Z172" s="162">
        <f t="shared" si="28"/>
        <v>0</v>
      </c>
      <c r="AA172" s="162">
        <f t="shared" si="29"/>
        <v>0</v>
      </c>
      <c r="AB172" s="162">
        <f t="shared" si="30"/>
        <v>0</v>
      </c>
      <c r="AC172" s="163"/>
      <c r="AE172" s="127">
        <f t="shared" si="31"/>
        <v>5754.4500000000007</v>
      </c>
    </row>
    <row r="173" spans="1:31">
      <c r="A173" s="140">
        <v>173</v>
      </c>
      <c r="B173" s="158" t="s">
        <v>514</v>
      </c>
      <c r="C173" s="495"/>
      <c r="D173" s="159" t="s">
        <v>633</v>
      </c>
      <c r="E173" s="159" t="s">
        <v>475</v>
      </c>
      <c r="F173" s="159" t="s">
        <v>475</v>
      </c>
      <c r="G173" s="505" t="s">
        <v>534</v>
      </c>
      <c r="H173" s="505" t="s">
        <v>531</v>
      </c>
      <c r="I173" s="505" t="s">
        <v>531</v>
      </c>
      <c r="J173" s="507" t="s">
        <v>1368</v>
      </c>
      <c r="K173" s="505" t="s">
        <v>634</v>
      </c>
      <c r="L173" s="578">
        <v>24.11</v>
      </c>
      <c r="M173" s="459"/>
      <c r="N173" s="459"/>
      <c r="O173" s="459"/>
      <c r="P173" s="459"/>
      <c r="Q173" s="160">
        <v>195</v>
      </c>
      <c r="R173" s="160"/>
      <c r="S173" s="160"/>
      <c r="T173" s="160"/>
      <c r="U173" s="161" t="e">
        <f t="shared" si="24"/>
        <v>#DIV/0!</v>
      </c>
      <c r="V173" s="161">
        <f t="shared" si="25"/>
        <v>0</v>
      </c>
      <c r="W173" s="161">
        <f t="shared" si="26"/>
        <v>0</v>
      </c>
      <c r="X173" s="161">
        <f t="shared" si="27"/>
        <v>0</v>
      </c>
      <c r="Y173" s="162">
        <f>IF(Q173="nio",0,IF(Q173&gt;0,VLOOKUP(J173,'3-Productie normen'!A:O,VLOOKUP(Q173,'3-Productie normen'!R:S,2,FALSE),FALSE)))</f>
        <v>0</v>
      </c>
      <c r="Z173" s="162">
        <f t="shared" si="28"/>
        <v>0</v>
      </c>
      <c r="AA173" s="162">
        <f t="shared" si="29"/>
        <v>0</v>
      </c>
      <c r="AB173" s="162">
        <f t="shared" si="30"/>
        <v>0</v>
      </c>
      <c r="AC173" s="163"/>
      <c r="AE173" s="127">
        <f t="shared" si="31"/>
        <v>4701.45</v>
      </c>
    </row>
    <row r="174" spans="1:31">
      <c r="A174" s="140">
        <v>174</v>
      </c>
      <c r="B174" s="158" t="s">
        <v>514</v>
      </c>
      <c r="C174" s="495"/>
      <c r="D174" s="159" t="s">
        <v>633</v>
      </c>
      <c r="E174" s="159" t="s">
        <v>474</v>
      </c>
      <c r="F174" s="159" t="s">
        <v>474</v>
      </c>
      <c r="G174" s="505" t="s">
        <v>534</v>
      </c>
      <c r="H174" s="505" t="s">
        <v>531</v>
      </c>
      <c r="I174" s="505" t="s">
        <v>531</v>
      </c>
      <c r="J174" s="507" t="s">
        <v>1368</v>
      </c>
      <c r="K174" s="505" t="s">
        <v>663</v>
      </c>
      <c r="L174" s="578">
        <v>21.03</v>
      </c>
      <c r="M174" s="459"/>
      <c r="N174" s="459"/>
      <c r="O174" s="459"/>
      <c r="P174" s="459"/>
      <c r="Q174" s="160">
        <v>195</v>
      </c>
      <c r="R174" s="160"/>
      <c r="S174" s="160"/>
      <c r="T174" s="160"/>
      <c r="U174" s="161" t="e">
        <f t="shared" si="24"/>
        <v>#DIV/0!</v>
      </c>
      <c r="V174" s="161">
        <f t="shared" si="25"/>
        <v>0</v>
      </c>
      <c r="W174" s="161">
        <f t="shared" si="26"/>
        <v>0</v>
      </c>
      <c r="X174" s="161">
        <f t="shared" si="27"/>
        <v>0</v>
      </c>
      <c r="Y174" s="162">
        <f>IF(Q174="nio",0,IF(Q174&gt;0,VLOOKUP(J174,'3-Productie normen'!A:O,VLOOKUP(Q174,'3-Productie normen'!R:S,2,FALSE),FALSE)))</f>
        <v>0</v>
      </c>
      <c r="Z174" s="162">
        <f t="shared" si="28"/>
        <v>0</v>
      </c>
      <c r="AA174" s="162">
        <f t="shared" si="29"/>
        <v>0</v>
      </c>
      <c r="AB174" s="162">
        <f t="shared" si="30"/>
        <v>0</v>
      </c>
      <c r="AC174" s="163"/>
      <c r="AE174" s="127">
        <f t="shared" si="31"/>
        <v>4100.8500000000004</v>
      </c>
    </row>
    <row r="175" spans="1:31">
      <c r="A175" s="140">
        <v>175</v>
      </c>
      <c r="B175" s="158" t="s">
        <v>514</v>
      </c>
      <c r="C175" s="495"/>
      <c r="D175" s="159" t="s">
        <v>633</v>
      </c>
      <c r="E175" s="159" t="s">
        <v>488</v>
      </c>
      <c r="F175" s="159" t="s">
        <v>488</v>
      </c>
      <c r="G175" s="505" t="s">
        <v>568</v>
      </c>
      <c r="H175" s="505" t="s">
        <v>569</v>
      </c>
      <c r="I175" s="505" t="s">
        <v>570</v>
      </c>
      <c r="J175" s="505" t="s">
        <v>18</v>
      </c>
      <c r="K175" s="505" t="s">
        <v>571</v>
      </c>
      <c r="L175" s="578">
        <v>8.4600000000000009</v>
      </c>
      <c r="M175" s="459"/>
      <c r="N175" s="459"/>
      <c r="O175" s="459"/>
      <c r="P175" s="459"/>
      <c r="Q175" s="160">
        <v>195</v>
      </c>
      <c r="R175" s="160">
        <v>195</v>
      </c>
      <c r="S175" s="160"/>
      <c r="T175" s="160"/>
      <c r="U175" s="161" t="e">
        <f t="shared" si="24"/>
        <v>#DIV/0!</v>
      </c>
      <c r="V175" s="161" t="e">
        <f t="shared" si="25"/>
        <v>#DIV/0!</v>
      </c>
      <c r="W175" s="161">
        <f t="shared" si="26"/>
        <v>0</v>
      </c>
      <c r="X175" s="161">
        <f t="shared" si="27"/>
        <v>0</v>
      </c>
      <c r="Y175" s="162">
        <f>IF(Q175="nio",0,IF(Q175&gt;0,VLOOKUP(J175,'3-Productie normen'!A:O,VLOOKUP(Q175,'3-Productie normen'!R:S,2,FALSE),FALSE)))</f>
        <v>0</v>
      </c>
      <c r="Z175" s="162">
        <f t="shared" si="28"/>
        <v>0</v>
      </c>
      <c r="AA175" s="162">
        <f t="shared" si="29"/>
        <v>0</v>
      </c>
      <c r="AB175" s="162">
        <f t="shared" si="30"/>
        <v>0</v>
      </c>
      <c r="AC175" s="163"/>
      <c r="AE175" s="127">
        <f t="shared" si="31"/>
        <v>3299.4000000000005</v>
      </c>
    </row>
    <row r="176" spans="1:31">
      <c r="A176" s="140">
        <v>176</v>
      </c>
      <c r="B176" s="158" t="s">
        <v>514</v>
      </c>
      <c r="C176" s="495"/>
      <c r="D176" s="159" t="s">
        <v>633</v>
      </c>
      <c r="E176" s="159" t="s">
        <v>489</v>
      </c>
      <c r="F176" s="159" t="s">
        <v>489</v>
      </c>
      <c r="G176" s="505" t="s">
        <v>568</v>
      </c>
      <c r="H176" s="505" t="s">
        <v>573</v>
      </c>
      <c r="I176" s="505" t="s">
        <v>574</v>
      </c>
      <c r="J176" s="506" t="s">
        <v>18</v>
      </c>
      <c r="K176" s="505" t="s">
        <v>571</v>
      </c>
      <c r="L176" s="578">
        <v>8</v>
      </c>
      <c r="M176" s="459"/>
      <c r="N176" s="459"/>
      <c r="O176" s="459"/>
      <c r="P176" s="459"/>
      <c r="Q176" s="160">
        <v>195</v>
      </c>
      <c r="R176" s="160">
        <v>195</v>
      </c>
      <c r="S176" s="160"/>
      <c r="T176" s="160"/>
      <c r="U176" s="161" t="e">
        <f t="shared" si="24"/>
        <v>#DIV/0!</v>
      </c>
      <c r="V176" s="161" t="e">
        <f t="shared" si="25"/>
        <v>#DIV/0!</v>
      </c>
      <c r="W176" s="161">
        <f t="shared" si="26"/>
        <v>0</v>
      </c>
      <c r="X176" s="161">
        <f t="shared" si="27"/>
        <v>0</v>
      </c>
      <c r="Y176" s="162">
        <f>IF(Q176="nio",0,IF(Q176&gt;0,VLOOKUP(J176,'3-Productie normen'!A:O,VLOOKUP(Q176,'3-Productie normen'!R:S,2,FALSE),FALSE)))</f>
        <v>0</v>
      </c>
      <c r="Z176" s="162">
        <f t="shared" si="28"/>
        <v>0</v>
      </c>
      <c r="AA176" s="162">
        <f t="shared" si="29"/>
        <v>0</v>
      </c>
      <c r="AB176" s="162">
        <f t="shared" si="30"/>
        <v>0</v>
      </c>
      <c r="AC176" s="163"/>
      <c r="AE176" s="127">
        <f t="shared" si="31"/>
        <v>3120</v>
      </c>
    </row>
    <row r="177" spans="1:31">
      <c r="A177" s="140">
        <v>177</v>
      </c>
      <c r="B177" s="158" t="s">
        <v>514</v>
      </c>
      <c r="C177" s="495"/>
      <c r="D177" s="159" t="s">
        <v>633</v>
      </c>
      <c r="E177" s="159" t="s">
        <v>490</v>
      </c>
      <c r="F177" s="159" t="s">
        <v>490</v>
      </c>
      <c r="G177" s="505" t="s">
        <v>536</v>
      </c>
      <c r="H177" s="505" t="s">
        <v>540</v>
      </c>
      <c r="I177" s="505" t="s">
        <v>540</v>
      </c>
      <c r="J177" s="505" t="s">
        <v>250</v>
      </c>
      <c r="K177" s="505" t="s">
        <v>634</v>
      </c>
      <c r="L177" s="578">
        <v>90.71</v>
      </c>
      <c r="M177" s="459"/>
      <c r="N177" s="459"/>
      <c r="O177" s="459"/>
      <c r="P177" s="459"/>
      <c r="Q177" s="160">
        <v>120</v>
      </c>
      <c r="R177" s="160"/>
      <c r="S177" s="160"/>
      <c r="T177" s="160"/>
      <c r="U177" s="161" t="e">
        <f t="shared" si="24"/>
        <v>#DIV/0!</v>
      </c>
      <c r="V177" s="161">
        <f t="shared" si="25"/>
        <v>0</v>
      </c>
      <c r="W177" s="161">
        <f t="shared" si="26"/>
        <v>0</v>
      </c>
      <c r="X177" s="161">
        <f t="shared" si="27"/>
        <v>0</v>
      </c>
      <c r="Y177" s="162">
        <f>IF(Q177="nio",0,IF(Q177&gt;0,VLOOKUP(J177,'3-Productie normen'!A:O,VLOOKUP(Q177,'3-Productie normen'!R:S,2,FALSE),FALSE)))</f>
        <v>0</v>
      </c>
      <c r="Z177" s="162">
        <f t="shared" si="28"/>
        <v>0</v>
      </c>
      <c r="AA177" s="162">
        <f t="shared" si="29"/>
        <v>0</v>
      </c>
      <c r="AB177" s="162">
        <f t="shared" si="30"/>
        <v>0</v>
      </c>
      <c r="AC177" s="163"/>
      <c r="AE177" s="127">
        <f t="shared" si="31"/>
        <v>10885.199999999999</v>
      </c>
    </row>
    <row r="178" spans="1:31">
      <c r="A178" s="140">
        <v>178</v>
      </c>
      <c r="B178" s="158" t="s">
        <v>514</v>
      </c>
      <c r="C178" s="495"/>
      <c r="D178" s="159" t="s">
        <v>633</v>
      </c>
      <c r="E178" s="159" t="s">
        <v>713</v>
      </c>
      <c r="F178" s="159" t="s">
        <v>713</v>
      </c>
      <c r="G178" s="505" t="s">
        <v>578</v>
      </c>
      <c r="H178" s="505" t="s">
        <v>654</v>
      </c>
      <c r="I178" s="505" t="s">
        <v>654</v>
      </c>
      <c r="J178" s="505" t="s">
        <v>1373</v>
      </c>
      <c r="K178" s="505" t="s">
        <v>554</v>
      </c>
      <c r="L178" s="578">
        <v>7.15</v>
      </c>
      <c r="M178" s="459"/>
      <c r="N178" s="459"/>
      <c r="O178" s="459"/>
      <c r="P178" s="459"/>
      <c r="Q178" s="160">
        <v>195</v>
      </c>
      <c r="R178" s="160"/>
      <c r="S178" s="160"/>
      <c r="T178" s="160"/>
      <c r="U178" s="161" t="e">
        <f t="shared" si="24"/>
        <v>#DIV/0!</v>
      </c>
      <c r="V178" s="161">
        <f t="shared" si="25"/>
        <v>0</v>
      </c>
      <c r="W178" s="161">
        <f t="shared" si="26"/>
        <v>0</v>
      </c>
      <c r="X178" s="161">
        <f t="shared" si="27"/>
        <v>0</v>
      </c>
      <c r="Y178" s="162">
        <f>IF(Q178="nio",0,IF(Q178&gt;0,VLOOKUP(J178,'3-Productie normen'!A:O,VLOOKUP(Q178,'3-Productie normen'!R:S,2,FALSE),FALSE)))</f>
        <v>0</v>
      </c>
      <c r="Z178" s="162">
        <f t="shared" si="28"/>
        <v>0</v>
      </c>
      <c r="AA178" s="162">
        <f t="shared" si="29"/>
        <v>0</v>
      </c>
      <c r="AB178" s="162">
        <f t="shared" si="30"/>
        <v>0</v>
      </c>
      <c r="AC178" s="163"/>
      <c r="AE178" s="127">
        <f t="shared" si="31"/>
        <v>1394.25</v>
      </c>
    </row>
    <row r="179" spans="1:31">
      <c r="A179" s="140">
        <v>179</v>
      </c>
      <c r="B179" s="158" t="s">
        <v>515</v>
      </c>
      <c r="C179" s="495"/>
      <c r="D179" s="159" t="s">
        <v>714</v>
      </c>
      <c r="E179" s="159" t="s">
        <v>1108</v>
      </c>
      <c r="F179" s="159" t="s">
        <v>1109</v>
      </c>
      <c r="G179" s="505" t="s">
        <v>536</v>
      </c>
      <c r="H179" s="505" t="s">
        <v>540</v>
      </c>
      <c r="I179" s="505" t="s">
        <v>540</v>
      </c>
      <c r="J179" s="505" t="s">
        <v>250</v>
      </c>
      <c r="K179" s="505" t="s">
        <v>547</v>
      </c>
      <c r="L179" s="578">
        <v>4.9400000000000004</v>
      </c>
      <c r="M179" s="459"/>
      <c r="N179" s="459"/>
      <c r="O179" s="459"/>
      <c r="P179" s="459"/>
      <c r="Q179" s="160">
        <v>120</v>
      </c>
      <c r="R179" s="160"/>
      <c r="S179" s="160"/>
      <c r="T179" s="160"/>
      <c r="U179" s="161" t="e">
        <f t="shared" ref="U179:U187" si="32">IF(Q179="nio",0,IF(Q179&gt;0,Q179*L179/Y179,0))*M179</f>
        <v>#DIV/0!</v>
      </c>
      <c r="V179" s="161">
        <f t="shared" ref="V179:V187" si="33">IF(R179&gt;0,R179*L179/Z179,0)*N179</f>
        <v>0</v>
      </c>
      <c r="W179" s="161">
        <f t="shared" ref="W179:W187" si="34">IF(S179&gt;0,S179*L179/AA179,0)*O179</f>
        <v>0</v>
      </c>
      <c r="X179" s="161">
        <f t="shared" ref="X179:X187" si="35">IF(T179&gt;0,T179*L179/AB179,0)*P179</f>
        <v>0</v>
      </c>
      <c r="Y179" s="162">
        <f>IF(Q179="nio",0,IF(Q179&gt;0,VLOOKUP(J179,'3-Productie normen'!A:O,VLOOKUP(Q179,'3-Productie normen'!R:S,2,FALSE),FALSE)))</f>
        <v>0</v>
      </c>
      <c r="Z179" s="162">
        <f t="shared" ref="Z179:Z187" si="36">IF(R179&gt;0,Y179*$Z$8,0)</f>
        <v>0</v>
      </c>
      <c r="AA179" s="162">
        <f t="shared" ref="AA179:AA187" si="37">IF(S179&gt;0,Y179*$AA$8,0)</f>
        <v>0</v>
      </c>
      <c r="AB179" s="162">
        <f t="shared" ref="AB179:AB187" si="38">IF(T179&gt;0,Y179*$AB$8,0)</f>
        <v>0</v>
      </c>
      <c r="AC179" s="163"/>
      <c r="AE179" s="127">
        <f t="shared" ref="AE179:AE187" si="39">SUM(Q179:S179)*L179</f>
        <v>592.80000000000007</v>
      </c>
    </row>
    <row r="180" spans="1:31">
      <c r="A180" s="140">
        <v>180</v>
      </c>
      <c r="B180" s="158" t="s">
        <v>515</v>
      </c>
      <c r="C180" s="495"/>
      <c r="D180" s="159" t="s">
        <v>714</v>
      </c>
      <c r="E180" s="159" t="s">
        <v>1103</v>
      </c>
      <c r="F180" s="159" t="s">
        <v>1104</v>
      </c>
      <c r="G180" s="505" t="s">
        <v>550</v>
      </c>
      <c r="H180" s="505" t="s">
        <v>551</v>
      </c>
      <c r="I180" s="505" t="s">
        <v>1105</v>
      </c>
      <c r="J180" s="505" t="s">
        <v>516</v>
      </c>
      <c r="K180" s="505" t="s">
        <v>634</v>
      </c>
      <c r="L180" s="578">
        <v>8.6999999999999993</v>
      </c>
      <c r="M180" s="459"/>
      <c r="N180" s="459"/>
      <c r="O180" s="459"/>
      <c r="P180" s="459"/>
      <c r="Q180" s="160">
        <v>120</v>
      </c>
      <c r="R180" s="160"/>
      <c r="S180" s="160"/>
      <c r="T180" s="160"/>
      <c r="U180" s="161" t="e">
        <f t="shared" si="32"/>
        <v>#DIV/0!</v>
      </c>
      <c r="V180" s="161">
        <f t="shared" si="33"/>
        <v>0</v>
      </c>
      <c r="W180" s="161">
        <f t="shared" si="34"/>
        <v>0</v>
      </c>
      <c r="X180" s="161">
        <f t="shared" si="35"/>
        <v>0</v>
      </c>
      <c r="Y180" s="162">
        <f>IF(Q180="nio",0,IF(Q180&gt;0,VLOOKUP(J180,'3-Productie normen'!A:O,VLOOKUP(Q180,'3-Productie normen'!R:S,2,FALSE),FALSE)))</f>
        <v>0</v>
      </c>
      <c r="Z180" s="162">
        <f t="shared" si="36"/>
        <v>0</v>
      </c>
      <c r="AA180" s="162">
        <f t="shared" si="37"/>
        <v>0</v>
      </c>
      <c r="AB180" s="162">
        <f t="shared" si="38"/>
        <v>0</v>
      </c>
      <c r="AC180" s="163"/>
      <c r="AE180" s="127">
        <f t="shared" si="39"/>
        <v>1044</v>
      </c>
    </row>
    <row r="181" spans="1:31">
      <c r="A181" s="140">
        <v>181</v>
      </c>
      <c r="B181" s="158" t="s">
        <v>515</v>
      </c>
      <c r="C181" s="495"/>
      <c r="D181" s="159" t="s">
        <v>714</v>
      </c>
      <c r="E181" s="159" t="s">
        <v>1099</v>
      </c>
      <c r="F181" s="159" t="s">
        <v>1100</v>
      </c>
      <c r="G181" s="505" t="s">
        <v>578</v>
      </c>
      <c r="H181" s="505" t="s">
        <v>583</v>
      </c>
      <c r="I181" s="505" t="s">
        <v>583</v>
      </c>
      <c r="J181" s="505" t="s">
        <v>1373</v>
      </c>
      <c r="K181" s="505" t="s">
        <v>554</v>
      </c>
      <c r="L181" s="578">
        <v>12.68</v>
      </c>
      <c r="M181" s="459"/>
      <c r="N181" s="459"/>
      <c r="O181" s="459"/>
      <c r="P181" s="459"/>
      <c r="Q181" s="160">
        <v>195</v>
      </c>
      <c r="R181" s="160"/>
      <c r="S181" s="160"/>
      <c r="T181" s="160"/>
      <c r="U181" s="161" t="e">
        <f t="shared" si="32"/>
        <v>#DIV/0!</v>
      </c>
      <c r="V181" s="161">
        <f t="shared" si="33"/>
        <v>0</v>
      </c>
      <c r="W181" s="161">
        <f t="shared" si="34"/>
        <v>0</v>
      </c>
      <c r="X181" s="161">
        <f t="shared" si="35"/>
        <v>0</v>
      </c>
      <c r="Y181" s="162">
        <f>IF(Q181="nio",0,IF(Q181&gt;0,VLOOKUP(J181,'3-Productie normen'!A:O,VLOOKUP(Q181,'3-Productie normen'!R:S,2,FALSE),FALSE)))</f>
        <v>0</v>
      </c>
      <c r="Z181" s="162">
        <f t="shared" si="36"/>
        <v>0</v>
      </c>
      <c r="AA181" s="162">
        <f t="shared" si="37"/>
        <v>0</v>
      </c>
      <c r="AB181" s="162">
        <f t="shared" si="38"/>
        <v>0</v>
      </c>
      <c r="AC181" s="163"/>
      <c r="AE181" s="127">
        <f t="shared" si="39"/>
        <v>2472.6</v>
      </c>
    </row>
    <row r="182" spans="1:31">
      <c r="A182" s="140">
        <v>182</v>
      </c>
      <c r="B182" s="158" t="s">
        <v>515</v>
      </c>
      <c r="C182" s="495"/>
      <c r="D182" s="159" t="s">
        <v>714</v>
      </c>
      <c r="E182" s="159" t="s">
        <v>1095</v>
      </c>
      <c r="F182" s="159" t="s">
        <v>1096</v>
      </c>
      <c r="G182" s="505" t="s">
        <v>550</v>
      </c>
      <c r="H182" s="505" t="s">
        <v>551</v>
      </c>
      <c r="I182" s="505" t="s">
        <v>696</v>
      </c>
      <c r="J182" s="505" t="s">
        <v>516</v>
      </c>
      <c r="K182" s="505" t="s">
        <v>1080</v>
      </c>
      <c r="L182" s="578">
        <v>11.85</v>
      </c>
      <c r="M182" s="459"/>
      <c r="N182" s="459"/>
      <c r="O182" s="459"/>
      <c r="P182" s="459"/>
      <c r="Q182" s="160">
        <v>120</v>
      </c>
      <c r="R182" s="160"/>
      <c r="S182" s="160"/>
      <c r="T182" s="160"/>
      <c r="U182" s="161" t="e">
        <f t="shared" si="32"/>
        <v>#DIV/0!</v>
      </c>
      <c r="V182" s="161">
        <f t="shared" si="33"/>
        <v>0</v>
      </c>
      <c r="W182" s="161">
        <f t="shared" si="34"/>
        <v>0</v>
      </c>
      <c r="X182" s="161">
        <f t="shared" si="35"/>
        <v>0</v>
      </c>
      <c r="Y182" s="162">
        <f>IF(Q182="nio",0,IF(Q182&gt;0,VLOOKUP(J182,'3-Productie normen'!A:O,VLOOKUP(Q182,'3-Productie normen'!R:S,2,FALSE),FALSE)))</f>
        <v>0</v>
      </c>
      <c r="Z182" s="162">
        <f t="shared" si="36"/>
        <v>0</v>
      </c>
      <c r="AA182" s="162">
        <f t="shared" si="37"/>
        <v>0</v>
      </c>
      <c r="AB182" s="162">
        <f t="shared" si="38"/>
        <v>0</v>
      </c>
      <c r="AC182" s="163"/>
      <c r="AE182" s="127">
        <f t="shared" si="39"/>
        <v>1422</v>
      </c>
    </row>
    <row r="183" spans="1:31">
      <c r="A183" s="140">
        <v>183</v>
      </c>
      <c r="B183" s="158" t="s">
        <v>515</v>
      </c>
      <c r="C183" s="495"/>
      <c r="D183" s="159" t="s">
        <v>714</v>
      </c>
      <c r="E183" s="159" t="s">
        <v>1091</v>
      </c>
      <c r="F183" s="159" t="s">
        <v>1092</v>
      </c>
      <c r="G183" s="505" t="s">
        <v>556</v>
      </c>
      <c r="H183" s="505" t="s">
        <v>557</v>
      </c>
      <c r="I183" s="505" t="s">
        <v>557</v>
      </c>
      <c r="J183" s="505" t="s">
        <v>1363</v>
      </c>
      <c r="K183" s="505" t="s">
        <v>767</v>
      </c>
      <c r="L183" s="578">
        <v>14.38</v>
      </c>
      <c r="M183" s="459"/>
      <c r="N183" s="459"/>
      <c r="O183" s="459"/>
      <c r="P183" s="459"/>
      <c r="Q183" s="160" t="s">
        <v>517</v>
      </c>
      <c r="R183" s="160"/>
      <c r="S183" s="160"/>
      <c r="T183" s="160"/>
      <c r="U183" s="161">
        <f t="shared" si="32"/>
        <v>0</v>
      </c>
      <c r="V183" s="161">
        <f t="shared" si="33"/>
        <v>0</v>
      </c>
      <c r="W183" s="161">
        <f t="shared" si="34"/>
        <v>0</v>
      </c>
      <c r="X183" s="161">
        <f t="shared" si="35"/>
        <v>0</v>
      </c>
      <c r="Y183" s="162">
        <f>IF(Q183="nio",0,IF(Q183&gt;0,VLOOKUP(J183,'3-Productie normen'!A:O,VLOOKUP(Q183,'3-Productie normen'!R:S,2,FALSE),FALSE)))</f>
        <v>0</v>
      </c>
      <c r="Z183" s="162">
        <f t="shared" si="36"/>
        <v>0</v>
      </c>
      <c r="AA183" s="162">
        <f t="shared" si="37"/>
        <v>0</v>
      </c>
      <c r="AB183" s="162">
        <f t="shared" si="38"/>
        <v>0</v>
      </c>
      <c r="AC183" s="163"/>
      <c r="AE183" s="127">
        <f t="shared" si="39"/>
        <v>0</v>
      </c>
    </row>
    <row r="184" spans="1:31">
      <c r="A184" s="140">
        <v>184</v>
      </c>
      <c r="B184" s="158" t="s">
        <v>515</v>
      </c>
      <c r="C184" s="495"/>
      <c r="D184" s="159" t="s">
        <v>714</v>
      </c>
      <c r="E184" s="159" t="s">
        <v>1087</v>
      </c>
      <c r="F184" s="159" t="s">
        <v>1088</v>
      </c>
      <c r="G184" s="505" t="s">
        <v>550</v>
      </c>
      <c r="H184" s="505" t="s">
        <v>551</v>
      </c>
      <c r="I184" s="505" t="s">
        <v>696</v>
      </c>
      <c r="J184" s="505" t="s">
        <v>516</v>
      </c>
      <c r="K184" s="505" t="s">
        <v>1080</v>
      </c>
      <c r="L184" s="578">
        <v>23.25</v>
      </c>
      <c r="M184" s="459"/>
      <c r="N184" s="459"/>
      <c r="O184" s="459"/>
      <c r="P184" s="459"/>
      <c r="Q184" s="160">
        <v>120</v>
      </c>
      <c r="R184" s="160"/>
      <c r="S184" s="160"/>
      <c r="T184" s="160"/>
      <c r="U184" s="161" t="e">
        <f t="shared" si="32"/>
        <v>#DIV/0!</v>
      </c>
      <c r="V184" s="161">
        <f t="shared" si="33"/>
        <v>0</v>
      </c>
      <c r="W184" s="161">
        <f t="shared" si="34"/>
        <v>0</v>
      </c>
      <c r="X184" s="161">
        <f t="shared" si="35"/>
        <v>0</v>
      </c>
      <c r="Y184" s="162">
        <f>IF(Q184="nio",0,IF(Q184&gt;0,VLOOKUP(J184,'3-Productie normen'!A:O,VLOOKUP(Q184,'3-Productie normen'!R:S,2,FALSE),FALSE)))</f>
        <v>0</v>
      </c>
      <c r="Z184" s="162">
        <f t="shared" si="36"/>
        <v>0</v>
      </c>
      <c r="AA184" s="162">
        <f t="shared" si="37"/>
        <v>0</v>
      </c>
      <c r="AB184" s="162">
        <f t="shared" si="38"/>
        <v>0</v>
      </c>
      <c r="AC184" s="163"/>
      <c r="AE184" s="127">
        <f t="shared" si="39"/>
        <v>2790</v>
      </c>
    </row>
    <row r="185" spans="1:31">
      <c r="A185" s="140">
        <v>185</v>
      </c>
      <c r="B185" s="158" t="s">
        <v>515</v>
      </c>
      <c r="C185" s="495"/>
      <c r="D185" s="159" t="s">
        <v>714</v>
      </c>
      <c r="E185" s="159" t="s">
        <v>1083</v>
      </c>
      <c r="F185" s="159" t="s">
        <v>1084</v>
      </c>
      <c r="G185" s="505" t="s">
        <v>578</v>
      </c>
      <c r="H185" s="505" t="s">
        <v>583</v>
      </c>
      <c r="I185" s="505" t="s">
        <v>583</v>
      </c>
      <c r="J185" s="505" t="s">
        <v>1373</v>
      </c>
      <c r="K185" s="505" t="s">
        <v>554</v>
      </c>
      <c r="L185" s="578">
        <v>11.27</v>
      </c>
      <c r="M185" s="459"/>
      <c r="N185" s="459"/>
      <c r="O185" s="459"/>
      <c r="P185" s="459"/>
      <c r="Q185" s="160">
        <v>195</v>
      </c>
      <c r="R185" s="160"/>
      <c r="S185" s="160"/>
      <c r="T185" s="160"/>
      <c r="U185" s="161" t="e">
        <f t="shared" si="32"/>
        <v>#DIV/0!</v>
      </c>
      <c r="V185" s="161">
        <f t="shared" si="33"/>
        <v>0</v>
      </c>
      <c r="W185" s="161">
        <f t="shared" si="34"/>
        <v>0</v>
      </c>
      <c r="X185" s="161">
        <f t="shared" si="35"/>
        <v>0</v>
      </c>
      <c r="Y185" s="162">
        <f>IF(Q185="nio",0,IF(Q185&gt;0,VLOOKUP(J185,'3-Productie normen'!A:O,VLOOKUP(Q185,'3-Productie normen'!R:S,2,FALSE),FALSE)))</f>
        <v>0</v>
      </c>
      <c r="Z185" s="162">
        <f t="shared" si="36"/>
        <v>0</v>
      </c>
      <c r="AA185" s="162">
        <f t="shared" si="37"/>
        <v>0</v>
      </c>
      <c r="AB185" s="162">
        <f t="shared" si="38"/>
        <v>0</v>
      </c>
      <c r="AC185" s="163"/>
      <c r="AE185" s="127">
        <f t="shared" si="39"/>
        <v>2197.65</v>
      </c>
    </row>
    <row r="186" spans="1:31">
      <c r="A186" s="140">
        <v>186</v>
      </c>
      <c r="B186" s="158" t="s">
        <v>515</v>
      </c>
      <c r="C186" s="495"/>
      <c r="D186" s="159" t="s">
        <v>714</v>
      </c>
      <c r="E186" s="159" t="s">
        <v>1077</v>
      </c>
      <c r="F186" s="159" t="s">
        <v>1078</v>
      </c>
      <c r="G186" s="505" t="s">
        <v>543</v>
      </c>
      <c r="H186" s="505" t="s">
        <v>692</v>
      </c>
      <c r="I186" s="505" t="s">
        <v>1079</v>
      </c>
      <c r="J186" s="506" t="s">
        <v>518</v>
      </c>
      <c r="K186" s="505" t="s">
        <v>1080</v>
      </c>
      <c r="L186" s="578">
        <v>448</v>
      </c>
      <c r="M186" s="459"/>
      <c r="N186" s="459"/>
      <c r="O186" s="459"/>
      <c r="P186" s="459"/>
      <c r="Q186" s="160">
        <v>195</v>
      </c>
      <c r="R186" s="160"/>
      <c r="S186" s="160"/>
      <c r="T186" s="160"/>
      <c r="U186" s="161" t="e">
        <f t="shared" si="32"/>
        <v>#DIV/0!</v>
      </c>
      <c r="V186" s="161">
        <f t="shared" si="33"/>
        <v>0</v>
      </c>
      <c r="W186" s="161">
        <f t="shared" si="34"/>
        <v>0</v>
      </c>
      <c r="X186" s="161">
        <f t="shared" si="35"/>
        <v>0</v>
      </c>
      <c r="Y186" s="162">
        <f>IF(Q186="nio",0,IF(Q186&gt;0,VLOOKUP(J186,'3-Productie normen'!A:O,VLOOKUP(Q186,'3-Productie normen'!R:S,2,FALSE),FALSE)))</f>
        <v>0</v>
      </c>
      <c r="Z186" s="162">
        <f t="shared" si="36"/>
        <v>0</v>
      </c>
      <c r="AA186" s="162">
        <f t="shared" si="37"/>
        <v>0</v>
      </c>
      <c r="AB186" s="162">
        <f t="shared" si="38"/>
        <v>0</v>
      </c>
      <c r="AC186" s="163"/>
      <c r="AE186" s="127">
        <f t="shared" si="39"/>
        <v>87360</v>
      </c>
    </row>
    <row r="187" spans="1:31">
      <c r="A187" s="140">
        <v>187</v>
      </c>
      <c r="B187" s="158" t="s">
        <v>515</v>
      </c>
      <c r="C187" s="495"/>
      <c r="D187" s="159" t="s">
        <v>714</v>
      </c>
      <c r="E187" s="159" t="s">
        <v>1068</v>
      </c>
      <c r="F187" s="159" t="s">
        <v>1069</v>
      </c>
      <c r="G187" s="505" t="s">
        <v>550</v>
      </c>
      <c r="H187" s="505" t="s">
        <v>551</v>
      </c>
      <c r="I187" s="505" t="s">
        <v>1070</v>
      </c>
      <c r="J187" s="506" t="s">
        <v>516</v>
      </c>
      <c r="K187" s="505"/>
      <c r="L187" s="578">
        <v>69.540000000000006</v>
      </c>
      <c r="M187" s="459"/>
      <c r="N187" s="459"/>
      <c r="O187" s="459"/>
      <c r="P187" s="459"/>
      <c r="Q187" s="160">
        <v>12</v>
      </c>
      <c r="R187" s="160"/>
      <c r="S187" s="160"/>
      <c r="T187" s="160"/>
      <c r="U187" s="161" t="e">
        <f t="shared" si="32"/>
        <v>#DIV/0!</v>
      </c>
      <c r="V187" s="161">
        <f t="shared" si="33"/>
        <v>0</v>
      </c>
      <c r="W187" s="161">
        <f t="shared" si="34"/>
        <v>0</v>
      </c>
      <c r="X187" s="161">
        <f t="shared" si="35"/>
        <v>0</v>
      </c>
      <c r="Y187" s="162">
        <f>IF(Q187="nio",0,IF(Q187&gt;0,VLOOKUP(J187,'3-Productie normen'!A:O,VLOOKUP(Q187,'3-Productie normen'!R:S,2,FALSE),FALSE)))</f>
        <v>0</v>
      </c>
      <c r="Z187" s="162">
        <f t="shared" si="36"/>
        <v>0</v>
      </c>
      <c r="AA187" s="162">
        <f t="shared" si="37"/>
        <v>0</v>
      </c>
      <c r="AB187" s="162">
        <f t="shared" si="38"/>
        <v>0</v>
      </c>
      <c r="AC187" s="163"/>
      <c r="AE187" s="127">
        <f t="shared" si="39"/>
        <v>834.48</v>
      </c>
    </row>
    <row r="188" spans="1:31">
      <c r="A188" s="140">
        <v>188</v>
      </c>
      <c r="B188" s="158" t="s">
        <v>515</v>
      </c>
      <c r="C188" s="495"/>
      <c r="D188" s="159" t="s">
        <v>714</v>
      </c>
      <c r="E188" s="159" t="s">
        <v>1064</v>
      </c>
      <c r="F188" s="159" t="s">
        <v>1065</v>
      </c>
      <c r="G188" s="505" t="s">
        <v>550</v>
      </c>
      <c r="H188" s="505" t="s">
        <v>551</v>
      </c>
      <c r="I188" s="505" t="s">
        <v>696</v>
      </c>
      <c r="J188" s="506" t="s">
        <v>516</v>
      </c>
      <c r="K188" s="505"/>
      <c r="L188" s="578">
        <v>19.579999999999998</v>
      </c>
      <c r="M188" s="459"/>
      <c r="N188" s="459"/>
      <c r="O188" s="459"/>
      <c r="P188" s="459"/>
      <c r="Q188" s="160">
        <v>120</v>
      </c>
      <c r="R188" s="160"/>
      <c r="S188" s="160"/>
      <c r="T188" s="160"/>
      <c r="U188" s="161" t="e">
        <f t="shared" ref="U188:U251" si="40">IF(Q188="nio",0,IF(Q188&gt;0,Q188*L188/Y188,0))*M188</f>
        <v>#DIV/0!</v>
      </c>
      <c r="V188" s="161">
        <f t="shared" ref="V188:V251" si="41">IF(R188&gt;0,R188*L188/Z188,0)*N188</f>
        <v>0</v>
      </c>
      <c r="W188" s="161">
        <f t="shared" ref="W188:W251" si="42">IF(S188&gt;0,S188*L188/AA188,0)*O188</f>
        <v>0</v>
      </c>
      <c r="X188" s="161">
        <f t="shared" ref="X188:X251" si="43">IF(T188&gt;0,T188*L188/AB188,0)*P188</f>
        <v>0</v>
      </c>
      <c r="Y188" s="162">
        <f>IF(Q188="nio",0,IF(Q188&gt;0,VLOOKUP(J188,'3-Productie normen'!A:O,VLOOKUP(Q188,'3-Productie normen'!R:S,2,FALSE),FALSE)))</f>
        <v>0</v>
      </c>
      <c r="Z188" s="162">
        <f t="shared" ref="Z188:Z251" si="44">IF(R188&gt;0,Y188*$Z$8,0)</f>
        <v>0</v>
      </c>
      <c r="AA188" s="162">
        <f t="shared" ref="AA188:AA251" si="45">IF(S188&gt;0,Y188*$AA$8,0)</f>
        <v>0</v>
      </c>
      <c r="AB188" s="162">
        <f t="shared" ref="AB188:AB251" si="46">IF(T188&gt;0,Y188*$AB$8,0)</f>
        <v>0</v>
      </c>
      <c r="AC188" s="163"/>
      <c r="AE188" s="127">
        <f t="shared" ref="AE188:AE251" si="47">SUM(Q188:S188)*L188</f>
        <v>2349.6</v>
      </c>
    </row>
    <row r="189" spans="1:31">
      <c r="A189" s="140">
        <v>189</v>
      </c>
      <c r="B189" s="158" t="s">
        <v>515</v>
      </c>
      <c r="C189" s="495"/>
      <c r="D189" s="159" t="s">
        <v>714</v>
      </c>
      <c r="E189" s="159" t="s">
        <v>1052</v>
      </c>
      <c r="F189" s="159" t="s">
        <v>1053</v>
      </c>
      <c r="G189" s="505" t="s">
        <v>556</v>
      </c>
      <c r="H189" s="505" t="s">
        <v>566</v>
      </c>
      <c r="I189" s="505" t="s">
        <v>566</v>
      </c>
      <c r="J189" s="505" t="s">
        <v>1363</v>
      </c>
      <c r="K189" s="505"/>
      <c r="L189" s="578">
        <v>1.86</v>
      </c>
      <c r="M189" s="459"/>
      <c r="N189" s="459"/>
      <c r="O189" s="459"/>
      <c r="P189" s="459"/>
      <c r="Q189" s="160" t="s">
        <v>517</v>
      </c>
      <c r="R189" s="160"/>
      <c r="S189" s="160"/>
      <c r="T189" s="160"/>
      <c r="U189" s="161">
        <f t="shared" si="40"/>
        <v>0</v>
      </c>
      <c r="V189" s="161">
        <f t="shared" si="41"/>
        <v>0</v>
      </c>
      <c r="W189" s="161">
        <f t="shared" si="42"/>
        <v>0</v>
      </c>
      <c r="X189" s="161">
        <f t="shared" si="43"/>
        <v>0</v>
      </c>
      <c r="Y189" s="162">
        <f>IF(Q189="nio",0,IF(Q189&gt;0,VLOOKUP(J189,'3-Productie normen'!A:O,VLOOKUP(Q189,'3-Productie normen'!R:S,2,FALSE),FALSE)))</f>
        <v>0</v>
      </c>
      <c r="Z189" s="162">
        <f t="shared" si="44"/>
        <v>0</v>
      </c>
      <c r="AA189" s="162">
        <f t="shared" si="45"/>
        <v>0</v>
      </c>
      <c r="AB189" s="162">
        <f t="shared" si="46"/>
        <v>0</v>
      </c>
      <c r="AC189" s="163"/>
      <c r="AE189" s="127">
        <f t="shared" si="47"/>
        <v>0</v>
      </c>
    </row>
    <row r="190" spans="1:31">
      <c r="A190" s="140">
        <v>190</v>
      </c>
      <c r="B190" s="158" t="s">
        <v>515</v>
      </c>
      <c r="C190" s="495"/>
      <c r="D190" s="159" t="s">
        <v>714</v>
      </c>
      <c r="E190" s="159" t="s">
        <v>1042</v>
      </c>
      <c r="F190" s="159" t="s">
        <v>1043</v>
      </c>
      <c r="G190" s="505" t="s">
        <v>556</v>
      </c>
      <c r="H190" s="505" t="s">
        <v>557</v>
      </c>
      <c r="I190" s="505" t="s">
        <v>815</v>
      </c>
      <c r="J190" s="505" t="s">
        <v>1363</v>
      </c>
      <c r="K190" s="505"/>
      <c r="L190" s="578">
        <v>0.81</v>
      </c>
      <c r="M190" s="459"/>
      <c r="N190" s="459"/>
      <c r="O190" s="459"/>
      <c r="P190" s="459"/>
      <c r="Q190" s="160" t="s">
        <v>517</v>
      </c>
      <c r="R190" s="160"/>
      <c r="S190" s="160"/>
      <c r="T190" s="160"/>
      <c r="U190" s="161">
        <f t="shared" si="40"/>
        <v>0</v>
      </c>
      <c r="V190" s="161">
        <f t="shared" si="41"/>
        <v>0</v>
      </c>
      <c r="W190" s="161">
        <f t="shared" si="42"/>
        <v>0</v>
      </c>
      <c r="X190" s="161">
        <f t="shared" si="43"/>
        <v>0</v>
      </c>
      <c r="Y190" s="162">
        <f>IF(Q190="nio",0,IF(Q190&gt;0,VLOOKUP(J190,'3-Productie normen'!A:O,VLOOKUP(Q190,'3-Productie normen'!R:S,2,FALSE),FALSE)))</f>
        <v>0</v>
      </c>
      <c r="Z190" s="162">
        <f t="shared" si="44"/>
        <v>0</v>
      </c>
      <c r="AA190" s="162">
        <f t="shared" si="45"/>
        <v>0</v>
      </c>
      <c r="AB190" s="162">
        <f t="shared" si="46"/>
        <v>0</v>
      </c>
      <c r="AC190" s="163"/>
      <c r="AE190" s="127">
        <f t="shared" si="47"/>
        <v>0</v>
      </c>
    </row>
    <row r="191" spans="1:31">
      <c r="A191" s="140">
        <v>191</v>
      </c>
      <c r="B191" s="158" t="s">
        <v>515</v>
      </c>
      <c r="C191" s="495"/>
      <c r="D191" s="159" t="s">
        <v>714</v>
      </c>
      <c r="E191" s="159" t="s">
        <v>1038</v>
      </c>
      <c r="F191" s="159" t="s">
        <v>1039</v>
      </c>
      <c r="G191" s="505" t="s">
        <v>556</v>
      </c>
      <c r="H191" s="505" t="s">
        <v>566</v>
      </c>
      <c r="I191" s="505" t="s">
        <v>566</v>
      </c>
      <c r="J191" s="505" t="s">
        <v>1363</v>
      </c>
      <c r="K191" s="505"/>
      <c r="L191" s="578">
        <v>0.42</v>
      </c>
      <c r="M191" s="459"/>
      <c r="N191" s="459"/>
      <c r="O191" s="459"/>
      <c r="P191" s="459"/>
      <c r="Q191" s="160" t="s">
        <v>517</v>
      </c>
      <c r="R191" s="160"/>
      <c r="S191" s="160"/>
      <c r="T191" s="160"/>
      <c r="U191" s="161">
        <f t="shared" si="40"/>
        <v>0</v>
      </c>
      <c r="V191" s="161">
        <f t="shared" si="41"/>
        <v>0</v>
      </c>
      <c r="W191" s="161">
        <f t="shared" si="42"/>
        <v>0</v>
      </c>
      <c r="X191" s="161">
        <f t="shared" si="43"/>
        <v>0</v>
      </c>
      <c r="Y191" s="162">
        <f>IF(Q191="nio",0,IF(Q191&gt;0,VLOOKUP(J191,'3-Productie normen'!A:O,VLOOKUP(Q191,'3-Productie normen'!R:S,2,FALSE),FALSE)))</f>
        <v>0</v>
      </c>
      <c r="Z191" s="162">
        <f t="shared" si="44"/>
        <v>0</v>
      </c>
      <c r="AA191" s="162">
        <f t="shared" si="45"/>
        <v>0</v>
      </c>
      <c r="AB191" s="162">
        <f t="shared" si="46"/>
        <v>0</v>
      </c>
      <c r="AC191" s="163"/>
      <c r="AE191" s="127">
        <f t="shared" si="47"/>
        <v>0</v>
      </c>
    </row>
    <row r="192" spans="1:31">
      <c r="A192" s="140">
        <v>192</v>
      </c>
      <c r="B192" s="158" t="s">
        <v>515</v>
      </c>
      <c r="C192" s="495"/>
      <c r="D192" s="159" t="s">
        <v>714</v>
      </c>
      <c r="E192" s="159" t="s">
        <v>1033</v>
      </c>
      <c r="F192" s="159" t="s">
        <v>1034</v>
      </c>
      <c r="G192" s="505" t="s">
        <v>530</v>
      </c>
      <c r="H192" s="505" t="s">
        <v>593</v>
      </c>
      <c r="I192" s="505" t="s">
        <v>1035</v>
      </c>
      <c r="J192" s="505" t="s">
        <v>1363</v>
      </c>
      <c r="K192" s="505"/>
      <c r="L192" s="578">
        <v>1.26</v>
      </c>
      <c r="M192" s="459"/>
      <c r="N192" s="459"/>
      <c r="O192" s="459"/>
      <c r="P192" s="459"/>
      <c r="Q192" s="160" t="s">
        <v>517</v>
      </c>
      <c r="R192" s="160"/>
      <c r="S192" s="160"/>
      <c r="T192" s="160"/>
      <c r="U192" s="161">
        <f t="shared" si="40"/>
        <v>0</v>
      </c>
      <c r="V192" s="161">
        <f t="shared" si="41"/>
        <v>0</v>
      </c>
      <c r="W192" s="161">
        <f t="shared" si="42"/>
        <v>0</v>
      </c>
      <c r="X192" s="161">
        <f t="shared" si="43"/>
        <v>0</v>
      </c>
      <c r="Y192" s="162">
        <f>IF(Q192="nio",0,IF(Q192&gt;0,VLOOKUP(J192,'3-Productie normen'!A:O,VLOOKUP(Q192,'3-Productie normen'!R:S,2,FALSE),FALSE)))</f>
        <v>0</v>
      </c>
      <c r="Z192" s="162">
        <f t="shared" si="44"/>
        <v>0</v>
      </c>
      <c r="AA192" s="162">
        <f t="shared" si="45"/>
        <v>0</v>
      </c>
      <c r="AB192" s="162">
        <f t="shared" si="46"/>
        <v>0</v>
      </c>
      <c r="AC192" s="163"/>
      <c r="AE192" s="127">
        <f t="shared" si="47"/>
        <v>0</v>
      </c>
    </row>
    <row r="193" spans="1:31">
      <c r="A193" s="140">
        <v>193</v>
      </c>
      <c r="B193" s="158" t="s">
        <v>515</v>
      </c>
      <c r="C193" s="495"/>
      <c r="D193" s="159" t="s">
        <v>714</v>
      </c>
      <c r="E193" s="159" t="s">
        <v>1030</v>
      </c>
      <c r="F193" s="159" t="s">
        <v>1031</v>
      </c>
      <c r="G193" s="505" t="s">
        <v>568</v>
      </c>
      <c r="H193" s="505" t="s">
        <v>701</v>
      </c>
      <c r="I193" s="505" t="s">
        <v>1032</v>
      </c>
      <c r="J193" s="506" t="s">
        <v>1364</v>
      </c>
      <c r="K193" s="505" t="s">
        <v>571</v>
      </c>
      <c r="L193" s="578">
        <v>2.46</v>
      </c>
      <c r="M193" s="459"/>
      <c r="N193" s="459"/>
      <c r="O193" s="459"/>
      <c r="P193" s="459"/>
      <c r="Q193" s="160">
        <v>195</v>
      </c>
      <c r="R193" s="160">
        <v>195</v>
      </c>
      <c r="S193" s="160"/>
      <c r="T193" s="160"/>
      <c r="U193" s="161" t="e">
        <f t="shared" si="40"/>
        <v>#DIV/0!</v>
      </c>
      <c r="V193" s="161" t="e">
        <f t="shared" si="41"/>
        <v>#DIV/0!</v>
      </c>
      <c r="W193" s="161">
        <f t="shared" si="42"/>
        <v>0</v>
      </c>
      <c r="X193" s="161">
        <f t="shared" si="43"/>
        <v>0</v>
      </c>
      <c r="Y193" s="162">
        <f>IF(Q193="nio",0,IF(Q193&gt;0,VLOOKUP(J193,'3-Productie normen'!A:O,VLOOKUP(Q193,'3-Productie normen'!R:S,2,FALSE),FALSE)))</f>
        <v>0</v>
      </c>
      <c r="Z193" s="162">
        <f t="shared" si="44"/>
        <v>0</v>
      </c>
      <c r="AA193" s="162">
        <f t="shared" si="45"/>
        <v>0</v>
      </c>
      <c r="AB193" s="162">
        <f t="shared" si="46"/>
        <v>0</v>
      </c>
      <c r="AC193" s="163"/>
      <c r="AE193" s="127">
        <f t="shared" si="47"/>
        <v>959.4</v>
      </c>
    </row>
    <row r="194" spans="1:31">
      <c r="A194" s="140">
        <v>194</v>
      </c>
      <c r="B194" s="158" t="s">
        <v>515</v>
      </c>
      <c r="C194" s="495"/>
      <c r="D194" s="159" t="s">
        <v>714</v>
      </c>
      <c r="E194" s="159" t="s">
        <v>1028</v>
      </c>
      <c r="F194" s="159" t="s">
        <v>1029</v>
      </c>
      <c r="G194" s="505" t="s">
        <v>550</v>
      </c>
      <c r="H194" s="505" t="s">
        <v>551</v>
      </c>
      <c r="I194" s="505" t="s">
        <v>674</v>
      </c>
      <c r="J194" s="506" t="s">
        <v>1363</v>
      </c>
      <c r="K194" s="505" t="s">
        <v>571</v>
      </c>
      <c r="L194" s="578">
        <v>7.39</v>
      </c>
      <c r="M194" s="459"/>
      <c r="N194" s="459"/>
      <c r="O194" s="459"/>
      <c r="P194" s="459"/>
      <c r="Q194" s="160" t="s">
        <v>517</v>
      </c>
      <c r="R194" s="160"/>
      <c r="S194" s="160"/>
      <c r="T194" s="160"/>
      <c r="U194" s="161">
        <f t="shared" si="40"/>
        <v>0</v>
      </c>
      <c r="V194" s="161">
        <f t="shared" si="41"/>
        <v>0</v>
      </c>
      <c r="W194" s="161">
        <f t="shared" si="42"/>
        <v>0</v>
      </c>
      <c r="X194" s="161">
        <f t="shared" si="43"/>
        <v>0</v>
      </c>
      <c r="Y194" s="162">
        <f>IF(Q194="nio",0,IF(Q194&gt;0,VLOOKUP(J194,'3-Productie normen'!A:O,VLOOKUP(Q194,'3-Productie normen'!R:S,2,FALSE),FALSE)))</f>
        <v>0</v>
      </c>
      <c r="Z194" s="162">
        <f t="shared" si="44"/>
        <v>0</v>
      </c>
      <c r="AA194" s="162">
        <f t="shared" si="45"/>
        <v>0</v>
      </c>
      <c r="AB194" s="162">
        <f t="shared" si="46"/>
        <v>0</v>
      </c>
      <c r="AC194" s="163"/>
      <c r="AE194" s="127">
        <f t="shared" si="47"/>
        <v>0</v>
      </c>
    </row>
    <row r="195" spans="1:31">
      <c r="A195" s="140">
        <v>195</v>
      </c>
      <c r="B195" s="158" t="s">
        <v>515</v>
      </c>
      <c r="C195" s="495"/>
      <c r="D195" s="159" t="s">
        <v>714</v>
      </c>
      <c r="E195" s="159" t="s">
        <v>1023</v>
      </c>
      <c r="F195" s="159" t="s">
        <v>1024</v>
      </c>
      <c r="G195" s="505" t="s">
        <v>550</v>
      </c>
      <c r="H195" s="505" t="s">
        <v>551</v>
      </c>
      <c r="I195" s="505" t="s">
        <v>1025</v>
      </c>
      <c r="J195" s="505" t="s">
        <v>516</v>
      </c>
      <c r="K195" s="505"/>
      <c r="L195" s="578">
        <v>0.9</v>
      </c>
      <c r="M195" s="459"/>
      <c r="N195" s="459"/>
      <c r="O195" s="459"/>
      <c r="P195" s="459"/>
      <c r="Q195" s="160">
        <v>120</v>
      </c>
      <c r="R195" s="160"/>
      <c r="S195" s="160"/>
      <c r="T195" s="160"/>
      <c r="U195" s="161" t="e">
        <f t="shared" si="40"/>
        <v>#DIV/0!</v>
      </c>
      <c r="V195" s="161">
        <f t="shared" si="41"/>
        <v>0</v>
      </c>
      <c r="W195" s="161">
        <f t="shared" si="42"/>
        <v>0</v>
      </c>
      <c r="X195" s="161">
        <f t="shared" si="43"/>
        <v>0</v>
      </c>
      <c r="Y195" s="162">
        <f>IF(Q195="nio",0,IF(Q195&gt;0,VLOOKUP(J195,'3-Productie normen'!A:O,VLOOKUP(Q195,'3-Productie normen'!R:S,2,FALSE),FALSE)))</f>
        <v>0</v>
      </c>
      <c r="Z195" s="162">
        <f t="shared" si="44"/>
        <v>0</v>
      </c>
      <c r="AA195" s="162">
        <f t="shared" si="45"/>
        <v>0</v>
      </c>
      <c r="AB195" s="162">
        <f t="shared" si="46"/>
        <v>0</v>
      </c>
      <c r="AC195" s="163"/>
      <c r="AE195" s="127">
        <f t="shared" si="47"/>
        <v>108</v>
      </c>
    </row>
    <row r="196" spans="1:31">
      <c r="A196" s="140">
        <v>196</v>
      </c>
      <c r="B196" s="158" t="s">
        <v>515</v>
      </c>
      <c r="C196" s="495"/>
      <c r="D196" s="159" t="s">
        <v>714</v>
      </c>
      <c r="E196" s="159" t="s">
        <v>1016</v>
      </c>
      <c r="F196" s="159" t="s">
        <v>1017</v>
      </c>
      <c r="G196" s="505" t="s">
        <v>530</v>
      </c>
      <c r="H196" s="505" t="s">
        <v>1018</v>
      </c>
      <c r="I196" s="505" t="s">
        <v>1019</v>
      </c>
      <c r="J196" s="505" t="s">
        <v>1363</v>
      </c>
      <c r="K196" s="505"/>
      <c r="L196" s="578">
        <v>691.42</v>
      </c>
      <c r="M196" s="459"/>
      <c r="N196" s="459"/>
      <c r="O196" s="459"/>
      <c r="P196" s="459"/>
      <c r="Q196" s="160" t="s">
        <v>517</v>
      </c>
      <c r="R196" s="160"/>
      <c r="S196" s="160"/>
      <c r="T196" s="160"/>
      <c r="U196" s="161">
        <f t="shared" si="40"/>
        <v>0</v>
      </c>
      <c r="V196" s="161">
        <f t="shared" si="41"/>
        <v>0</v>
      </c>
      <c r="W196" s="161">
        <f t="shared" si="42"/>
        <v>0</v>
      </c>
      <c r="X196" s="161">
        <f t="shared" si="43"/>
        <v>0</v>
      </c>
      <c r="Y196" s="162">
        <f>IF(Q196="nio",0,IF(Q196&gt;0,VLOOKUP(J196,'3-Productie normen'!A:O,VLOOKUP(Q196,'3-Productie normen'!R:S,2,FALSE),FALSE)))</f>
        <v>0</v>
      </c>
      <c r="Z196" s="162">
        <f t="shared" si="44"/>
        <v>0</v>
      </c>
      <c r="AA196" s="162">
        <f t="shared" si="45"/>
        <v>0</v>
      </c>
      <c r="AB196" s="162">
        <f t="shared" si="46"/>
        <v>0</v>
      </c>
      <c r="AC196" s="163"/>
      <c r="AE196" s="127">
        <f t="shared" si="47"/>
        <v>0</v>
      </c>
    </row>
    <row r="197" spans="1:31">
      <c r="A197" s="140">
        <v>197</v>
      </c>
      <c r="B197" s="158" t="s">
        <v>515</v>
      </c>
      <c r="C197" s="495"/>
      <c r="D197" s="159" t="s">
        <v>714</v>
      </c>
      <c r="E197" s="159" t="s">
        <v>1014</v>
      </c>
      <c r="F197" s="159" t="s">
        <v>1015</v>
      </c>
      <c r="G197" s="505" t="s">
        <v>536</v>
      </c>
      <c r="H197" s="505" t="s">
        <v>818</v>
      </c>
      <c r="I197" s="505" t="s">
        <v>818</v>
      </c>
      <c r="J197" s="505" t="s">
        <v>1363</v>
      </c>
      <c r="K197" s="505"/>
      <c r="L197" s="578">
        <v>396.57</v>
      </c>
      <c r="M197" s="459"/>
      <c r="N197" s="459"/>
      <c r="O197" s="459"/>
      <c r="P197" s="459"/>
      <c r="Q197" s="160" t="s">
        <v>517</v>
      </c>
      <c r="R197" s="160"/>
      <c r="S197" s="160"/>
      <c r="T197" s="160"/>
      <c r="U197" s="161">
        <f t="shared" si="40"/>
        <v>0</v>
      </c>
      <c r="V197" s="161">
        <f t="shared" si="41"/>
        <v>0</v>
      </c>
      <c r="W197" s="161">
        <f t="shared" si="42"/>
        <v>0</v>
      </c>
      <c r="X197" s="161">
        <f t="shared" si="43"/>
        <v>0</v>
      </c>
      <c r="Y197" s="162">
        <f>IF(Q197="nio",0,IF(Q197&gt;0,VLOOKUP(J197,'3-Productie normen'!A:O,VLOOKUP(Q197,'3-Productie normen'!R:S,2,FALSE),FALSE)))</f>
        <v>0</v>
      </c>
      <c r="Z197" s="162">
        <f t="shared" si="44"/>
        <v>0</v>
      </c>
      <c r="AA197" s="162">
        <f t="shared" si="45"/>
        <v>0</v>
      </c>
      <c r="AB197" s="162">
        <f t="shared" si="46"/>
        <v>0</v>
      </c>
      <c r="AC197" s="163"/>
      <c r="AE197" s="127">
        <f t="shared" si="47"/>
        <v>0</v>
      </c>
    </row>
    <row r="198" spans="1:31">
      <c r="A198" s="140">
        <v>198</v>
      </c>
      <c r="B198" s="158" t="s">
        <v>515</v>
      </c>
      <c r="C198" s="495"/>
      <c r="D198" s="159" t="s">
        <v>714</v>
      </c>
      <c r="E198" s="159" t="s">
        <v>1012</v>
      </c>
      <c r="F198" s="159" t="s">
        <v>1013</v>
      </c>
      <c r="G198" s="505" t="s">
        <v>536</v>
      </c>
      <c r="H198" s="505" t="s">
        <v>537</v>
      </c>
      <c r="I198" s="505" t="s">
        <v>537</v>
      </c>
      <c r="J198" s="505" t="s">
        <v>250</v>
      </c>
      <c r="K198" s="505" t="s">
        <v>547</v>
      </c>
      <c r="L198" s="578">
        <v>3.36</v>
      </c>
      <c r="M198" s="459"/>
      <c r="N198" s="459"/>
      <c r="O198" s="459"/>
      <c r="P198" s="459"/>
      <c r="Q198" s="160">
        <v>120</v>
      </c>
      <c r="R198" s="160"/>
      <c r="S198" s="160"/>
      <c r="T198" s="160"/>
      <c r="U198" s="161" t="e">
        <f t="shared" si="40"/>
        <v>#DIV/0!</v>
      </c>
      <c r="V198" s="161">
        <f t="shared" si="41"/>
        <v>0</v>
      </c>
      <c r="W198" s="161">
        <f t="shared" si="42"/>
        <v>0</v>
      </c>
      <c r="X198" s="161">
        <f t="shared" si="43"/>
        <v>0</v>
      </c>
      <c r="Y198" s="162">
        <f>IF(Q198="nio",0,IF(Q198&gt;0,VLOOKUP(J198,'3-Productie normen'!A:O,VLOOKUP(Q198,'3-Productie normen'!R:S,2,FALSE),FALSE)))</f>
        <v>0</v>
      </c>
      <c r="Z198" s="162">
        <f t="shared" si="44"/>
        <v>0</v>
      </c>
      <c r="AA198" s="162">
        <f t="shared" si="45"/>
        <v>0</v>
      </c>
      <c r="AB198" s="162">
        <f t="shared" si="46"/>
        <v>0</v>
      </c>
      <c r="AC198" s="163"/>
      <c r="AE198" s="127">
        <f t="shared" si="47"/>
        <v>403.2</v>
      </c>
    </row>
    <row r="199" spans="1:31">
      <c r="A199" s="140">
        <v>199</v>
      </c>
      <c r="B199" s="158" t="s">
        <v>515</v>
      </c>
      <c r="C199" s="495"/>
      <c r="D199" s="159" t="s">
        <v>714</v>
      </c>
      <c r="E199" s="159" t="s">
        <v>1010</v>
      </c>
      <c r="F199" s="159" t="s">
        <v>1011</v>
      </c>
      <c r="G199" s="505" t="s">
        <v>578</v>
      </c>
      <c r="H199" s="505" t="s">
        <v>583</v>
      </c>
      <c r="I199" s="505" t="s">
        <v>583</v>
      </c>
      <c r="J199" s="505" t="s">
        <v>1373</v>
      </c>
      <c r="K199" s="505" t="s">
        <v>554</v>
      </c>
      <c r="L199" s="578">
        <v>16.34</v>
      </c>
      <c r="M199" s="459"/>
      <c r="N199" s="459"/>
      <c r="O199" s="459"/>
      <c r="P199" s="459"/>
      <c r="Q199" s="160">
        <v>195</v>
      </c>
      <c r="R199" s="160"/>
      <c r="S199" s="160"/>
      <c r="T199" s="160"/>
      <c r="U199" s="161" t="e">
        <f t="shared" si="40"/>
        <v>#DIV/0!</v>
      </c>
      <c r="V199" s="161">
        <f t="shared" si="41"/>
        <v>0</v>
      </c>
      <c r="W199" s="161">
        <f t="shared" si="42"/>
        <v>0</v>
      </c>
      <c r="X199" s="161">
        <f t="shared" si="43"/>
        <v>0</v>
      </c>
      <c r="Y199" s="162">
        <f>IF(Q199="nio",0,IF(Q199&gt;0,VLOOKUP(J199,'3-Productie normen'!A:O,VLOOKUP(Q199,'3-Productie normen'!R:S,2,FALSE),FALSE)))</f>
        <v>0</v>
      </c>
      <c r="Z199" s="162">
        <f t="shared" si="44"/>
        <v>0</v>
      </c>
      <c r="AA199" s="162">
        <f t="shared" si="45"/>
        <v>0</v>
      </c>
      <c r="AB199" s="162">
        <f t="shared" si="46"/>
        <v>0</v>
      </c>
      <c r="AC199" s="163"/>
      <c r="AE199" s="127">
        <f t="shared" si="47"/>
        <v>3186.3</v>
      </c>
    </row>
    <row r="200" spans="1:31">
      <c r="A200" s="140">
        <v>200</v>
      </c>
      <c r="B200" s="158" t="s">
        <v>515</v>
      </c>
      <c r="C200" s="495"/>
      <c r="D200" s="159" t="s">
        <v>714</v>
      </c>
      <c r="E200" s="159" t="s">
        <v>1008</v>
      </c>
      <c r="F200" s="159" t="s">
        <v>1009</v>
      </c>
      <c r="G200" s="505" t="s">
        <v>578</v>
      </c>
      <c r="H200" s="505" t="s">
        <v>579</v>
      </c>
      <c r="I200" s="505" t="s">
        <v>579</v>
      </c>
      <c r="J200" s="505" t="s">
        <v>266</v>
      </c>
      <c r="K200" s="505" t="s">
        <v>547</v>
      </c>
      <c r="L200" s="578">
        <v>2.42</v>
      </c>
      <c r="M200" s="459"/>
      <c r="N200" s="459"/>
      <c r="O200" s="459"/>
      <c r="P200" s="459"/>
      <c r="Q200" s="160">
        <v>195</v>
      </c>
      <c r="R200" s="160"/>
      <c r="S200" s="160"/>
      <c r="T200" s="160"/>
      <c r="U200" s="161" t="e">
        <f t="shared" si="40"/>
        <v>#DIV/0!</v>
      </c>
      <c r="V200" s="161">
        <f t="shared" si="41"/>
        <v>0</v>
      </c>
      <c r="W200" s="161">
        <f t="shared" si="42"/>
        <v>0</v>
      </c>
      <c r="X200" s="161">
        <f t="shared" si="43"/>
        <v>0</v>
      </c>
      <c r="Y200" s="162">
        <f>IF(Q200="nio",0,IF(Q200&gt;0,VLOOKUP(J200,'3-Productie normen'!A:O,VLOOKUP(Q200,'3-Productie normen'!R:S,2,FALSE),FALSE)))</f>
        <v>0</v>
      </c>
      <c r="Z200" s="162">
        <f t="shared" si="44"/>
        <v>0</v>
      </c>
      <c r="AA200" s="162">
        <f t="shared" si="45"/>
        <v>0</v>
      </c>
      <c r="AB200" s="162">
        <f t="shared" si="46"/>
        <v>0</v>
      </c>
      <c r="AC200" s="163"/>
      <c r="AE200" s="127">
        <f t="shared" si="47"/>
        <v>471.9</v>
      </c>
    </row>
    <row r="201" spans="1:31">
      <c r="A201" s="140">
        <v>201</v>
      </c>
      <c r="B201" s="158" t="s">
        <v>515</v>
      </c>
      <c r="C201" s="495"/>
      <c r="D201" s="159" t="s">
        <v>714</v>
      </c>
      <c r="E201" s="159" t="s">
        <v>1006</v>
      </c>
      <c r="F201" s="159" t="s">
        <v>1007</v>
      </c>
      <c r="G201" s="505" t="s">
        <v>568</v>
      </c>
      <c r="H201" s="505" t="s">
        <v>569</v>
      </c>
      <c r="I201" s="505" t="s">
        <v>570</v>
      </c>
      <c r="J201" s="505" t="s">
        <v>18</v>
      </c>
      <c r="K201" s="505" t="s">
        <v>571</v>
      </c>
      <c r="L201" s="578">
        <v>2.66</v>
      </c>
      <c r="M201" s="459"/>
      <c r="N201" s="459"/>
      <c r="O201" s="459"/>
      <c r="P201" s="459"/>
      <c r="Q201" s="160">
        <v>195</v>
      </c>
      <c r="R201" s="160">
        <v>195</v>
      </c>
      <c r="S201" s="160"/>
      <c r="T201" s="160"/>
      <c r="U201" s="161" t="e">
        <f t="shared" si="40"/>
        <v>#DIV/0!</v>
      </c>
      <c r="V201" s="161" t="e">
        <f t="shared" si="41"/>
        <v>#DIV/0!</v>
      </c>
      <c r="W201" s="161">
        <f t="shared" si="42"/>
        <v>0</v>
      </c>
      <c r="X201" s="161">
        <f t="shared" si="43"/>
        <v>0</v>
      </c>
      <c r="Y201" s="162">
        <f>IF(Q201="nio",0,IF(Q201&gt;0,VLOOKUP(J201,'3-Productie normen'!A:O,VLOOKUP(Q201,'3-Productie normen'!R:S,2,FALSE),FALSE)))</f>
        <v>0</v>
      </c>
      <c r="Z201" s="162">
        <f t="shared" si="44"/>
        <v>0</v>
      </c>
      <c r="AA201" s="162">
        <f t="shared" si="45"/>
        <v>0</v>
      </c>
      <c r="AB201" s="162">
        <f t="shared" si="46"/>
        <v>0</v>
      </c>
      <c r="AC201" s="163"/>
      <c r="AE201" s="127">
        <f t="shared" si="47"/>
        <v>1037.4000000000001</v>
      </c>
    </row>
    <row r="202" spans="1:31">
      <c r="A202" s="140">
        <v>202</v>
      </c>
      <c r="B202" s="158" t="s">
        <v>515</v>
      </c>
      <c r="C202" s="495"/>
      <c r="D202" s="159" t="s">
        <v>714</v>
      </c>
      <c r="E202" s="159" t="s">
        <v>1002</v>
      </c>
      <c r="F202" s="159" t="s">
        <v>1003</v>
      </c>
      <c r="G202" s="505" t="s">
        <v>568</v>
      </c>
      <c r="H202" s="505" t="s">
        <v>573</v>
      </c>
      <c r="I202" s="505" t="s">
        <v>574</v>
      </c>
      <c r="J202" s="505" t="s">
        <v>18</v>
      </c>
      <c r="K202" s="505" t="s">
        <v>571</v>
      </c>
      <c r="L202" s="578">
        <v>2.66</v>
      </c>
      <c r="M202" s="459"/>
      <c r="N202" s="459"/>
      <c r="O202" s="459"/>
      <c r="P202" s="459"/>
      <c r="Q202" s="160">
        <v>195</v>
      </c>
      <c r="R202" s="160">
        <v>195</v>
      </c>
      <c r="S202" s="160"/>
      <c r="T202" s="160"/>
      <c r="U202" s="161" t="e">
        <f t="shared" si="40"/>
        <v>#DIV/0!</v>
      </c>
      <c r="V202" s="161" t="e">
        <f t="shared" si="41"/>
        <v>#DIV/0!</v>
      </c>
      <c r="W202" s="161">
        <f t="shared" si="42"/>
        <v>0</v>
      </c>
      <c r="X202" s="161">
        <f t="shared" si="43"/>
        <v>0</v>
      </c>
      <c r="Y202" s="162">
        <f>IF(Q202="nio",0,IF(Q202&gt;0,VLOOKUP(J202,'3-Productie normen'!A:O,VLOOKUP(Q202,'3-Productie normen'!R:S,2,FALSE),FALSE)))</f>
        <v>0</v>
      </c>
      <c r="Z202" s="162">
        <f t="shared" si="44"/>
        <v>0</v>
      </c>
      <c r="AA202" s="162">
        <f t="shared" si="45"/>
        <v>0</v>
      </c>
      <c r="AB202" s="162">
        <f t="shared" si="46"/>
        <v>0</v>
      </c>
      <c r="AC202" s="163"/>
      <c r="AE202" s="127">
        <f t="shared" si="47"/>
        <v>1037.4000000000001</v>
      </c>
    </row>
    <row r="203" spans="1:31">
      <c r="A203" s="140">
        <v>203</v>
      </c>
      <c r="B203" s="158" t="s">
        <v>515</v>
      </c>
      <c r="C203" s="495"/>
      <c r="D203" s="159" t="s">
        <v>714</v>
      </c>
      <c r="E203" s="159" t="s">
        <v>998</v>
      </c>
      <c r="F203" s="159" t="s">
        <v>999</v>
      </c>
      <c r="G203" s="505" t="s">
        <v>536</v>
      </c>
      <c r="H203" s="505" t="s">
        <v>537</v>
      </c>
      <c r="I203" s="505" t="s">
        <v>537</v>
      </c>
      <c r="J203" s="505" t="s">
        <v>250</v>
      </c>
      <c r="K203" s="505" t="s">
        <v>547</v>
      </c>
      <c r="L203" s="578">
        <v>18.79</v>
      </c>
      <c r="M203" s="459"/>
      <c r="N203" s="459"/>
      <c r="O203" s="459"/>
      <c r="P203" s="459"/>
      <c r="Q203" s="160">
        <v>120</v>
      </c>
      <c r="R203" s="160"/>
      <c r="S203" s="160"/>
      <c r="T203" s="160"/>
      <c r="U203" s="161" t="e">
        <f t="shared" si="40"/>
        <v>#DIV/0!</v>
      </c>
      <c r="V203" s="161">
        <f t="shared" si="41"/>
        <v>0</v>
      </c>
      <c r="W203" s="161">
        <f t="shared" si="42"/>
        <v>0</v>
      </c>
      <c r="X203" s="161">
        <f t="shared" si="43"/>
        <v>0</v>
      </c>
      <c r="Y203" s="162">
        <f>IF(Q203="nio",0,IF(Q203&gt;0,VLOOKUP(J203,'3-Productie normen'!A:O,VLOOKUP(Q203,'3-Productie normen'!R:S,2,FALSE),FALSE)))</f>
        <v>0</v>
      </c>
      <c r="Z203" s="162">
        <f t="shared" si="44"/>
        <v>0</v>
      </c>
      <c r="AA203" s="162">
        <f t="shared" si="45"/>
        <v>0</v>
      </c>
      <c r="AB203" s="162">
        <f t="shared" si="46"/>
        <v>0</v>
      </c>
      <c r="AC203" s="163"/>
      <c r="AE203" s="127">
        <f t="shared" si="47"/>
        <v>2254.7999999999997</v>
      </c>
    </row>
    <row r="204" spans="1:31">
      <c r="A204" s="140">
        <v>204</v>
      </c>
      <c r="B204" s="158" t="s">
        <v>515</v>
      </c>
      <c r="C204" s="495"/>
      <c r="D204" s="159" t="s">
        <v>714</v>
      </c>
      <c r="E204" s="159" t="s">
        <v>996</v>
      </c>
      <c r="F204" s="159" t="s">
        <v>997</v>
      </c>
      <c r="G204" s="505" t="s">
        <v>536</v>
      </c>
      <c r="H204" s="505" t="s">
        <v>537</v>
      </c>
      <c r="I204" s="505" t="s">
        <v>537</v>
      </c>
      <c r="J204" s="505" t="s">
        <v>250</v>
      </c>
      <c r="K204" s="505" t="s">
        <v>812</v>
      </c>
      <c r="L204" s="578">
        <v>6.36</v>
      </c>
      <c r="M204" s="459"/>
      <c r="N204" s="459"/>
      <c r="O204" s="459"/>
      <c r="P204" s="459"/>
      <c r="Q204" s="160">
        <v>120</v>
      </c>
      <c r="R204" s="160"/>
      <c r="S204" s="160"/>
      <c r="T204" s="160"/>
      <c r="U204" s="161" t="e">
        <f t="shared" si="40"/>
        <v>#DIV/0!</v>
      </c>
      <c r="V204" s="161">
        <f t="shared" si="41"/>
        <v>0</v>
      </c>
      <c r="W204" s="161">
        <f t="shared" si="42"/>
        <v>0</v>
      </c>
      <c r="X204" s="161">
        <f t="shared" si="43"/>
        <v>0</v>
      </c>
      <c r="Y204" s="162">
        <f>IF(Q204="nio",0,IF(Q204&gt;0,VLOOKUP(J204,'3-Productie normen'!A:O,VLOOKUP(Q204,'3-Productie normen'!R:S,2,FALSE),FALSE)))</f>
        <v>0</v>
      </c>
      <c r="Z204" s="162">
        <f t="shared" si="44"/>
        <v>0</v>
      </c>
      <c r="AA204" s="162">
        <f t="shared" si="45"/>
        <v>0</v>
      </c>
      <c r="AB204" s="162">
        <f t="shared" si="46"/>
        <v>0</v>
      </c>
      <c r="AC204" s="163"/>
      <c r="AE204" s="127">
        <f t="shared" si="47"/>
        <v>763.2</v>
      </c>
    </row>
    <row r="205" spans="1:31">
      <c r="A205" s="140">
        <v>205</v>
      </c>
      <c r="B205" s="158" t="s">
        <v>515</v>
      </c>
      <c r="C205" s="495"/>
      <c r="D205" s="159" t="s">
        <v>714</v>
      </c>
      <c r="E205" s="159" t="s">
        <v>990</v>
      </c>
      <c r="F205" s="159" t="s">
        <v>991</v>
      </c>
      <c r="G205" s="505" t="s">
        <v>550</v>
      </c>
      <c r="H205" s="505" t="s">
        <v>551</v>
      </c>
      <c r="I205" s="505" t="s">
        <v>637</v>
      </c>
      <c r="J205" s="505" t="s">
        <v>516</v>
      </c>
      <c r="K205" s="505" t="s">
        <v>547</v>
      </c>
      <c r="L205" s="578">
        <v>11.43</v>
      </c>
      <c r="M205" s="459"/>
      <c r="N205" s="459"/>
      <c r="O205" s="459"/>
      <c r="P205" s="459"/>
      <c r="Q205" s="160">
        <v>12</v>
      </c>
      <c r="R205" s="160"/>
      <c r="S205" s="160"/>
      <c r="T205" s="160"/>
      <c r="U205" s="161" t="e">
        <f t="shared" si="40"/>
        <v>#DIV/0!</v>
      </c>
      <c r="V205" s="161">
        <f t="shared" si="41"/>
        <v>0</v>
      </c>
      <c r="W205" s="161">
        <f t="shared" si="42"/>
        <v>0</v>
      </c>
      <c r="X205" s="161">
        <f t="shared" si="43"/>
        <v>0</v>
      </c>
      <c r="Y205" s="162">
        <f>IF(Q205="nio",0,IF(Q205&gt;0,VLOOKUP(J205,'3-Productie normen'!A:O,VLOOKUP(Q205,'3-Productie normen'!R:S,2,FALSE),FALSE)))</f>
        <v>0</v>
      </c>
      <c r="Z205" s="162">
        <f t="shared" si="44"/>
        <v>0</v>
      </c>
      <c r="AA205" s="162">
        <f t="shared" si="45"/>
        <v>0</v>
      </c>
      <c r="AB205" s="162">
        <f t="shared" si="46"/>
        <v>0</v>
      </c>
      <c r="AC205" s="163"/>
      <c r="AE205" s="127">
        <f t="shared" si="47"/>
        <v>137.16</v>
      </c>
    </row>
    <row r="206" spans="1:31">
      <c r="A206" s="140">
        <v>206</v>
      </c>
      <c r="B206" s="158" t="s">
        <v>515</v>
      </c>
      <c r="C206" s="495"/>
      <c r="D206" s="159" t="s">
        <v>714</v>
      </c>
      <c r="E206" s="159" t="s">
        <v>986</v>
      </c>
      <c r="F206" s="159" t="s">
        <v>987</v>
      </c>
      <c r="G206" s="505" t="s">
        <v>530</v>
      </c>
      <c r="H206" s="505" t="s">
        <v>593</v>
      </c>
      <c r="I206" s="505" t="s">
        <v>593</v>
      </c>
      <c r="J206" s="505" t="s">
        <v>1363</v>
      </c>
      <c r="K206" s="505" t="s">
        <v>571</v>
      </c>
      <c r="L206" s="578">
        <v>81.59</v>
      </c>
      <c r="M206" s="459"/>
      <c r="N206" s="459"/>
      <c r="O206" s="459"/>
      <c r="P206" s="459"/>
      <c r="Q206" s="160" t="s">
        <v>517</v>
      </c>
      <c r="R206" s="160"/>
      <c r="S206" s="160"/>
      <c r="T206" s="160"/>
      <c r="U206" s="161">
        <f t="shared" si="40"/>
        <v>0</v>
      </c>
      <c r="V206" s="161">
        <f t="shared" si="41"/>
        <v>0</v>
      </c>
      <c r="W206" s="161">
        <f t="shared" si="42"/>
        <v>0</v>
      </c>
      <c r="X206" s="161">
        <f t="shared" si="43"/>
        <v>0</v>
      </c>
      <c r="Y206" s="162">
        <f>IF(Q206="nio",0,IF(Q206&gt;0,VLOOKUP(J206,'3-Productie normen'!A:O,VLOOKUP(Q206,'3-Productie normen'!R:S,2,FALSE),FALSE)))</f>
        <v>0</v>
      </c>
      <c r="Z206" s="162">
        <f t="shared" si="44"/>
        <v>0</v>
      </c>
      <c r="AA206" s="162">
        <f t="shared" si="45"/>
        <v>0</v>
      </c>
      <c r="AB206" s="162">
        <f t="shared" si="46"/>
        <v>0</v>
      </c>
      <c r="AC206" s="163"/>
      <c r="AE206" s="127">
        <f t="shared" si="47"/>
        <v>0</v>
      </c>
    </row>
    <row r="207" spans="1:31">
      <c r="A207" s="140">
        <v>207</v>
      </c>
      <c r="B207" s="158" t="s">
        <v>515</v>
      </c>
      <c r="C207" s="495"/>
      <c r="D207" s="159" t="s">
        <v>714</v>
      </c>
      <c r="E207" s="159" t="s">
        <v>976</v>
      </c>
      <c r="F207" s="159" t="s">
        <v>977</v>
      </c>
      <c r="G207" s="505" t="s">
        <v>530</v>
      </c>
      <c r="H207" s="505" t="s">
        <v>586</v>
      </c>
      <c r="I207" s="505" t="s">
        <v>978</v>
      </c>
      <c r="J207" s="507" t="s">
        <v>1367</v>
      </c>
      <c r="K207" s="505" t="s">
        <v>547</v>
      </c>
      <c r="L207" s="578">
        <v>358.08</v>
      </c>
      <c r="M207" s="459"/>
      <c r="N207" s="459"/>
      <c r="O207" s="459"/>
      <c r="P207" s="459"/>
      <c r="Q207" s="160">
        <v>195</v>
      </c>
      <c r="R207" s="160">
        <v>195</v>
      </c>
      <c r="S207" s="160"/>
      <c r="T207" s="160"/>
      <c r="U207" s="161" t="e">
        <f t="shared" si="40"/>
        <v>#DIV/0!</v>
      </c>
      <c r="V207" s="161" t="e">
        <f t="shared" si="41"/>
        <v>#DIV/0!</v>
      </c>
      <c r="W207" s="161">
        <f t="shared" si="42"/>
        <v>0</v>
      </c>
      <c r="X207" s="161">
        <f t="shared" si="43"/>
        <v>0</v>
      </c>
      <c r="Y207" s="162">
        <f>IF(Q207="nio",0,IF(Q207&gt;0,VLOOKUP(J207,'3-Productie normen'!A:O,VLOOKUP(Q207,'3-Productie normen'!R:S,2,FALSE),FALSE)))</f>
        <v>0</v>
      </c>
      <c r="Z207" s="162">
        <f t="shared" si="44"/>
        <v>0</v>
      </c>
      <c r="AA207" s="162">
        <f t="shared" si="45"/>
        <v>0</v>
      </c>
      <c r="AB207" s="162">
        <f t="shared" si="46"/>
        <v>0</v>
      </c>
      <c r="AC207" s="163"/>
      <c r="AE207" s="127">
        <f t="shared" si="47"/>
        <v>139651.19999999998</v>
      </c>
    </row>
    <row r="208" spans="1:31">
      <c r="A208" s="140">
        <v>208</v>
      </c>
      <c r="B208" s="158" t="s">
        <v>515</v>
      </c>
      <c r="C208" s="495"/>
      <c r="D208" s="159" t="s">
        <v>714</v>
      </c>
      <c r="E208" s="159" t="s">
        <v>971</v>
      </c>
      <c r="F208" s="159" t="s">
        <v>972</v>
      </c>
      <c r="G208" s="505" t="s">
        <v>550</v>
      </c>
      <c r="H208" s="505" t="s">
        <v>551</v>
      </c>
      <c r="I208" s="505" t="s">
        <v>973</v>
      </c>
      <c r="J208" s="505" t="s">
        <v>516</v>
      </c>
      <c r="K208" s="505" t="s">
        <v>547</v>
      </c>
      <c r="L208" s="578">
        <v>14.95</v>
      </c>
      <c r="M208" s="459"/>
      <c r="N208" s="459"/>
      <c r="O208" s="459"/>
      <c r="P208" s="459"/>
      <c r="Q208" s="160">
        <v>12</v>
      </c>
      <c r="R208" s="160"/>
      <c r="S208" s="160"/>
      <c r="T208" s="160"/>
      <c r="U208" s="161" t="e">
        <f t="shared" si="40"/>
        <v>#DIV/0!</v>
      </c>
      <c r="V208" s="161">
        <f t="shared" si="41"/>
        <v>0</v>
      </c>
      <c r="W208" s="161">
        <f t="shared" si="42"/>
        <v>0</v>
      </c>
      <c r="X208" s="161">
        <f t="shared" si="43"/>
        <v>0</v>
      </c>
      <c r="Y208" s="162">
        <f>IF(Q208="nio",0,IF(Q208&gt;0,VLOOKUP(J208,'3-Productie normen'!A:O,VLOOKUP(Q208,'3-Productie normen'!R:S,2,FALSE),FALSE)))</f>
        <v>0</v>
      </c>
      <c r="Z208" s="162">
        <f t="shared" si="44"/>
        <v>0</v>
      </c>
      <c r="AA208" s="162">
        <f t="shared" si="45"/>
        <v>0</v>
      </c>
      <c r="AB208" s="162">
        <f t="shared" si="46"/>
        <v>0</v>
      </c>
      <c r="AC208" s="163"/>
      <c r="AE208" s="127">
        <f t="shared" si="47"/>
        <v>179.39999999999998</v>
      </c>
    </row>
    <row r="209" spans="1:31">
      <c r="A209" s="140">
        <v>209</v>
      </c>
      <c r="B209" s="158" t="s">
        <v>515</v>
      </c>
      <c r="C209" s="495"/>
      <c r="D209" s="159" t="s">
        <v>714</v>
      </c>
      <c r="E209" s="159" t="s">
        <v>969</v>
      </c>
      <c r="F209" s="159" t="s">
        <v>970</v>
      </c>
      <c r="G209" s="505" t="s">
        <v>536</v>
      </c>
      <c r="H209" s="505" t="s">
        <v>540</v>
      </c>
      <c r="I209" s="505" t="s">
        <v>540</v>
      </c>
      <c r="J209" s="505" t="s">
        <v>250</v>
      </c>
      <c r="K209" s="505"/>
      <c r="L209" s="578">
        <v>17.97</v>
      </c>
      <c r="M209" s="459"/>
      <c r="N209" s="459"/>
      <c r="O209" s="459"/>
      <c r="P209" s="459"/>
      <c r="Q209" s="160">
        <v>120</v>
      </c>
      <c r="R209" s="160"/>
      <c r="S209" s="160"/>
      <c r="T209" s="160"/>
      <c r="U209" s="161" t="e">
        <f t="shared" si="40"/>
        <v>#DIV/0!</v>
      </c>
      <c r="V209" s="161">
        <f t="shared" si="41"/>
        <v>0</v>
      </c>
      <c r="W209" s="161">
        <f t="shared" si="42"/>
        <v>0</v>
      </c>
      <c r="X209" s="161">
        <f t="shared" si="43"/>
        <v>0</v>
      </c>
      <c r="Y209" s="162">
        <f>IF(Q209="nio",0,IF(Q209&gt;0,VLOOKUP(J209,'3-Productie normen'!A:O,VLOOKUP(Q209,'3-Productie normen'!R:S,2,FALSE),FALSE)))</f>
        <v>0</v>
      </c>
      <c r="Z209" s="162">
        <f t="shared" si="44"/>
        <v>0</v>
      </c>
      <c r="AA209" s="162">
        <f t="shared" si="45"/>
        <v>0</v>
      </c>
      <c r="AB209" s="162">
        <f t="shared" si="46"/>
        <v>0</v>
      </c>
      <c r="AC209" s="163"/>
      <c r="AE209" s="127">
        <f t="shared" si="47"/>
        <v>2156.3999999999996</v>
      </c>
    </row>
    <row r="210" spans="1:31">
      <c r="A210" s="140">
        <v>210</v>
      </c>
      <c r="B210" s="158" t="s">
        <v>515</v>
      </c>
      <c r="C210" s="495"/>
      <c r="D210" s="159" t="s">
        <v>714</v>
      </c>
      <c r="E210" s="159" t="s">
        <v>958</v>
      </c>
      <c r="F210" s="159" t="s">
        <v>959</v>
      </c>
      <c r="G210" s="505" t="s">
        <v>550</v>
      </c>
      <c r="H210" s="505" t="s">
        <v>551</v>
      </c>
      <c r="I210" s="505" t="s">
        <v>960</v>
      </c>
      <c r="J210" s="505" t="s">
        <v>516</v>
      </c>
      <c r="K210" s="505" t="s">
        <v>547</v>
      </c>
      <c r="L210" s="578">
        <v>9.7799999999999994</v>
      </c>
      <c r="M210" s="459"/>
      <c r="N210" s="459"/>
      <c r="O210" s="459"/>
      <c r="P210" s="459"/>
      <c r="Q210" s="160">
        <v>12</v>
      </c>
      <c r="R210" s="160"/>
      <c r="S210" s="160"/>
      <c r="T210" s="160"/>
      <c r="U210" s="161" t="e">
        <f t="shared" si="40"/>
        <v>#DIV/0!</v>
      </c>
      <c r="V210" s="161">
        <f t="shared" si="41"/>
        <v>0</v>
      </c>
      <c r="W210" s="161">
        <f t="shared" si="42"/>
        <v>0</v>
      </c>
      <c r="X210" s="161">
        <f t="shared" si="43"/>
        <v>0</v>
      </c>
      <c r="Y210" s="162">
        <f>IF(Q210="nio",0,IF(Q210&gt;0,VLOOKUP(J210,'3-Productie normen'!A:O,VLOOKUP(Q210,'3-Productie normen'!R:S,2,FALSE),FALSE)))</f>
        <v>0</v>
      </c>
      <c r="Z210" s="162">
        <f t="shared" si="44"/>
        <v>0</v>
      </c>
      <c r="AA210" s="162">
        <f t="shared" si="45"/>
        <v>0</v>
      </c>
      <c r="AB210" s="162">
        <f t="shared" si="46"/>
        <v>0</v>
      </c>
      <c r="AC210" s="163"/>
      <c r="AE210" s="127">
        <f t="shared" si="47"/>
        <v>117.35999999999999</v>
      </c>
    </row>
    <row r="211" spans="1:31">
      <c r="A211" s="140">
        <v>211</v>
      </c>
      <c r="B211" s="158" t="s">
        <v>515</v>
      </c>
      <c r="C211" s="495"/>
      <c r="D211" s="159" t="s">
        <v>714</v>
      </c>
      <c r="E211" s="159" t="s">
        <v>954</v>
      </c>
      <c r="F211" s="159" t="s">
        <v>955</v>
      </c>
      <c r="G211" s="505" t="s">
        <v>536</v>
      </c>
      <c r="H211" s="505" t="s">
        <v>540</v>
      </c>
      <c r="I211" s="505" t="s">
        <v>540</v>
      </c>
      <c r="J211" s="506" t="s">
        <v>250</v>
      </c>
      <c r="K211" s="505" t="s">
        <v>547</v>
      </c>
      <c r="L211" s="578">
        <v>7.97</v>
      </c>
      <c r="M211" s="459"/>
      <c r="N211" s="459"/>
      <c r="O211" s="459"/>
      <c r="P211" s="459"/>
      <c r="Q211" s="160">
        <v>120</v>
      </c>
      <c r="R211" s="160"/>
      <c r="S211" s="160"/>
      <c r="T211" s="160"/>
      <c r="U211" s="161" t="e">
        <f t="shared" si="40"/>
        <v>#DIV/0!</v>
      </c>
      <c r="V211" s="161">
        <f t="shared" si="41"/>
        <v>0</v>
      </c>
      <c r="W211" s="161">
        <f t="shared" si="42"/>
        <v>0</v>
      </c>
      <c r="X211" s="161">
        <f t="shared" si="43"/>
        <v>0</v>
      </c>
      <c r="Y211" s="162">
        <f>IF(Q211="nio",0,IF(Q211&gt;0,VLOOKUP(J211,'3-Productie normen'!A:O,VLOOKUP(Q211,'3-Productie normen'!R:S,2,FALSE),FALSE)))</f>
        <v>0</v>
      </c>
      <c r="Z211" s="162">
        <f t="shared" si="44"/>
        <v>0</v>
      </c>
      <c r="AA211" s="162">
        <f t="shared" si="45"/>
        <v>0</v>
      </c>
      <c r="AB211" s="162">
        <f t="shared" si="46"/>
        <v>0</v>
      </c>
      <c r="AC211" s="163"/>
      <c r="AE211" s="127">
        <f t="shared" si="47"/>
        <v>956.4</v>
      </c>
    </row>
    <row r="212" spans="1:31">
      <c r="A212" s="140">
        <v>212</v>
      </c>
      <c r="B212" s="158" t="s">
        <v>515</v>
      </c>
      <c r="C212" s="495"/>
      <c r="D212" s="159" t="s">
        <v>714</v>
      </c>
      <c r="E212" s="159" t="s">
        <v>949</v>
      </c>
      <c r="F212" s="159" t="s">
        <v>950</v>
      </c>
      <c r="G212" s="505" t="s">
        <v>556</v>
      </c>
      <c r="H212" s="505" t="s">
        <v>557</v>
      </c>
      <c r="I212" s="505" t="s">
        <v>951</v>
      </c>
      <c r="J212" s="505" t="s">
        <v>1363</v>
      </c>
      <c r="K212" s="505" t="s">
        <v>767</v>
      </c>
      <c r="L212" s="578">
        <v>3.06</v>
      </c>
      <c r="M212" s="459"/>
      <c r="N212" s="459"/>
      <c r="O212" s="459"/>
      <c r="P212" s="459"/>
      <c r="Q212" s="160" t="s">
        <v>517</v>
      </c>
      <c r="R212" s="160"/>
      <c r="S212" s="160"/>
      <c r="T212" s="160"/>
      <c r="U212" s="161">
        <f t="shared" si="40"/>
        <v>0</v>
      </c>
      <c r="V212" s="161">
        <f t="shared" si="41"/>
        <v>0</v>
      </c>
      <c r="W212" s="161">
        <f t="shared" si="42"/>
        <v>0</v>
      </c>
      <c r="X212" s="161">
        <f t="shared" si="43"/>
        <v>0</v>
      </c>
      <c r="Y212" s="162">
        <f>IF(Q212="nio",0,IF(Q212&gt;0,VLOOKUP(J212,'3-Productie normen'!A:O,VLOOKUP(Q212,'3-Productie normen'!R:S,2,FALSE),FALSE)))</f>
        <v>0</v>
      </c>
      <c r="Z212" s="162">
        <f t="shared" si="44"/>
        <v>0</v>
      </c>
      <c r="AA212" s="162">
        <f t="shared" si="45"/>
        <v>0</v>
      </c>
      <c r="AB212" s="162">
        <f t="shared" si="46"/>
        <v>0</v>
      </c>
      <c r="AC212" s="163"/>
      <c r="AE212" s="127">
        <f t="shared" si="47"/>
        <v>0</v>
      </c>
    </row>
    <row r="213" spans="1:31">
      <c r="A213" s="140">
        <v>213</v>
      </c>
      <c r="B213" s="158" t="s">
        <v>515</v>
      </c>
      <c r="C213" s="495"/>
      <c r="D213" s="159" t="s">
        <v>714</v>
      </c>
      <c r="E213" s="159" t="s">
        <v>944</v>
      </c>
      <c r="F213" s="159" t="s">
        <v>945</v>
      </c>
      <c r="G213" s="505" t="s">
        <v>556</v>
      </c>
      <c r="H213" s="505" t="s">
        <v>557</v>
      </c>
      <c r="I213" s="505" t="s">
        <v>559</v>
      </c>
      <c r="J213" s="506" t="s">
        <v>1363</v>
      </c>
      <c r="K213" s="505" t="s">
        <v>767</v>
      </c>
      <c r="L213" s="578">
        <v>1.29</v>
      </c>
      <c r="M213" s="459"/>
      <c r="N213" s="459"/>
      <c r="O213" s="459"/>
      <c r="P213" s="459"/>
      <c r="Q213" s="160" t="s">
        <v>517</v>
      </c>
      <c r="R213" s="160"/>
      <c r="S213" s="160"/>
      <c r="T213" s="160"/>
      <c r="U213" s="161">
        <f t="shared" si="40"/>
        <v>0</v>
      </c>
      <c r="V213" s="161">
        <f t="shared" si="41"/>
        <v>0</v>
      </c>
      <c r="W213" s="161">
        <f t="shared" si="42"/>
        <v>0</v>
      </c>
      <c r="X213" s="161">
        <f t="shared" si="43"/>
        <v>0</v>
      </c>
      <c r="Y213" s="162">
        <f>IF(Q213="nio",0,IF(Q213&gt;0,VLOOKUP(J213,'3-Productie normen'!A:O,VLOOKUP(Q213,'3-Productie normen'!R:S,2,FALSE),FALSE)))</f>
        <v>0</v>
      </c>
      <c r="Z213" s="162">
        <f t="shared" si="44"/>
        <v>0</v>
      </c>
      <c r="AA213" s="162">
        <f t="shared" si="45"/>
        <v>0</v>
      </c>
      <c r="AB213" s="162">
        <f t="shared" si="46"/>
        <v>0</v>
      </c>
      <c r="AC213" s="163"/>
      <c r="AE213" s="127">
        <f t="shared" si="47"/>
        <v>0</v>
      </c>
    </row>
    <row r="214" spans="1:31">
      <c r="A214" s="140">
        <v>214</v>
      </c>
      <c r="B214" s="158" t="s">
        <v>515</v>
      </c>
      <c r="C214" s="495"/>
      <c r="D214" s="159" t="s">
        <v>714</v>
      </c>
      <c r="E214" s="159" t="s">
        <v>941</v>
      </c>
      <c r="F214" s="159" t="s">
        <v>942</v>
      </c>
      <c r="G214" s="505" t="s">
        <v>556</v>
      </c>
      <c r="H214" s="505" t="s">
        <v>682</v>
      </c>
      <c r="I214" s="505" t="s">
        <v>943</v>
      </c>
      <c r="J214" s="505" t="s">
        <v>1380</v>
      </c>
      <c r="K214" s="505" t="s">
        <v>767</v>
      </c>
      <c r="L214" s="578">
        <v>5.49</v>
      </c>
      <c r="M214" s="459"/>
      <c r="N214" s="459"/>
      <c r="O214" s="459"/>
      <c r="P214" s="459"/>
      <c r="Q214" s="160">
        <v>1</v>
      </c>
      <c r="R214" s="160"/>
      <c r="S214" s="160"/>
      <c r="T214" s="160"/>
      <c r="U214" s="161" t="e">
        <f t="shared" si="40"/>
        <v>#DIV/0!</v>
      </c>
      <c r="V214" s="161">
        <f t="shared" si="41"/>
        <v>0</v>
      </c>
      <c r="W214" s="161">
        <f t="shared" si="42"/>
        <v>0</v>
      </c>
      <c r="X214" s="161">
        <f t="shared" si="43"/>
        <v>0</v>
      </c>
      <c r="Y214" s="162">
        <f>IF(Q214="nio",0,IF(Q214&gt;0,VLOOKUP(J214,'3-Productie normen'!A:O,VLOOKUP(Q214,'3-Productie normen'!R:S,2,FALSE),FALSE)))</f>
        <v>0</v>
      </c>
      <c r="Z214" s="162">
        <f t="shared" si="44"/>
        <v>0</v>
      </c>
      <c r="AA214" s="162">
        <f t="shared" si="45"/>
        <v>0</v>
      </c>
      <c r="AB214" s="162">
        <f t="shared" si="46"/>
        <v>0</v>
      </c>
      <c r="AC214" s="163"/>
      <c r="AE214" s="127">
        <f t="shared" si="47"/>
        <v>5.49</v>
      </c>
    </row>
    <row r="215" spans="1:31">
      <c r="A215" s="140">
        <v>215</v>
      </c>
      <c r="B215" s="158" t="s">
        <v>515</v>
      </c>
      <c r="C215" s="495"/>
      <c r="D215" s="159" t="s">
        <v>714</v>
      </c>
      <c r="E215" s="159" t="s">
        <v>938</v>
      </c>
      <c r="F215" s="159" t="s">
        <v>939</v>
      </c>
      <c r="G215" s="505" t="s">
        <v>556</v>
      </c>
      <c r="H215" s="505" t="s">
        <v>557</v>
      </c>
      <c r="I215" s="505" t="s">
        <v>940</v>
      </c>
      <c r="J215" s="505" t="s">
        <v>1363</v>
      </c>
      <c r="K215" s="505" t="s">
        <v>767</v>
      </c>
      <c r="L215" s="578">
        <v>8.91</v>
      </c>
      <c r="M215" s="459"/>
      <c r="N215" s="459"/>
      <c r="O215" s="459"/>
      <c r="P215" s="459"/>
      <c r="Q215" s="160" t="s">
        <v>517</v>
      </c>
      <c r="R215" s="160"/>
      <c r="S215" s="160"/>
      <c r="T215" s="160"/>
      <c r="U215" s="161">
        <f t="shared" si="40"/>
        <v>0</v>
      </c>
      <c r="V215" s="161">
        <f t="shared" si="41"/>
        <v>0</v>
      </c>
      <c r="W215" s="161">
        <f t="shared" si="42"/>
        <v>0</v>
      </c>
      <c r="X215" s="161">
        <f t="shared" si="43"/>
        <v>0</v>
      </c>
      <c r="Y215" s="162">
        <f>IF(Q215="nio",0,IF(Q215&gt;0,VLOOKUP(J215,'3-Productie normen'!A:O,VLOOKUP(Q215,'3-Productie normen'!R:S,2,FALSE),FALSE)))</f>
        <v>0</v>
      </c>
      <c r="Z215" s="162">
        <f t="shared" si="44"/>
        <v>0</v>
      </c>
      <c r="AA215" s="162">
        <f t="shared" si="45"/>
        <v>0</v>
      </c>
      <c r="AB215" s="162">
        <f t="shared" si="46"/>
        <v>0</v>
      </c>
      <c r="AC215" s="163"/>
      <c r="AE215" s="127">
        <f t="shared" si="47"/>
        <v>0</v>
      </c>
    </row>
    <row r="216" spans="1:31">
      <c r="A216" s="140">
        <v>216</v>
      </c>
      <c r="B216" s="158" t="s">
        <v>515</v>
      </c>
      <c r="C216" s="495"/>
      <c r="D216" s="159" t="s">
        <v>714</v>
      </c>
      <c r="E216" s="159" t="s">
        <v>936</v>
      </c>
      <c r="F216" s="159" t="s">
        <v>937</v>
      </c>
      <c r="G216" s="505" t="s">
        <v>536</v>
      </c>
      <c r="H216" s="505" t="s">
        <v>537</v>
      </c>
      <c r="I216" s="505" t="s">
        <v>537</v>
      </c>
      <c r="J216" s="505" t="s">
        <v>250</v>
      </c>
      <c r="K216" s="505" t="s">
        <v>547</v>
      </c>
      <c r="L216" s="578">
        <v>11.66</v>
      </c>
      <c r="M216" s="459"/>
      <c r="N216" s="459"/>
      <c r="O216" s="459"/>
      <c r="P216" s="459"/>
      <c r="Q216" s="160">
        <v>120</v>
      </c>
      <c r="R216" s="160"/>
      <c r="S216" s="160"/>
      <c r="T216" s="160"/>
      <c r="U216" s="161" t="e">
        <f t="shared" si="40"/>
        <v>#DIV/0!</v>
      </c>
      <c r="V216" s="161">
        <f t="shared" si="41"/>
        <v>0</v>
      </c>
      <c r="W216" s="161">
        <f t="shared" si="42"/>
        <v>0</v>
      </c>
      <c r="X216" s="161">
        <f t="shared" si="43"/>
        <v>0</v>
      </c>
      <c r="Y216" s="162">
        <f>IF(Q216="nio",0,IF(Q216&gt;0,VLOOKUP(J216,'3-Productie normen'!A:O,VLOOKUP(Q216,'3-Productie normen'!R:S,2,FALSE),FALSE)))</f>
        <v>0</v>
      </c>
      <c r="Z216" s="162">
        <f t="shared" si="44"/>
        <v>0</v>
      </c>
      <c r="AA216" s="162">
        <f t="shared" si="45"/>
        <v>0</v>
      </c>
      <c r="AB216" s="162">
        <f t="shared" si="46"/>
        <v>0</v>
      </c>
      <c r="AC216" s="163"/>
      <c r="AE216" s="127">
        <f t="shared" si="47"/>
        <v>1399.2</v>
      </c>
    </row>
    <row r="217" spans="1:31">
      <c r="A217" s="140">
        <v>217</v>
      </c>
      <c r="B217" s="158" t="s">
        <v>515</v>
      </c>
      <c r="C217" s="495"/>
      <c r="D217" s="159" t="s">
        <v>714</v>
      </c>
      <c r="E217" s="159" t="s">
        <v>934</v>
      </c>
      <c r="F217" s="159" t="s">
        <v>935</v>
      </c>
      <c r="G217" s="505" t="s">
        <v>578</v>
      </c>
      <c r="H217" s="505" t="s">
        <v>583</v>
      </c>
      <c r="I217" s="505" t="s">
        <v>583</v>
      </c>
      <c r="J217" s="505" t="s">
        <v>1373</v>
      </c>
      <c r="K217" s="505" t="s">
        <v>554</v>
      </c>
      <c r="L217" s="578">
        <v>12.68</v>
      </c>
      <c r="M217" s="459"/>
      <c r="N217" s="459"/>
      <c r="O217" s="459"/>
      <c r="P217" s="459"/>
      <c r="Q217" s="160">
        <v>195</v>
      </c>
      <c r="R217" s="160"/>
      <c r="S217" s="160"/>
      <c r="T217" s="160"/>
      <c r="U217" s="161" t="e">
        <f t="shared" si="40"/>
        <v>#DIV/0!</v>
      </c>
      <c r="V217" s="161">
        <f t="shared" si="41"/>
        <v>0</v>
      </c>
      <c r="W217" s="161">
        <f t="shared" si="42"/>
        <v>0</v>
      </c>
      <c r="X217" s="161">
        <f t="shared" si="43"/>
        <v>0</v>
      </c>
      <c r="Y217" s="162">
        <f>IF(Q217="nio",0,IF(Q217&gt;0,VLOOKUP(J217,'3-Productie normen'!A:O,VLOOKUP(Q217,'3-Productie normen'!R:S,2,FALSE),FALSE)))</f>
        <v>0</v>
      </c>
      <c r="Z217" s="162">
        <f t="shared" si="44"/>
        <v>0</v>
      </c>
      <c r="AA217" s="162">
        <f t="shared" si="45"/>
        <v>0</v>
      </c>
      <c r="AB217" s="162">
        <f t="shared" si="46"/>
        <v>0</v>
      </c>
      <c r="AC217" s="163"/>
      <c r="AE217" s="127">
        <f t="shared" si="47"/>
        <v>2472.6</v>
      </c>
    </row>
    <row r="218" spans="1:31">
      <c r="A218" s="140">
        <v>218</v>
      </c>
      <c r="B218" s="158" t="s">
        <v>515</v>
      </c>
      <c r="C218" s="495"/>
      <c r="D218" s="159" t="s">
        <v>714</v>
      </c>
      <c r="E218" s="159" t="s">
        <v>930</v>
      </c>
      <c r="F218" s="159" t="s">
        <v>931</v>
      </c>
      <c r="G218" s="505" t="s">
        <v>578</v>
      </c>
      <c r="H218" s="505" t="s">
        <v>583</v>
      </c>
      <c r="I218" s="505" t="s">
        <v>583</v>
      </c>
      <c r="J218" s="505" t="s">
        <v>1373</v>
      </c>
      <c r="K218" s="505" t="s">
        <v>547</v>
      </c>
      <c r="L218" s="578">
        <v>8.82</v>
      </c>
      <c r="M218" s="459"/>
      <c r="N218" s="459"/>
      <c r="O218" s="459"/>
      <c r="P218" s="459"/>
      <c r="Q218" s="160">
        <v>195</v>
      </c>
      <c r="R218" s="160"/>
      <c r="S218" s="160"/>
      <c r="T218" s="160"/>
      <c r="U218" s="161" t="e">
        <f t="shared" si="40"/>
        <v>#DIV/0!</v>
      </c>
      <c r="V218" s="161">
        <f t="shared" si="41"/>
        <v>0</v>
      </c>
      <c r="W218" s="161">
        <f t="shared" si="42"/>
        <v>0</v>
      </c>
      <c r="X218" s="161">
        <f t="shared" si="43"/>
        <v>0</v>
      </c>
      <c r="Y218" s="162">
        <f>IF(Q218="nio",0,IF(Q218&gt;0,VLOOKUP(J218,'3-Productie normen'!A:O,VLOOKUP(Q218,'3-Productie normen'!R:S,2,FALSE),FALSE)))</f>
        <v>0</v>
      </c>
      <c r="Z218" s="162">
        <f t="shared" si="44"/>
        <v>0</v>
      </c>
      <c r="AA218" s="162">
        <f t="shared" si="45"/>
        <v>0</v>
      </c>
      <c r="AB218" s="162">
        <f t="shared" si="46"/>
        <v>0</v>
      </c>
      <c r="AC218" s="163"/>
      <c r="AE218" s="127">
        <f t="shared" si="47"/>
        <v>1719.9</v>
      </c>
    </row>
    <row r="219" spans="1:31">
      <c r="A219" s="140">
        <v>219</v>
      </c>
      <c r="B219" s="158" t="s">
        <v>515</v>
      </c>
      <c r="C219" s="495"/>
      <c r="D219" s="159" t="s">
        <v>714</v>
      </c>
      <c r="E219" s="159" t="s">
        <v>919</v>
      </c>
      <c r="F219" s="159" t="s">
        <v>920</v>
      </c>
      <c r="G219" s="505" t="s">
        <v>534</v>
      </c>
      <c r="H219" s="505" t="s">
        <v>531</v>
      </c>
      <c r="I219" s="505" t="s">
        <v>531</v>
      </c>
      <c r="J219" s="527" t="s">
        <v>1368</v>
      </c>
      <c r="K219" s="505" t="s">
        <v>547</v>
      </c>
      <c r="L219" s="578">
        <v>14.44</v>
      </c>
      <c r="M219" s="459"/>
      <c r="N219" s="459"/>
      <c r="O219" s="459"/>
      <c r="P219" s="459"/>
      <c r="Q219" s="160">
        <v>195</v>
      </c>
      <c r="R219" s="160"/>
      <c r="S219" s="160"/>
      <c r="T219" s="160"/>
      <c r="U219" s="161" t="e">
        <f t="shared" si="40"/>
        <v>#DIV/0!</v>
      </c>
      <c r="V219" s="161">
        <f t="shared" si="41"/>
        <v>0</v>
      </c>
      <c r="W219" s="161">
        <f t="shared" si="42"/>
        <v>0</v>
      </c>
      <c r="X219" s="161">
        <f t="shared" si="43"/>
        <v>0</v>
      </c>
      <c r="Y219" s="162">
        <f>IF(Q219="nio",0,IF(Q219&gt;0,VLOOKUP(J219,'3-Productie normen'!A:O,VLOOKUP(Q219,'3-Productie normen'!R:S,2,FALSE),FALSE)))</f>
        <v>0</v>
      </c>
      <c r="Z219" s="162">
        <f t="shared" si="44"/>
        <v>0</v>
      </c>
      <c r="AA219" s="162">
        <f t="shared" si="45"/>
        <v>0</v>
      </c>
      <c r="AB219" s="162">
        <f t="shared" si="46"/>
        <v>0</v>
      </c>
      <c r="AC219" s="163"/>
      <c r="AE219" s="127">
        <f t="shared" si="47"/>
        <v>2815.7999999999997</v>
      </c>
    </row>
    <row r="220" spans="1:31">
      <c r="A220" s="140">
        <v>220</v>
      </c>
      <c r="B220" s="158" t="s">
        <v>515</v>
      </c>
      <c r="C220" s="495"/>
      <c r="D220" s="159" t="s">
        <v>714</v>
      </c>
      <c r="E220" s="159" t="s">
        <v>917</v>
      </c>
      <c r="F220" s="159" t="s">
        <v>918</v>
      </c>
      <c r="G220" s="505" t="s">
        <v>578</v>
      </c>
      <c r="H220" s="505" t="s">
        <v>583</v>
      </c>
      <c r="I220" s="505" t="s">
        <v>583</v>
      </c>
      <c r="J220" s="506" t="s">
        <v>1373</v>
      </c>
      <c r="K220" s="505" t="s">
        <v>554</v>
      </c>
      <c r="L220" s="578">
        <v>18.739999999999998</v>
      </c>
      <c r="M220" s="459"/>
      <c r="N220" s="459"/>
      <c r="O220" s="459"/>
      <c r="P220" s="459"/>
      <c r="Q220" s="160">
        <v>195</v>
      </c>
      <c r="R220" s="160"/>
      <c r="S220" s="160"/>
      <c r="T220" s="160"/>
      <c r="U220" s="161" t="e">
        <f t="shared" si="40"/>
        <v>#DIV/0!</v>
      </c>
      <c r="V220" s="161">
        <f t="shared" si="41"/>
        <v>0</v>
      </c>
      <c r="W220" s="161">
        <f t="shared" si="42"/>
        <v>0</v>
      </c>
      <c r="X220" s="161">
        <f t="shared" si="43"/>
        <v>0</v>
      </c>
      <c r="Y220" s="162">
        <f>IF(Q220="nio",0,IF(Q220&gt;0,VLOOKUP(J220,'3-Productie normen'!A:O,VLOOKUP(Q220,'3-Productie normen'!R:S,2,FALSE),FALSE)))</f>
        <v>0</v>
      </c>
      <c r="Z220" s="162">
        <f t="shared" si="44"/>
        <v>0</v>
      </c>
      <c r="AA220" s="162">
        <f t="shared" si="45"/>
        <v>0</v>
      </c>
      <c r="AB220" s="162">
        <f t="shared" si="46"/>
        <v>0</v>
      </c>
      <c r="AC220" s="163"/>
      <c r="AE220" s="127">
        <f t="shared" si="47"/>
        <v>3654.2999999999997</v>
      </c>
    </row>
    <row r="221" spans="1:31">
      <c r="A221" s="140">
        <v>221</v>
      </c>
      <c r="B221" s="158" t="s">
        <v>515</v>
      </c>
      <c r="C221" s="495"/>
      <c r="D221" s="159" t="s">
        <v>714</v>
      </c>
      <c r="E221" s="159" t="s">
        <v>913</v>
      </c>
      <c r="F221" s="159" t="s">
        <v>914</v>
      </c>
      <c r="G221" s="505" t="s">
        <v>536</v>
      </c>
      <c r="H221" s="505" t="s">
        <v>537</v>
      </c>
      <c r="I221" s="505" t="s">
        <v>537</v>
      </c>
      <c r="J221" s="506" t="s">
        <v>250</v>
      </c>
      <c r="K221" s="505" t="s">
        <v>547</v>
      </c>
      <c r="L221" s="578">
        <v>11.74</v>
      </c>
      <c r="M221" s="459"/>
      <c r="N221" s="459"/>
      <c r="O221" s="459"/>
      <c r="P221" s="459"/>
      <c r="Q221" s="160">
        <v>120</v>
      </c>
      <c r="R221" s="160"/>
      <c r="S221" s="160"/>
      <c r="T221" s="160"/>
      <c r="U221" s="161" t="e">
        <f t="shared" si="40"/>
        <v>#DIV/0!</v>
      </c>
      <c r="V221" s="161">
        <f t="shared" si="41"/>
        <v>0</v>
      </c>
      <c r="W221" s="161">
        <f t="shared" si="42"/>
        <v>0</v>
      </c>
      <c r="X221" s="161">
        <f t="shared" si="43"/>
        <v>0</v>
      </c>
      <c r="Y221" s="162">
        <f>IF(Q221="nio",0,IF(Q221&gt;0,VLOOKUP(J221,'3-Productie normen'!A:O,VLOOKUP(Q221,'3-Productie normen'!R:S,2,FALSE),FALSE)))</f>
        <v>0</v>
      </c>
      <c r="Z221" s="162">
        <f t="shared" si="44"/>
        <v>0</v>
      </c>
      <c r="AA221" s="162">
        <f t="shared" si="45"/>
        <v>0</v>
      </c>
      <c r="AB221" s="162">
        <f t="shared" si="46"/>
        <v>0</v>
      </c>
      <c r="AC221" s="163"/>
      <c r="AE221" s="127">
        <f t="shared" si="47"/>
        <v>1408.8</v>
      </c>
    </row>
    <row r="222" spans="1:31">
      <c r="A222" s="140">
        <v>222</v>
      </c>
      <c r="B222" s="158" t="s">
        <v>515</v>
      </c>
      <c r="C222" s="495"/>
      <c r="D222" s="159" t="s">
        <v>714</v>
      </c>
      <c r="E222" s="159" t="s">
        <v>909</v>
      </c>
      <c r="F222" s="159" t="s">
        <v>910</v>
      </c>
      <c r="G222" s="505" t="s">
        <v>536</v>
      </c>
      <c r="H222" s="505" t="s">
        <v>537</v>
      </c>
      <c r="I222" s="505" t="s">
        <v>686</v>
      </c>
      <c r="J222" s="506" t="s">
        <v>250</v>
      </c>
      <c r="K222" s="505" t="s">
        <v>547</v>
      </c>
      <c r="L222" s="578">
        <v>13.47</v>
      </c>
      <c r="M222" s="459"/>
      <c r="N222" s="459"/>
      <c r="O222" s="459"/>
      <c r="P222" s="459"/>
      <c r="Q222" s="160">
        <v>120</v>
      </c>
      <c r="R222" s="160"/>
      <c r="S222" s="160"/>
      <c r="T222" s="160"/>
      <c r="U222" s="161" t="e">
        <f t="shared" si="40"/>
        <v>#DIV/0!</v>
      </c>
      <c r="V222" s="161">
        <f t="shared" si="41"/>
        <v>0</v>
      </c>
      <c r="W222" s="161">
        <f t="shared" si="42"/>
        <v>0</v>
      </c>
      <c r="X222" s="161">
        <f t="shared" si="43"/>
        <v>0</v>
      </c>
      <c r="Y222" s="162">
        <f>IF(Q222="nio",0,IF(Q222&gt;0,VLOOKUP(J222,'3-Productie normen'!A:O,VLOOKUP(Q222,'3-Productie normen'!R:S,2,FALSE),FALSE)))</f>
        <v>0</v>
      </c>
      <c r="Z222" s="162">
        <f t="shared" si="44"/>
        <v>0</v>
      </c>
      <c r="AA222" s="162">
        <f t="shared" si="45"/>
        <v>0</v>
      </c>
      <c r="AB222" s="162">
        <f t="shared" si="46"/>
        <v>0</v>
      </c>
      <c r="AC222" s="163"/>
      <c r="AE222" s="127">
        <f t="shared" si="47"/>
        <v>1616.4</v>
      </c>
    </row>
    <row r="223" spans="1:31">
      <c r="A223" s="140">
        <v>223</v>
      </c>
      <c r="B223" s="158" t="s">
        <v>515</v>
      </c>
      <c r="C223" s="495"/>
      <c r="D223" s="159" t="s">
        <v>714</v>
      </c>
      <c r="E223" s="159" t="s">
        <v>905</v>
      </c>
      <c r="F223" s="159" t="s">
        <v>906</v>
      </c>
      <c r="G223" s="505" t="s">
        <v>568</v>
      </c>
      <c r="H223" s="505" t="s">
        <v>569</v>
      </c>
      <c r="I223" s="505" t="s">
        <v>570</v>
      </c>
      <c r="J223" s="505" t="s">
        <v>18</v>
      </c>
      <c r="K223" s="505" t="s">
        <v>571</v>
      </c>
      <c r="L223" s="578">
        <v>1.22</v>
      </c>
      <c r="M223" s="459"/>
      <c r="N223" s="459"/>
      <c r="O223" s="459"/>
      <c r="P223" s="459"/>
      <c r="Q223" s="160">
        <v>195</v>
      </c>
      <c r="R223" s="160">
        <v>195</v>
      </c>
      <c r="S223" s="160"/>
      <c r="T223" s="160"/>
      <c r="U223" s="161" t="e">
        <f t="shared" si="40"/>
        <v>#DIV/0!</v>
      </c>
      <c r="V223" s="161" t="e">
        <f t="shared" si="41"/>
        <v>#DIV/0!</v>
      </c>
      <c r="W223" s="161">
        <f t="shared" si="42"/>
        <v>0</v>
      </c>
      <c r="X223" s="161">
        <f t="shared" si="43"/>
        <v>0</v>
      </c>
      <c r="Y223" s="162">
        <f>IF(Q223="nio",0,IF(Q223&gt;0,VLOOKUP(J223,'3-Productie normen'!A:O,VLOOKUP(Q223,'3-Productie normen'!R:S,2,FALSE),FALSE)))</f>
        <v>0</v>
      </c>
      <c r="Z223" s="162">
        <f t="shared" si="44"/>
        <v>0</v>
      </c>
      <c r="AA223" s="162">
        <f t="shared" si="45"/>
        <v>0</v>
      </c>
      <c r="AB223" s="162">
        <f t="shared" si="46"/>
        <v>0</v>
      </c>
      <c r="AC223" s="163"/>
      <c r="AE223" s="127">
        <f t="shared" si="47"/>
        <v>475.8</v>
      </c>
    </row>
    <row r="224" spans="1:31">
      <c r="A224" s="140">
        <v>224</v>
      </c>
      <c r="B224" s="158" t="s">
        <v>515</v>
      </c>
      <c r="C224" s="495"/>
      <c r="D224" s="159" t="s">
        <v>714</v>
      </c>
      <c r="E224" s="159" t="s">
        <v>901</v>
      </c>
      <c r="F224" s="159" t="s">
        <v>902</v>
      </c>
      <c r="G224" s="505" t="s">
        <v>536</v>
      </c>
      <c r="H224" s="505" t="s">
        <v>540</v>
      </c>
      <c r="I224" s="505" t="s">
        <v>540</v>
      </c>
      <c r="J224" s="505" t="s">
        <v>250</v>
      </c>
      <c r="K224" s="505" t="s">
        <v>547</v>
      </c>
      <c r="L224" s="578">
        <v>42.1</v>
      </c>
      <c r="M224" s="459"/>
      <c r="N224" s="459"/>
      <c r="O224" s="459"/>
      <c r="P224" s="459"/>
      <c r="Q224" s="160">
        <v>120</v>
      </c>
      <c r="R224" s="160"/>
      <c r="S224" s="160"/>
      <c r="T224" s="160"/>
      <c r="U224" s="161" t="e">
        <f t="shared" si="40"/>
        <v>#DIV/0!</v>
      </c>
      <c r="V224" s="161">
        <f t="shared" si="41"/>
        <v>0</v>
      </c>
      <c r="W224" s="161">
        <f t="shared" si="42"/>
        <v>0</v>
      </c>
      <c r="X224" s="161">
        <f t="shared" si="43"/>
        <v>0</v>
      </c>
      <c r="Y224" s="162">
        <f>IF(Q224="nio",0,IF(Q224&gt;0,VLOOKUP(J224,'3-Productie normen'!A:O,VLOOKUP(Q224,'3-Productie normen'!R:S,2,FALSE),FALSE)))</f>
        <v>0</v>
      </c>
      <c r="Z224" s="162">
        <f t="shared" si="44"/>
        <v>0</v>
      </c>
      <c r="AA224" s="162">
        <f t="shared" si="45"/>
        <v>0</v>
      </c>
      <c r="AB224" s="162">
        <f t="shared" si="46"/>
        <v>0</v>
      </c>
      <c r="AC224" s="163"/>
      <c r="AE224" s="127">
        <f t="shared" si="47"/>
        <v>5052</v>
      </c>
    </row>
    <row r="225" spans="1:31">
      <c r="A225" s="140">
        <v>225</v>
      </c>
      <c r="B225" s="158" t="s">
        <v>515</v>
      </c>
      <c r="C225" s="495"/>
      <c r="D225" s="159" t="s">
        <v>714</v>
      </c>
      <c r="E225" s="159" t="s">
        <v>895</v>
      </c>
      <c r="F225" s="159" t="s">
        <v>896</v>
      </c>
      <c r="G225" s="505" t="s">
        <v>536</v>
      </c>
      <c r="H225" s="505" t="s">
        <v>537</v>
      </c>
      <c r="I225" s="505" t="s">
        <v>537</v>
      </c>
      <c r="J225" s="505" t="s">
        <v>250</v>
      </c>
      <c r="K225" s="505" t="s">
        <v>812</v>
      </c>
      <c r="L225" s="578">
        <v>6.21</v>
      </c>
      <c r="M225" s="459"/>
      <c r="N225" s="459"/>
      <c r="O225" s="459"/>
      <c r="P225" s="459"/>
      <c r="Q225" s="160">
        <v>120</v>
      </c>
      <c r="R225" s="160"/>
      <c r="S225" s="160"/>
      <c r="T225" s="160"/>
      <c r="U225" s="161" t="e">
        <f t="shared" si="40"/>
        <v>#DIV/0!</v>
      </c>
      <c r="V225" s="161">
        <f t="shared" si="41"/>
        <v>0</v>
      </c>
      <c r="W225" s="161">
        <f t="shared" si="42"/>
        <v>0</v>
      </c>
      <c r="X225" s="161">
        <f t="shared" si="43"/>
        <v>0</v>
      </c>
      <c r="Y225" s="162">
        <f>IF(Q225="nio",0,IF(Q225&gt;0,VLOOKUP(J225,'3-Productie normen'!A:O,VLOOKUP(Q225,'3-Productie normen'!R:S,2,FALSE),FALSE)))</f>
        <v>0</v>
      </c>
      <c r="Z225" s="162">
        <f t="shared" si="44"/>
        <v>0</v>
      </c>
      <c r="AA225" s="162">
        <f t="shared" si="45"/>
        <v>0</v>
      </c>
      <c r="AB225" s="162">
        <f t="shared" si="46"/>
        <v>0</v>
      </c>
      <c r="AC225" s="163"/>
      <c r="AE225" s="127">
        <f t="shared" si="47"/>
        <v>745.2</v>
      </c>
    </row>
    <row r="226" spans="1:31">
      <c r="A226" s="140">
        <v>226</v>
      </c>
      <c r="B226" s="158" t="s">
        <v>515</v>
      </c>
      <c r="C226" s="495"/>
      <c r="D226" s="159" t="s">
        <v>714</v>
      </c>
      <c r="E226" s="159" t="s">
        <v>891</v>
      </c>
      <c r="F226" s="159" t="s">
        <v>892</v>
      </c>
      <c r="G226" s="505" t="s">
        <v>556</v>
      </c>
      <c r="H226" s="505" t="s">
        <v>682</v>
      </c>
      <c r="I226" s="505" t="s">
        <v>682</v>
      </c>
      <c r="J226" s="505" t="s">
        <v>1380</v>
      </c>
      <c r="K226" s="505" t="s">
        <v>571</v>
      </c>
      <c r="L226" s="578">
        <v>1</v>
      </c>
      <c r="M226" s="459"/>
      <c r="N226" s="459"/>
      <c r="O226" s="459"/>
      <c r="P226" s="459"/>
      <c r="Q226" s="160">
        <v>1</v>
      </c>
      <c r="R226" s="160"/>
      <c r="S226" s="160"/>
      <c r="T226" s="160"/>
      <c r="U226" s="161" t="e">
        <f t="shared" si="40"/>
        <v>#DIV/0!</v>
      </c>
      <c r="V226" s="161">
        <f t="shared" si="41"/>
        <v>0</v>
      </c>
      <c r="W226" s="161">
        <f t="shared" si="42"/>
        <v>0</v>
      </c>
      <c r="X226" s="161">
        <f t="shared" si="43"/>
        <v>0</v>
      </c>
      <c r="Y226" s="162">
        <f>IF(Q226="nio",0,IF(Q226&gt;0,VLOOKUP(J226,'3-Productie normen'!A:O,VLOOKUP(Q226,'3-Productie normen'!R:S,2,FALSE),FALSE)))</f>
        <v>0</v>
      </c>
      <c r="Z226" s="162">
        <f t="shared" si="44"/>
        <v>0</v>
      </c>
      <c r="AA226" s="162">
        <f t="shared" si="45"/>
        <v>0</v>
      </c>
      <c r="AB226" s="162">
        <f t="shared" si="46"/>
        <v>0</v>
      </c>
      <c r="AC226" s="163"/>
      <c r="AE226" s="127">
        <f t="shared" si="47"/>
        <v>1</v>
      </c>
    </row>
    <row r="227" spans="1:31">
      <c r="A227" s="140">
        <v>227</v>
      </c>
      <c r="B227" s="158" t="s">
        <v>515</v>
      </c>
      <c r="C227" s="495"/>
      <c r="D227" s="159" t="s">
        <v>714</v>
      </c>
      <c r="E227" s="159" t="s">
        <v>881</v>
      </c>
      <c r="F227" s="159" t="s">
        <v>882</v>
      </c>
      <c r="G227" s="505" t="s">
        <v>568</v>
      </c>
      <c r="H227" s="505" t="s">
        <v>569</v>
      </c>
      <c r="I227" s="505" t="s">
        <v>570</v>
      </c>
      <c r="J227" s="506" t="s">
        <v>18</v>
      </c>
      <c r="K227" s="505" t="s">
        <v>571</v>
      </c>
      <c r="L227" s="578">
        <v>4.8099999999999996</v>
      </c>
      <c r="M227" s="459"/>
      <c r="N227" s="459"/>
      <c r="O227" s="459"/>
      <c r="P227" s="459"/>
      <c r="Q227" s="160">
        <v>195</v>
      </c>
      <c r="R227" s="160">
        <v>195</v>
      </c>
      <c r="S227" s="160"/>
      <c r="T227" s="160"/>
      <c r="U227" s="161" t="e">
        <f t="shared" si="40"/>
        <v>#DIV/0!</v>
      </c>
      <c r="V227" s="161" t="e">
        <f t="shared" si="41"/>
        <v>#DIV/0!</v>
      </c>
      <c r="W227" s="161">
        <f t="shared" si="42"/>
        <v>0</v>
      </c>
      <c r="X227" s="161">
        <f t="shared" si="43"/>
        <v>0</v>
      </c>
      <c r="Y227" s="162">
        <f>IF(Q227="nio",0,IF(Q227&gt;0,VLOOKUP(J227,'3-Productie normen'!A:O,VLOOKUP(Q227,'3-Productie normen'!R:S,2,FALSE),FALSE)))</f>
        <v>0</v>
      </c>
      <c r="Z227" s="162">
        <f t="shared" si="44"/>
        <v>0</v>
      </c>
      <c r="AA227" s="162">
        <f t="shared" si="45"/>
        <v>0</v>
      </c>
      <c r="AB227" s="162">
        <f t="shared" si="46"/>
        <v>0</v>
      </c>
      <c r="AC227" s="163"/>
      <c r="AE227" s="127">
        <f t="shared" si="47"/>
        <v>1875.8999999999999</v>
      </c>
    </row>
    <row r="228" spans="1:31">
      <c r="A228" s="140">
        <v>228</v>
      </c>
      <c r="B228" s="158" t="s">
        <v>515</v>
      </c>
      <c r="C228" s="495"/>
      <c r="D228" s="159" t="s">
        <v>714</v>
      </c>
      <c r="E228" s="159" t="s">
        <v>877</v>
      </c>
      <c r="F228" s="159" t="s">
        <v>878</v>
      </c>
      <c r="G228" s="505" t="s">
        <v>568</v>
      </c>
      <c r="H228" s="505" t="s">
        <v>573</v>
      </c>
      <c r="I228" s="505" t="s">
        <v>574</v>
      </c>
      <c r="J228" s="506" t="s">
        <v>18</v>
      </c>
      <c r="K228" s="505" t="s">
        <v>571</v>
      </c>
      <c r="L228" s="578">
        <v>4.6900000000000004</v>
      </c>
      <c r="M228" s="459"/>
      <c r="N228" s="459"/>
      <c r="O228" s="459"/>
      <c r="P228" s="459"/>
      <c r="Q228" s="160">
        <v>195</v>
      </c>
      <c r="R228" s="160">
        <v>195</v>
      </c>
      <c r="S228" s="160"/>
      <c r="T228" s="160"/>
      <c r="U228" s="161" t="e">
        <f t="shared" si="40"/>
        <v>#DIV/0!</v>
      </c>
      <c r="V228" s="161" t="e">
        <f t="shared" si="41"/>
        <v>#DIV/0!</v>
      </c>
      <c r="W228" s="161">
        <f t="shared" si="42"/>
        <v>0</v>
      </c>
      <c r="X228" s="161">
        <f t="shared" si="43"/>
        <v>0</v>
      </c>
      <c r="Y228" s="162">
        <f>IF(Q228="nio",0,IF(Q228&gt;0,VLOOKUP(J228,'3-Productie normen'!A:O,VLOOKUP(Q228,'3-Productie normen'!R:S,2,FALSE),FALSE)))</f>
        <v>0</v>
      </c>
      <c r="Z228" s="162">
        <f t="shared" si="44"/>
        <v>0</v>
      </c>
      <c r="AA228" s="162">
        <f t="shared" si="45"/>
        <v>0</v>
      </c>
      <c r="AB228" s="162">
        <f t="shared" si="46"/>
        <v>0</v>
      </c>
      <c r="AC228" s="163"/>
      <c r="AE228" s="127">
        <f t="shared" si="47"/>
        <v>1829.1000000000001</v>
      </c>
    </row>
    <row r="229" spans="1:31">
      <c r="A229" s="140">
        <v>229</v>
      </c>
      <c r="B229" s="158" t="s">
        <v>515</v>
      </c>
      <c r="C229" s="495"/>
      <c r="D229" s="159" t="s">
        <v>714</v>
      </c>
      <c r="E229" s="159" t="s">
        <v>873</v>
      </c>
      <c r="F229" s="159" t="s">
        <v>874</v>
      </c>
      <c r="G229" s="505" t="s">
        <v>568</v>
      </c>
      <c r="H229" s="505" t="s">
        <v>589</v>
      </c>
      <c r="I229" s="505" t="s">
        <v>590</v>
      </c>
      <c r="J229" s="506" t="s">
        <v>1</v>
      </c>
      <c r="K229" s="505" t="s">
        <v>571</v>
      </c>
      <c r="L229" s="578">
        <v>29.13</v>
      </c>
      <c r="M229" s="459"/>
      <c r="N229" s="459"/>
      <c r="O229" s="459"/>
      <c r="P229" s="459"/>
      <c r="Q229" s="160">
        <v>195</v>
      </c>
      <c r="R229" s="160">
        <v>195</v>
      </c>
      <c r="S229" s="160"/>
      <c r="T229" s="160"/>
      <c r="U229" s="161" t="e">
        <f t="shared" si="40"/>
        <v>#DIV/0!</v>
      </c>
      <c r="V229" s="161" t="e">
        <f t="shared" si="41"/>
        <v>#DIV/0!</v>
      </c>
      <c r="W229" s="161">
        <f t="shared" si="42"/>
        <v>0</v>
      </c>
      <c r="X229" s="161">
        <f t="shared" si="43"/>
        <v>0</v>
      </c>
      <c r="Y229" s="162">
        <f>IF(Q229="nio",0,IF(Q229&gt;0,VLOOKUP(J229,'3-Productie normen'!A:O,VLOOKUP(Q229,'3-Productie normen'!R:S,2,FALSE),FALSE)))</f>
        <v>0</v>
      </c>
      <c r="Z229" s="162">
        <f t="shared" si="44"/>
        <v>0</v>
      </c>
      <c r="AA229" s="162">
        <f t="shared" si="45"/>
        <v>0</v>
      </c>
      <c r="AB229" s="162">
        <f t="shared" si="46"/>
        <v>0</v>
      </c>
      <c r="AC229" s="163"/>
      <c r="AE229" s="127">
        <f t="shared" si="47"/>
        <v>11360.699999999999</v>
      </c>
    </row>
    <row r="230" spans="1:31">
      <c r="A230" s="140">
        <v>230</v>
      </c>
      <c r="B230" s="158" t="s">
        <v>515</v>
      </c>
      <c r="C230" s="495"/>
      <c r="D230" s="159" t="s">
        <v>714</v>
      </c>
      <c r="E230" s="159" t="s">
        <v>869</v>
      </c>
      <c r="F230" s="159" t="s">
        <v>870</v>
      </c>
      <c r="G230" s="505" t="s">
        <v>568</v>
      </c>
      <c r="H230" s="505" t="s">
        <v>592</v>
      </c>
      <c r="I230" s="505" t="s">
        <v>590</v>
      </c>
      <c r="J230" s="506" t="s">
        <v>1</v>
      </c>
      <c r="K230" s="505" t="s">
        <v>571</v>
      </c>
      <c r="L230" s="578">
        <v>31.36</v>
      </c>
      <c r="M230" s="459"/>
      <c r="N230" s="459"/>
      <c r="O230" s="459"/>
      <c r="P230" s="459"/>
      <c r="Q230" s="160">
        <v>195</v>
      </c>
      <c r="R230" s="160">
        <v>195</v>
      </c>
      <c r="S230" s="160"/>
      <c r="T230" s="160"/>
      <c r="U230" s="161" t="e">
        <f t="shared" si="40"/>
        <v>#DIV/0!</v>
      </c>
      <c r="V230" s="161" t="e">
        <f t="shared" si="41"/>
        <v>#DIV/0!</v>
      </c>
      <c r="W230" s="161">
        <f t="shared" si="42"/>
        <v>0</v>
      </c>
      <c r="X230" s="161">
        <f t="shared" si="43"/>
        <v>0</v>
      </c>
      <c r="Y230" s="162">
        <f>IF(Q230="nio",0,IF(Q230&gt;0,VLOOKUP(J230,'3-Productie normen'!A:O,VLOOKUP(Q230,'3-Productie normen'!R:S,2,FALSE),FALSE)))</f>
        <v>0</v>
      </c>
      <c r="Z230" s="162">
        <f t="shared" si="44"/>
        <v>0</v>
      </c>
      <c r="AA230" s="162">
        <f t="shared" si="45"/>
        <v>0</v>
      </c>
      <c r="AB230" s="162">
        <f t="shared" si="46"/>
        <v>0</v>
      </c>
      <c r="AC230" s="163"/>
      <c r="AE230" s="127">
        <f t="shared" si="47"/>
        <v>12230.4</v>
      </c>
    </row>
    <row r="231" spans="1:31">
      <c r="A231" s="140">
        <v>231</v>
      </c>
      <c r="B231" s="158" t="s">
        <v>515</v>
      </c>
      <c r="C231" s="495"/>
      <c r="D231" s="159" t="s">
        <v>714</v>
      </c>
      <c r="E231" s="159" t="s">
        <v>863</v>
      </c>
      <c r="F231" s="159" t="s">
        <v>864</v>
      </c>
      <c r="G231" s="505" t="s">
        <v>543</v>
      </c>
      <c r="H231" s="505" t="s">
        <v>692</v>
      </c>
      <c r="I231" s="505" t="s">
        <v>865</v>
      </c>
      <c r="J231" s="506" t="s">
        <v>518</v>
      </c>
      <c r="K231" s="505" t="s">
        <v>866</v>
      </c>
      <c r="L231" s="578">
        <v>92.47</v>
      </c>
      <c r="M231" s="459"/>
      <c r="N231" s="459"/>
      <c r="O231" s="459"/>
      <c r="P231" s="459"/>
      <c r="Q231" s="160">
        <v>195</v>
      </c>
      <c r="R231" s="160"/>
      <c r="S231" s="160"/>
      <c r="T231" s="160"/>
      <c r="U231" s="161" t="e">
        <f t="shared" si="40"/>
        <v>#DIV/0!</v>
      </c>
      <c r="V231" s="161">
        <f t="shared" si="41"/>
        <v>0</v>
      </c>
      <c r="W231" s="161">
        <f t="shared" si="42"/>
        <v>0</v>
      </c>
      <c r="X231" s="161">
        <f t="shared" si="43"/>
        <v>0</v>
      </c>
      <c r="Y231" s="162">
        <f>IF(Q231="nio",0,IF(Q231&gt;0,VLOOKUP(J231,'3-Productie normen'!A:O,VLOOKUP(Q231,'3-Productie normen'!R:S,2,FALSE),FALSE)))</f>
        <v>0</v>
      </c>
      <c r="Z231" s="162">
        <f t="shared" si="44"/>
        <v>0</v>
      </c>
      <c r="AA231" s="162">
        <f t="shared" si="45"/>
        <v>0</v>
      </c>
      <c r="AB231" s="162">
        <f t="shared" si="46"/>
        <v>0</v>
      </c>
      <c r="AC231" s="163"/>
      <c r="AE231" s="127">
        <f t="shared" si="47"/>
        <v>18031.650000000001</v>
      </c>
    </row>
    <row r="232" spans="1:31">
      <c r="A232" s="140">
        <v>232</v>
      </c>
      <c r="B232" s="158" t="s">
        <v>515</v>
      </c>
      <c r="C232" s="495"/>
      <c r="D232" s="159" t="s">
        <v>714</v>
      </c>
      <c r="E232" s="159" t="s">
        <v>858</v>
      </c>
      <c r="F232" s="159" t="s">
        <v>859</v>
      </c>
      <c r="G232" s="505" t="s">
        <v>530</v>
      </c>
      <c r="H232" s="505" t="s">
        <v>531</v>
      </c>
      <c r="I232" s="505" t="s">
        <v>860</v>
      </c>
      <c r="J232" s="507" t="s">
        <v>1368</v>
      </c>
      <c r="K232" s="505" t="s">
        <v>547</v>
      </c>
      <c r="L232" s="578">
        <v>30.7</v>
      </c>
      <c r="M232" s="459"/>
      <c r="N232" s="459"/>
      <c r="O232" s="459"/>
      <c r="P232" s="459"/>
      <c r="Q232" s="160">
        <v>195</v>
      </c>
      <c r="R232" s="160"/>
      <c r="S232" s="160"/>
      <c r="T232" s="160"/>
      <c r="U232" s="161" t="e">
        <f t="shared" si="40"/>
        <v>#DIV/0!</v>
      </c>
      <c r="V232" s="161">
        <f t="shared" si="41"/>
        <v>0</v>
      </c>
      <c r="W232" s="161">
        <f t="shared" si="42"/>
        <v>0</v>
      </c>
      <c r="X232" s="161">
        <f t="shared" si="43"/>
        <v>0</v>
      </c>
      <c r="Y232" s="162">
        <f>IF(Q232="nio",0,IF(Q232&gt;0,VLOOKUP(J232,'3-Productie normen'!A:O,VLOOKUP(Q232,'3-Productie normen'!R:S,2,FALSE),FALSE)))</f>
        <v>0</v>
      </c>
      <c r="Z232" s="162">
        <f t="shared" si="44"/>
        <v>0</v>
      </c>
      <c r="AA232" s="162">
        <f t="shared" si="45"/>
        <v>0</v>
      </c>
      <c r="AB232" s="162">
        <f t="shared" si="46"/>
        <v>0</v>
      </c>
      <c r="AC232" s="163"/>
      <c r="AE232" s="127">
        <f t="shared" si="47"/>
        <v>5986.5</v>
      </c>
    </row>
    <row r="233" spans="1:31">
      <c r="A233" s="140">
        <v>233</v>
      </c>
      <c r="B233" s="158" t="s">
        <v>515</v>
      </c>
      <c r="C233" s="495"/>
      <c r="D233" s="159" t="s">
        <v>714</v>
      </c>
      <c r="E233" s="159" t="s">
        <v>852</v>
      </c>
      <c r="F233" s="159" t="s">
        <v>853</v>
      </c>
      <c r="G233" s="505" t="s">
        <v>530</v>
      </c>
      <c r="H233" s="505" t="s">
        <v>667</v>
      </c>
      <c r="I233" s="505" t="s">
        <v>667</v>
      </c>
      <c r="J233" s="505" t="s">
        <v>1365</v>
      </c>
      <c r="K233" s="505" t="s">
        <v>547</v>
      </c>
      <c r="L233" s="578">
        <v>8.16</v>
      </c>
      <c r="M233" s="459"/>
      <c r="N233" s="459"/>
      <c r="O233" s="459"/>
      <c r="P233" s="459"/>
      <c r="Q233" s="160">
        <v>195</v>
      </c>
      <c r="R233" s="160"/>
      <c r="S233" s="160"/>
      <c r="T233" s="160"/>
      <c r="U233" s="161" t="e">
        <f t="shared" si="40"/>
        <v>#DIV/0!</v>
      </c>
      <c r="V233" s="161">
        <f t="shared" si="41"/>
        <v>0</v>
      </c>
      <c r="W233" s="161">
        <f t="shared" si="42"/>
        <v>0</v>
      </c>
      <c r="X233" s="161">
        <f t="shared" si="43"/>
        <v>0</v>
      </c>
      <c r="Y233" s="162">
        <f>IF(Q233="nio",0,IF(Q233&gt;0,VLOOKUP(J233,'3-Productie normen'!A:O,VLOOKUP(Q233,'3-Productie normen'!R:S,2,FALSE),FALSE)))</f>
        <v>0</v>
      </c>
      <c r="Z233" s="162">
        <f t="shared" si="44"/>
        <v>0</v>
      </c>
      <c r="AA233" s="162">
        <f t="shared" si="45"/>
        <v>0</v>
      </c>
      <c r="AB233" s="162">
        <f t="shared" si="46"/>
        <v>0</v>
      </c>
      <c r="AC233" s="163"/>
      <c r="AE233" s="127">
        <f t="shared" si="47"/>
        <v>1591.2</v>
      </c>
    </row>
    <row r="234" spans="1:31">
      <c r="A234" s="140">
        <v>234</v>
      </c>
      <c r="B234" s="158" t="s">
        <v>515</v>
      </c>
      <c r="C234" s="495"/>
      <c r="D234" s="159" t="s">
        <v>714</v>
      </c>
      <c r="E234" s="159" t="s">
        <v>847</v>
      </c>
      <c r="F234" s="159" t="s">
        <v>848</v>
      </c>
      <c r="G234" s="505" t="s">
        <v>530</v>
      </c>
      <c r="H234" s="505" t="s">
        <v>531</v>
      </c>
      <c r="I234" s="505" t="s">
        <v>849</v>
      </c>
      <c r="J234" s="507" t="s">
        <v>1368</v>
      </c>
      <c r="K234" s="505" t="s">
        <v>634</v>
      </c>
      <c r="L234" s="578">
        <v>14.69</v>
      </c>
      <c r="M234" s="459"/>
      <c r="N234" s="459"/>
      <c r="O234" s="459"/>
      <c r="P234" s="459"/>
      <c r="Q234" s="160">
        <v>195</v>
      </c>
      <c r="R234" s="160"/>
      <c r="S234" s="160"/>
      <c r="T234" s="160"/>
      <c r="U234" s="161" t="e">
        <f t="shared" si="40"/>
        <v>#DIV/0!</v>
      </c>
      <c r="V234" s="161">
        <f t="shared" si="41"/>
        <v>0</v>
      </c>
      <c r="W234" s="161">
        <f t="shared" si="42"/>
        <v>0</v>
      </c>
      <c r="X234" s="161">
        <f t="shared" si="43"/>
        <v>0</v>
      </c>
      <c r="Y234" s="162">
        <f>IF(Q234="nio",0,IF(Q234&gt;0,VLOOKUP(J234,'3-Productie normen'!A:O,VLOOKUP(Q234,'3-Productie normen'!R:S,2,FALSE),FALSE)))</f>
        <v>0</v>
      </c>
      <c r="Z234" s="162">
        <f t="shared" si="44"/>
        <v>0</v>
      </c>
      <c r="AA234" s="162">
        <f t="shared" si="45"/>
        <v>0</v>
      </c>
      <c r="AB234" s="162">
        <f t="shared" si="46"/>
        <v>0</v>
      </c>
      <c r="AC234" s="163"/>
      <c r="AE234" s="127">
        <f t="shared" si="47"/>
        <v>2864.5499999999997</v>
      </c>
    </row>
    <row r="235" spans="1:31">
      <c r="A235" s="140">
        <v>235</v>
      </c>
      <c r="B235" s="158" t="s">
        <v>515</v>
      </c>
      <c r="C235" s="495"/>
      <c r="D235" s="159" t="s">
        <v>714</v>
      </c>
      <c r="E235" s="159" t="s">
        <v>715</v>
      </c>
      <c r="F235" s="159" t="s">
        <v>716</v>
      </c>
      <c r="G235" s="505" t="s">
        <v>534</v>
      </c>
      <c r="H235" s="505" t="s">
        <v>531</v>
      </c>
      <c r="I235" s="505" t="s">
        <v>531</v>
      </c>
      <c r="J235" s="507" t="s">
        <v>1368</v>
      </c>
      <c r="K235" s="505" t="s">
        <v>634</v>
      </c>
      <c r="L235" s="578">
        <v>11.07</v>
      </c>
      <c r="M235" s="459"/>
      <c r="N235" s="459"/>
      <c r="O235" s="459"/>
      <c r="P235" s="459"/>
      <c r="Q235" s="160">
        <v>195</v>
      </c>
      <c r="R235" s="160"/>
      <c r="S235" s="160"/>
      <c r="T235" s="160"/>
      <c r="U235" s="161" t="e">
        <f t="shared" si="40"/>
        <v>#DIV/0!</v>
      </c>
      <c r="V235" s="161">
        <f t="shared" si="41"/>
        <v>0</v>
      </c>
      <c r="W235" s="161">
        <f t="shared" si="42"/>
        <v>0</v>
      </c>
      <c r="X235" s="161">
        <f t="shared" si="43"/>
        <v>0</v>
      </c>
      <c r="Y235" s="162">
        <f>IF(Q235="nio",0,IF(Q235&gt;0,VLOOKUP(J235,'3-Productie normen'!A:O,VLOOKUP(Q235,'3-Productie normen'!R:S,2,FALSE),FALSE)))</f>
        <v>0</v>
      </c>
      <c r="Z235" s="162">
        <f t="shared" si="44"/>
        <v>0</v>
      </c>
      <c r="AA235" s="162">
        <f t="shared" si="45"/>
        <v>0</v>
      </c>
      <c r="AB235" s="162">
        <f t="shared" si="46"/>
        <v>0</v>
      </c>
      <c r="AC235" s="163"/>
      <c r="AE235" s="127">
        <f t="shared" si="47"/>
        <v>2158.65</v>
      </c>
    </row>
    <row r="236" spans="1:31">
      <c r="A236" s="140">
        <v>236</v>
      </c>
      <c r="B236" s="158" t="s">
        <v>515</v>
      </c>
      <c r="C236" s="495"/>
      <c r="D236" s="159" t="s">
        <v>714</v>
      </c>
      <c r="E236" s="159" t="s">
        <v>717</v>
      </c>
      <c r="F236" s="159" t="s">
        <v>718</v>
      </c>
      <c r="G236" s="505" t="s">
        <v>534</v>
      </c>
      <c r="H236" s="505" t="s">
        <v>531</v>
      </c>
      <c r="I236" s="505" t="s">
        <v>531</v>
      </c>
      <c r="J236" s="507" t="s">
        <v>1368</v>
      </c>
      <c r="K236" s="505" t="s">
        <v>634</v>
      </c>
      <c r="L236" s="578">
        <v>11.52</v>
      </c>
      <c r="M236" s="459"/>
      <c r="N236" s="459"/>
      <c r="O236" s="459"/>
      <c r="P236" s="459"/>
      <c r="Q236" s="160">
        <v>195</v>
      </c>
      <c r="R236" s="160"/>
      <c r="S236" s="160"/>
      <c r="T236" s="160"/>
      <c r="U236" s="161" t="e">
        <f t="shared" si="40"/>
        <v>#DIV/0!</v>
      </c>
      <c r="V236" s="161">
        <f t="shared" si="41"/>
        <v>0</v>
      </c>
      <c r="W236" s="161">
        <f t="shared" si="42"/>
        <v>0</v>
      </c>
      <c r="X236" s="161">
        <f t="shared" si="43"/>
        <v>0</v>
      </c>
      <c r="Y236" s="162">
        <f>IF(Q236="nio",0,IF(Q236&gt;0,VLOOKUP(J236,'3-Productie normen'!A:O,VLOOKUP(Q236,'3-Productie normen'!R:S,2,FALSE),FALSE)))</f>
        <v>0</v>
      </c>
      <c r="Z236" s="162">
        <f t="shared" si="44"/>
        <v>0</v>
      </c>
      <c r="AA236" s="162">
        <f t="shared" si="45"/>
        <v>0</v>
      </c>
      <c r="AB236" s="162">
        <f t="shared" si="46"/>
        <v>0</v>
      </c>
      <c r="AC236" s="163"/>
      <c r="AE236" s="127">
        <f t="shared" si="47"/>
        <v>2246.4</v>
      </c>
    </row>
    <row r="237" spans="1:31">
      <c r="A237" s="140">
        <v>237</v>
      </c>
      <c r="B237" s="158" t="s">
        <v>515</v>
      </c>
      <c r="C237" s="495"/>
      <c r="D237" s="159" t="s">
        <v>714</v>
      </c>
      <c r="E237" s="159" t="s">
        <v>719</v>
      </c>
      <c r="F237" s="159" t="s">
        <v>720</v>
      </c>
      <c r="G237" s="505" t="s">
        <v>534</v>
      </c>
      <c r="H237" s="505" t="s">
        <v>531</v>
      </c>
      <c r="I237" s="505" t="s">
        <v>531</v>
      </c>
      <c r="J237" s="507" t="s">
        <v>1368</v>
      </c>
      <c r="K237" s="505" t="s">
        <v>634</v>
      </c>
      <c r="L237" s="578">
        <v>35.69</v>
      </c>
      <c r="M237" s="459"/>
      <c r="N237" s="459"/>
      <c r="O237" s="459"/>
      <c r="P237" s="459"/>
      <c r="Q237" s="160">
        <v>195</v>
      </c>
      <c r="R237" s="160"/>
      <c r="S237" s="160"/>
      <c r="T237" s="160"/>
      <c r="U237" s="161" t="e">
        <f t="shared" si="40"/>
        <v>#DIV/0!</v>
      </c>
      <c r="V237" s="161">
        <f t="shared" si="41"/>
        <v>0</v>
      </c>
      <c r="W237" s="161">
        <f t="shared" si="42"/>
        <v>0</v>
      </c>
      <c r="X237" s="161">
        <f t="shared" si="43"/>
        <v>0</v>
      </c>
      <c r="Y237" s="162">
        <f>IF(Q237="nio",0,IF(Q237&gt;0,VLOOKUP(J237,'3-Productie normen'!A:O,VLOOKUP(Q237,'3-Productie normen'!R:S,2,FALSE),FALSE)))</f>
        <v>0</v>
      </c>
      <c r="Z237" s="162">
        <f t="shared" si="44"/>
        <v>0</v>
      </c>
      <c r="AA237" s="162">
        <f t="shared" si="45"/>
        <v>0</v>
      </c>
      <c r="AB237" s="162">
        <f t="shared" si="46"/>
        <v>0</v>
      </c>
      <c r="AC237" s="163"/>
      <c r="AE237" s="127">
        <f t="shared" si="47"/>
        <v>6959.5499999999993</v>
      </c>
    </row>
    <row r="238" spans="1:31">
      <c r="A238" s="140">
        <v>238</v>
      </c>
      <c r="B238" s="158" t="s">
        <v>515</v>
      </c>
      <c r="C238" s="495"/>
      <c r="D238" s="159" t="s">
        <v>714</v>
      </c>
      <c r="E238" s="159" t="s">
        <v>721</v>
      </c>
      <c r="F238" s="159" t="s">
        <v>722</v>
      </c>
      <c r="G238" s="505" t="s">
        <v>534</v>
      </c>
      <c r="H238" s="505" t="s">
        <v>531</v>
      </c>
      <c r="I238" s="505" t="s">
        <v>531</v>
      </c>
      <c r="J238" s="507" t="s">
        <v>1368</v>
      </c>
      <c r="K238" s="505" t="s">
        <v>634</v>
      </c>
      <c r="L238" s="578">
        <v>11.52</v>
      </c>
      <c r="M238" s="459"/>
      <c r="N238" s="459"/>
      <c r="O238" s="459"/>
      <c r="P238" s="459"/>
      <c r="Q238" s="160">
        <v>195</v>
      </c>
      <c r="R238" s="160"/>
      <c r="S238" s="160"/>
      <c r="T238" s="160"/>
      <c r="U238" s="161" t="e">
        <f t="shared" si="40"/>
        <v>#DIV/0!</v>
      </c>
      <c r="V238" s="161">
        <f t="shared" si="41"/>
        <v>0</v>
      </c>
      <c r="W238" s="161">
        <f t="shared" si="42"/>
        <v>0</v>
      </c>
      <c r="X238" s="161">
        <f t="shared" si="43"/>
        <v>0</v>
      </c>
      <c r="Y238" s="162">
        <f>IF(Q238="nio",0,IF(Q238&gt;0,VLOOKUP(J238,'3-Productie normen'!A:O,VLOOKUP(Q238,'3-Productie normen'!R:S,2,FALSE),FALSE)))</f>
        <v>0</v>
      </c>
      <c r="Z238" s="162">
        <f t="shared" si="44"/>
        <v>0</v>
      </c>
      <c r="AA238" s="162">
        <f t="shared" si="45"/>
        <v>0</v>
      </c>
      <c r="AB238" s="162">
        <f t="shared" si="46"/>
        <v>0</v>
      </c>
      <c r="AC238" s="163"/>
      <c r="AE238" s="127">
        <f t="shared" si="47"/>
        <v>2246.4</v>
      </c>
    </row>
    <row r="239" spans="1:31">
      <c r="A239" s="140">
        <v>239</v>
      </c>
      <c r="B239" s="158" t="s">
        <v>515</v>
      </c>
      <c r="C239" s="495"/>
      <c r="D239" s="159" t="s">
        <v>714</v>
      </c>
      <c r="E239" s="159" t="s">
        <v>723</v>
      </c>
      <c r="F239" s="159" t="s">
        <v>724</v>
      </c>
      <c r="G239" s="505" t="s">
        <v>534</v>
      </c>
      <c r="H239" s="505" t="s">
        <v>531</v>
      </c>
      <c r="I239" s="505" t="s">
        <v>531</v>
      </c>
      <c r="J239" s="507" t="s">
        <v>1368</v>
      </c>
      <c r="K239" s="505" t="s">
        <v>634</v>
      </c>
      <c r="L239" s="578">
        <v>31.72</v>
      </c>
      <c r="M239" s="459"/>
      <c r="N239" s="459"/>
      <c r="O239" s="459"/>
      <c r="P239" s="459"/>
      <c r="Q239" s="160">
        <v>195</v>
      </c>
      <c r="R239" s="160"/>
      <c r="S239" s="160"/>
      <c r="T239" s="160"/>
      <c r="U239" s="161" t="e">
        <f t="shared" si="40"/>
        <v>#DIV/0!</v>
      </c>
      <c r="V239" s="161">
        <f t="shared" si="41"/>
        <v>0</v>
      </c>
      <c r="W239" s="161">
        <f t="shared" si="42"/>
        <v>0</v>
      </c>
      <c r="X239" s="161">
        <f t="shared" si="43"/>
        <v>0</v>
      </c>
      <c r="Y239" s="162">
        <f>IF(Q239="nio",0,IF(Q239&gt;0,VLOOKUP(J239,'3-Productie normen'!A:O,VLOOKUP(Q239,'3-Productie normen'!R:S,2,FALSE),FALSE)))</f>
        <v>0</v>
      </c>
      <c r="Z239" s="162">
        <f t="shared" si="44"/>
        <v>0</v>
      </c>
      <c r="AA239" s="162">
        <f t="shared" si="45"/>
        <v>0</v>
      </c>
      <c r="AB239" s="162">
        <f t="shared" si="46"/>
        <v>0</v>
      </c>
      <c r="AC239" s="163"/>
      <c r="AE239" s="127">
        <f t="shared" si="47"/>
        <v>6185.4</v>
      </c>
    </row>
    <row r="240" spans="1:31">
      <c r="A240" s="140">
        <v>240</v>
      </c>
      <c r="B240" s="158" t="s">
        <v>515</v>
      </c>
      <c r="C240" s="495"/>
      <c r="D240" s="159" t="s">
        <v>714</v>
      </c>
      <c r="E240" s="159" t="s">
        <v>725</v>
      </c>
      <c r="F240" s="159" t="s">
        <v>726</v>
      </c>
      <c r="G240" s="505" t="s">
        <v>543</v>
      </c>
      <c r="H240" s="505" t="s">
        <v>548</v>
      </c>
      <c r="I240" s="505" t="s">
        <v>548</v>
      </c>
      <c r="J240" s="505" t="s">
        <v>263</v>
      </c>
      <c r="K240" s="505" t="s">
        <v>547</v>
      </c>
      <c r="L240" s="578">
        <v>54.79</v>
      </c>
      <c r="M240" s="459"/>
      <c r="N240" s="459"/>
      <c r="O240" s="459"/>
      <c r="P240" s="459"/>
      <c r="Q240" s="160">
        <v>195</v>
      </c>
      <c r="R240" s="160"/>
      <c r="S240" s="160"/>
      <c r="T240" s="160"/>
      <c r="U240" s="161" t="e">
        <f t="shared" si="40"/>
        <v>#DIV/0!</v>
      </c>
      <c r="V240" s="161">
        <f t="shared" si="41"/>
        <v>0</v>
      </c>
      <c r="W240" s="161">
        <f t="shared" si="42"/>
        <v>0</v>
      </c>
      <c r="X240" s="161">
        <f t="shared" si="43"/>
        <v>0</v>
      </c>
      <c r="Y240" s="162">
        <f>IF(Q240="nio",0,IF(Q240&gt;0,VLOOKUP(J240,'3-Productie normen'!A:O,VLOOKUP(Q240,'3-Productie normen'!R:S,2,FALSE),FALSE)))</f>
        <v>0</v>
      </c>
      <c r="Z240" s="162">
        <f t="shared" si="44"/>
        <v>0</v>
      </c>
      <c r="AA240" s="162">
        <f t="shared" si="45"/>
        <v>0</v>
      </c>
      <c r="AB240" s="162">
        <f t="shared" si="46"/>
        <v>0</v>
      </c>
      <c r="AC240" s="163"/>
      <c r="AE240" s="127">
        <f t="shared" si="47"/>
        <v>10684.05</v>
      </c>
    </row>
    <row r="241" spans="1:31">
      <c r="A241" s="140">
        <v>241</v>
      </c>
      <c r="B241" s="158" t="s">
        <v>515</v>
      </c>
      <c r="C241" s="495"/>
      <c r="D241" s="159" t="s">
        <v>714</v>
      </c>
      <c r="E241" s="159" t="s">
        <v>727</v>
      </c>
      <c r="F241" s="159" t="s">
        <v>728</v>
      </c>
      <c r="G241" s="505" t="s">
        <v>543</v>
      </c>
      <c r="H241" s="505" t="s">
        <v>548</v>
      </c>
      <c r="I241" s="505" t="s">
        <v>548</v>
      </c>
      <c r="J241" s="505" t="s">
        <v>263</v>
      </c>
      <c r="K241" s="505" t="s">
        <v>547</v>
      </c>
      <c r="L241" s="578">
        <v>57.83</v>
      </c>
      <c r="M241" s="459"/>
      <c r="N241" s="459"/>
      <c r="O241" s="459"/>
      <c r="P241" s="459"/>
      <c r="Q241" s="160">
        <v>195</v>
      </c>
      <c r="R241" s="160"/>
      <c r="S241" s="160"/>
      <c r="T241" s="160"/>
      <c r="U241" s="161" t="e">
        <f t="shared" si="40"/>
        <v>#DIV/0!</v>
      </c>
      <c r="V241" s="161">
        <f t="shared" si="41"/>
        <v>0</v>
      </c>
      <c r="W241" s="161">
        <f t="shared" si="42"/>
        <v>0</v>
      </c>
      <c r="X241" s="161">
        <f t="shared" si="43"/>
        <v>0</v>
      </c>
      <c r="Y241" s="162">
        <f>IF(Q241="nio",0,IF(Q241&gt;0,VLOOKUP(J241,'3-Productie normen'!A:O,VLOOKUP(Q241,'3-Productie normen'!R:S,2,FALSE),FALSE)))</f>
        <v>0</v>
      </c>
      <c r="Z241" s="162">
        <f t="shared" si="44"/>
        <v>0</v>
      </c>
      <c r="AA241" s="162">
        <f t="shared" si="45"/>
        <v>0</v>
      </c>
      <c r="AB241" s="162">
        <f t="shared" si="46"/>
        <v>0</v>
      </c>
      <c r="AC241" s="163"/>
      <c r="AE241" s="127">
        <f t="shared" si="47"/>
        <v>11276.85</v>
      </c>
    </row>
    <row r="242" spans="1:31">
      <c r="A242" s="140">
        <v>242</v>
      </c>
      <c r="B242" s="158" t="s">
        <v>515</v>
      </c>
      <c r="C242" s="495"/>
      <c r="D242" s="159" t="s">
        <v>714</v>
      </c>
      <c r="E242" s="159" t="s">
        <v>736</v>
      </c>
      <c r="F242" s="159" t="s">
        <v>737</v>
      </c>
      <c r="G242" s="505" t="s">
        <v>534</v>
      </c>
      <c r="H242" s="505" t="s">
        <v>531</v>
      </c>
      <c r="I242" s="505" t="s">
        <v>738</v>
      </c>
      <c r="J242" s="507" t="s">
        <v>1368</v>
      </c>
      <c r="K242" s="505" t="s">
        <v>634</v>
      </c>
      <c r="L242" s="578">
        <v>21.83</v>
      </c>
      <c r="M242" s="459"/>
      <c r="N242" s="459"/>
      <c r="O242" s="459"/>
      <c r="P242" s="459"/>
      <c r="Q242" s="160">
        <v>195</v>
      </c>
      <c r="R242" s="160"/>
      <c r="S242" s="160"/>
      <c r="T242" s="160"/>
      <c r="U242" s="161" t="e">
        <f t="shared" si="40"/>
        <v>#DIV/0!</v>
      </c>
      <c r="V242" s="161">
        <f t="shared" si="41"/>
        <v>0</v>
      </c>
      <c r="W242" s="161">
        <f t="shared" si="42"/>
        <v>0</v>
      </c>
      <c r="X242" s="161">
        <f t="shared" si="43"/>
        <v>0</v>
      </c>
      <c r="Y242" s="162">
        <f>IF(Q242="nio",0,IF(Q242&gt;0,VLOOKUP(J242,'3-Productie normen'!A:O,VLOOKUP(Q242,'3-Productie normen'!R:S,2,FALSE),FALSE)))</f>
        <v>0</v>
      </c>
      <c r="Z242" s="162">
        <f t="shared" si="44"/>
        <v>0</v>
      </c>
      <c r="AA242" s="162">
        <f t="shared" si="45"/>
        <v>0</v>
      </c>
      <c r="AB242" s="162">
        <f t="shared" si="46"/>
        <v>0</v>
      </c>
      <c r="AC242" s="163"/>
      <c r="AE242" s="127">
        <f t="shared" si="47"/>
        <v>4256.8499999999995</v>
      </c>
    </row>
    <row r="243" spans="1:31">
      <c r="A243" s="140">
        <v>243</v>
      </c>
      <c r="B243" s="158" t="s">
        <v>515</v>
      </c>
      <c r="C243" s="495"/>
      <c r="D243" s="159" t="s">
        <v>714</v>
      </c>
      <c r="E243" s="159" t="s">
        <v>739</v>
      </c>
      <c r="F243" s="159" t="s">
        <v>740</v>
      </c>
      <c r="G243" s="505" t="s">
        <v>534</v>
      </c>
      <c r="H243" s="505" t="s">
        <v>531</v>
      </c>
      <c r="I243" s="505" t="s">
        <v>531</v>
      </c>
      <c r="J243" s="507" t="s">
        <v>1368</v>
      </c>
      <c r="K243" s="505" t="s">
        <v>634</v>
      </c>
      <c r="L243" s="578">
        <v>15.94</v>
      </c>
      <c r="M243" s="459"/>
      <c r="N243" s="459"/>
      <c r="O243" s="459"/>
      <c r="P243" s="459"/>
      <c r="Q243" s="160">
        <v>195</v>
      </c>
      <c r="R243" s="160"/>
      <c r="S243" s="160"/>
      <c r="T243" s="160"/>
      <c r="U243" s="161" t="e">
        <f t="shared" si="40"/>
        <v>#DIV/0!</v>
      </c>
      <c r="V243" s="161">
        <f t="shared" si="41"/>
        <v>0</v>
      </c>
      <c r="W243" s="161">
        <f t="shared" si="42"/>
        <v>0</v>
      </c>
      <c r="X243" s="161">
        <f t="shared" si="43"/>
        <v>0</v>
      </c>
      <c r="Y243" s="162">
        <f>IF(Q243="nio",0,IF(Q243&gt;0,VLOOKUP(J243,'3-Productie normen'!A:O,VLOOKUP(Q243,'3-Productie normen'!R:S,2,FALSE),FALSE)))</f>
        <v>0</v>
      </c>
      <c r="Z243" s="162">
        <f t="shared" si="44"/>
        <v>0</v>
      </c>
      <c r="AA243" s="162">
        <f t="shared" si="45"/>
        <v>0</v>
      </c>
      <c r="AB243" s="162">
        <f t="shared" si="46"/>
        <v>0</v>
      </c>
      <c r="AC243" s="163"/>
      <c r="AE243" s="127">
        <f t="shared" si="47"/>
        <v>3108.2999999999997</v>
      </c>
    </row>
    <row r="244" spans="1:31">
      <c r="A244" s="140">
        <v>244</v>
      </c>
      <c r="B244" s="158" t="s">
        <v>515</v>
      </c>
      <c r="C244" s="495"/>
      <c r="D244" s="159" t="s">
        <v>714</v>
      </c>
      <c r="E244" s="159" t="s">
        <v>741</v>
      </c>
      <c r="F244" s="159" t="s">
        <v>742</v>
      </c>
      <c r="G244" s="505" t="s">
        <v>534</v>
      </c>
      <c r="H244" s="505" t="s">
        <v>531</v>
      </c>
      <c r="I244" s="505" t="s">
        <v>531</v>
      </c>
      <c r="J244" s="507" t="s">
        <v>1368</v>
      </c>
      <c r="K244" s="505" t="s">
        <v>634</v>
      </c>
      <c r="L244" s="578">
        <v>17.350000000000001</v>
      </c>
      <c r="M244" s="459"/>
      <c r="N244" s="459"/>
      <c r="O244" s="459"/>
      <c r="P244" s="459"/>
      <c r="Q244" s="160">
        <v>195</v>
      </c>
      <c r="R244" s="160"/>
      <c r="S244" s="160"/>
      <c r="T244" s="160"/>
      <c r="U244" s="161" t="e">
        <f t="shared" si="40"/>
        <v>#DIV/0!</v>
      </c>
      <c r="V244" s="161">
        <f t="shared" si="41"/>
        <v>0</v>
      </c>
      <c r="W244" s="161">
        <f t="shared" si="42"/>
        <v>0</v>
      </c>
      <c r="X244" s="161">
        <f t="shared" si="43"/>
        <v>0</v>
      </c>
      <c r="Y244" s="162">
        <f>IF(Q244="nio",0,IF(Q244&gt;0,VLOOKUP(J244,'3-Productie normen'!A:O,VLOOKUP(Q244,'3-Productie normen'!R:S,2,FALSE),FALSE)))</f>
        <v>0</v>
      </c>
      <c r="Z244" s="162">
        <f t="shared" si="44"/>
        <v>0</v>
      </c>
      <c r="AA244" s="162">
        <f t="shared" si="45"/>
        <v>0</v>
      </c>
      <c r="AB244" s="162">
        <f t="shared" si="46"/>
        <v>0</v>
      </c>
      <c r="AC244" s="163"/>
      <c r="AE244" s="127">
        <f t="shared" si="47"/>
        <v>3383.2500000000005</v>
      </c>
    </row>
    <row r="245" spans="1:31">
      <c r="A245" s="140">
        <v>245</v>
      </c>
      <c r="B245" s="158" t="s">
        <v>515</v>
      </c>
      <c r="C245" s="495"/>
      <c r="D245" s="159" t="s">
        <v>714</v>
      </c>
      <c r="E245" s="159" t="s">
        <v>743</v>
      </c>
      <c r="F245" s="159" t="s">
        <v>744</v>
      </c>
      <c r="G245" s="505" t="s">
        <v>543</v>
      </c>
      <c r="H245" s="505" t="s">
        <v>544</v>
      </c>
      <c r="I245" s="505" t="s">
        <v>745</v>
      </c>
      <c r="J245" s="505" t="s">
        <v>1371</v>
      </c>
      <c r="K245" s="505" t="s">
        <v>547</v>
      </c>
      <c r="L245" s="578">
        <v>100.65</v>
      </c>
      <c r="M245" s="459"/>
      <c r="N245" s="459"/>
      <c r="O245" s="459"/>
      <c r="P245" s="459"/>
      <c r="Q245" s="160">
        <v>120</v>
      </c>
      <c r="R245" s="160"/>
      <c r="S245" s="160"/>
      <c r="T245" s="160"/>
      <c r="U245" s="161" t="e">
        <f t="shared" si="40"/>
        <v>#DIV/0!</v>
      </c>
      <c r="V245" s="161">
        <f t="shared" si="41"/>
        <v>0</v>
      </c>
      <c r="W245" s="161">
        <f t="shared" si="42"/>
        <v>0</v>
      </c>
      <c r="X245" s="161">
        <f t="shared" si="43"/>
        <v>0</v>
      </c>
      <c r="Y245" s="162">
        <f>IF(Q245="nio",0,IF(Q245&gt;0,VLOOKUP(J245,'3-Productie normen'!A:O,VLOOKUP(Q245,'3-Productie normen'!R:S,2,FALSE),FALSE)))</f>
        <v>0</v>
      </c>
      <c r="Z245" s="162">
        <f t="shared" si="44"/>
        <v>0</v>
      </c>
      <c r="AA245" s="162">
        <f t="shared" si="45"/>
        <v>0</v>
      </c>
      <c r="AB245" s="162">
        <f t="shared" si="46"/>
        <v>0</v>
      </c>
      <c r="AC245" s="163"/>
      <c r="AE245" s="127">
        <f t="shared" si="47"/>
        <v>12078</v>
      </c>
    </row>
    <row r="246" spans="1:31">
      <c r="A246" s="140">
        <v>246</v>
      </c>
      <c r="B246" s="158" t="s">
        <v>515</v>
      </c>
      <c r="C246" s="495"/>
      <c r="D246" s="159" t="s">
        <v>714</v>
      </c>
      <c r="E246" s="159" t="s">
        <v>746</v>
      </c>
      <c r="F246" s="159" t="s">
        <v>747</v>
      </c>
      <c r="G246" s="505" t="s">
        <v>543</v>
      </c>
      <c r="H246" s="505" t="s">
        <v>548</v>
      </c>
      <c r="I246" s="505" t="s">
        <v>548</v>
      </c>
      <c r="J246" s="505" t="s">
        <v>263</v>
      </c>
      <c r="K246" s="505" t="s">
        <v>547</v>
      </c>
      <c r="L246" s="578">
        <v>53.55</v>
      </c>
      <c r="M246" s="459"/>
      <c r="N246" s="459"/>
      <c r="O246" s="459"/>
      <c r="P246" s="459"/>
      <c r="Q246" s="160">
        <v>195</v>
      </c>
      <c r="R246" s="160"/>
      <c r="S246" s="160"/>
      <c r="T246" s="160"/>
      <c r="U246" s="161" t="e">
        <f t="shared" si="40"/>
        <v>#DIV/0!</v>
      </c>
      <c r="V246" s="161">
        <f t="shared" si="41"/>
        <v>0</v>
      </c>
      <c r="W246" s="161">
        <f t="shared" si="42"/>
        <v>0</v>
      </c>
      <c r="X246" s="161">
        <f t="shared" si="43"/>
        <v>0</v>
      </c>
      <c r="Y246" s="162">
        <f>IF(Q246="nio",0,IF(Q246&gt;0,VLOOKUP(J246,'3-Productie normen'!A:O,VLOOKUP(Q246,'3-Productie normen'!R:S,2,FALSE),FALSE)))</f>
        <v>0</v>
      </c>
      <c r="Z246" s="162">
        <f t="shared" si="44"/>
        <v>0</v>
      </c>
      <c r="AA246" s="162">
        <f t="shared" si="45"/>
        <v>0</v>
      </c>
      <c r="AB246" s="162">
        <f t="shared" si="46"/>
        <v>0</v>
      </c>
      <c r="AC246" s="163"/>
      <c r="AE246" s="127">
        <f t="shared" si="47"/>
        <v>10442.25</v>
      </c>
    </row>
    <row r="247" spans="1:31">
      <c r="A247" s="140">
        <v>247</v>
      </c>
      <c r="B247" s="158" t="s">
        <v>515</v>
      </c>
      <c r="C247" s="495"/>
      <c r="D247" s="159" t="s">
        <v>714</v>
      </c>
      <c r="E247" s="159" t="s">
        <v>748</v>
      </c>
      <c r="F247" s="159" t="s">
        <v>749</v>
      </c>
      <c r="G247" s="505" t="s">
        <v>543</v>
      </c>
      <c r="H247" s="505" t="s">
        <v>548</v>
      </c>
      <c r="I247" s="505" t="s">
        <v>616</v>
      </c>
      <c r="J247" s="505" t="s">
        <v>263</v>
      </c>
      <c r="K247" s="505" t="s">
        <v>547</v>
      </c>
      <c r="L247" s="578">
        <v>64.72</v>
      </c>
      <c r="M247" s="459"/>
      <c r="N247" s="459"/>
      <c r="O247" s="459"/>
      <c r="P247" s="459"/>
      <c r="Q247" s="160">
        <v>195</v>
      </c>
      <c r="R247" s="160"/>
      <c r="S247" s="160"/>
      <c r="T247" s="160"/>
      <c r="U247" s="161" t="e">
        <f t="shared" si="40"/>
        <v>#DIV/0!</v>
      </c>
      <c r="V247" s="161">
        <f t="shared" si="41"/>
        <v>0</v>
      </c>
      <c r="W247" s="161">
        <f t="shared" si="42"/>
        <v>0</v>
      </c>
      <c r="X247" s="161">
        <f t="shared" si="43"/>
        <v>0</v>
      </c>
      <c r="Y247" s="162">
        <f>IF(Q247="nio",0,IF(Q247&gt;0,VLOOKUP(J247,'3-Productie normen'!A:O,VLOOKUP(Q247,'3-Productie normen'!R:S,2,FALSE),FALSE)))</f>
        <v>0</v>
      </c>
      <c r="Z247" s="162">
        <f t="shared" si="44"/>
        <v>0</v>
      </c>
      <c r="AA247" s="162">
        <f t="shared" si="45"/>
        <v>0</v>
      </c>
      <c r="AB247" s="162">
        <f t="shared" si="46"/>
        <v>0</v>
      </c>
      <c r="AC247" s="163"/>
      <c r="AE247" s="127">
        <f t="shared" si="47"/>
        <v>12620.4</v>
      </c>
    </row>
    <row r="248" spans="1:31">
      <c r="A248" s="140">
        <v>248</v>
      </c>
      <c r="B248" s="158" t="s">
        <v>515</v>
      </c>
      <c r="C248" s="495"/>
      <c r="D248" s="159" t="s">
        <v>714</v>
      </c>
      <c r="E248" s="159" t="s">
        <v>750</v>
      </c>
      <c r="F248" s="159" t="s">
        <v>751</v>
      </c>
      <c r="G248" s="505" t="s">
        <v>543</v>
      </c>
      <c r="H248" s="505" t="s">
        <v>548</v>
      </c>
      <c r="I248" s="505" t="s">
        <v>616</v>
      </c>
      <c r="J248" s="505" t="s">
        <v>263</v>
      </c>
      <c r="K248" s="505" t="s">
        <v>547</v>
      </c>
      <c r="L248" s="578">
        <v>75.849999999999994</v>
      </c>
      <c r="M248" s="459"/>
      <c r="N248" s="459"/>
      <c r="O248" s="459"/>
      <c r="P248" s="459"/>
      <c r="Q248" s="160">
        <v>195</v>
      </c>
      <c r="R248" s="160"/>
      <c r="S248" s="160"/>
      <c r="T248" s="160"/>
      <c r="U248" s="161" t="e">
        <f t="shared" si="40"/>
        <v>#DIV/0!</v>
      </c>
      <c r="V248" s="161">
        <f t="shared" si="41"/>
        <v>0</v>
      </c>
      <c r="W248" s="161">
        <f t="shared" si="42"/>
        <v>0</v>
      </c>
      <c r="X248" s="161">
        <f t="shared" si="43"/>
        <v>0</v>
      </c>
      <c r="Y248" s="162">
        <f>IF(Q248="nio",0,IF(Q248&gt;0,VLOOKUP(J248,'3-Productie normen'!A:O,VLOOKUP(Q248,'3-Productie normen'!R:S,2,FALSE),FALSE)))</f>
        <v>0</v>
      </c>
      <c r="Z248" s="162">
        <f t="shared" si="44"/>
        <v>0</v>
      </c>
      <c r="AA248" s="162">
        <f t="shared" si="45"/>
        <v>0</v>
      </c>
      <c r="AB248" s="162">
        <f t="shared" si="46"/>
        <v>0</v>
      </c>
      <c r="AC248" s="163"/>
      <c r="AE248" s="127">
        <f t="shared" si="47"/>
        <v>14790.749999999998</v>
      </c>
    </row>
    <row r="249" spans="1:31">
      <c r="A249" s="140">
        <v>249</v>
      </c>
      <c r="B249" s="158" t="s">
        <v>515</v>
      </c>
      <c r="C249" s="495"/>
      <c r="D249" s="159" t="s">
        <v>714</v>
      </c>
      <c r="E249" s="159" t="s">
        <v>752</v>
      </c>
      <c r="F249" s="159" t="s">
        <v>753</v>
      </c>
      <c r="G249" s="505" t="s">
        <v>543</v>
      </c>
      <c r="H249" s="505" t="s">
        <v>548</v>
      </c>
      <c r="I249" s="505" t="s">
        <v>548</v>
      </c>
      <c r="J249" s="505" t="s">
        <v>263</v>
      </c>
      <c r="K249" s="505" t="s">
        <v>634</v>
      </c>
      <c r="L249" s="578">
        <v>156.53</v>
      </c>
      <c r="M249" s="459"/>
      <c r="N249" s="459"/>
      <c r="O249" s="459"/>
      <c r="P249" s="459"/>
      <c r="Q249" s="160">
        <v>195</v>
      </c>
      <c r="R249" s="160"/>
      <c r="S249" s="160"/>
      <c r="T249" s="160"/>
      <c r="U249" s="161" t="e">
        <f t="shared" si="40"/>
        <v>#DIV/0!</v>
      </c>
      <c r="V249" s="161">
        <f t="shared" si="41"/>
        <v>0</v>
      </c>
      <c r="W249" s="161">
        <f t="shared" si="42"/>
        <v>0</v>
      </c>
      <c r="X249" s="161">
        <f t="shared" si="43"/>
        <v>0</v>
      </c>
      <c r="Y249" s="162">
        <f>IF(Q249="nio",0,IF(Q249&gt;0,VLOOKUP(J249,'3-Productie normen'!A:O,VLOOKUP(Q249,'3-Productie normen'!R:S,2,FALSE),FALSE)))</f>
        <v>0</v>
      </c>
      <c r="Z249" s="162">
        <f t="shared" si="44"/>
        <v>0</v>
      </c>
      <c r="AA249" s="162">
        <f t="shared" si="45"/>
        <v>0</v>
      </c>
      <c r="AB249" s="162">
        <f t="shared" si="46"/>
        <v>0</v>
      </c>
      <c r="AC249" s="163"/>
      <c r="AE249" s="127">
        <f t="shared" si="47"/>
        <v>30523.35</v>
      </c>
    </row>
    <row r="250" spans="1:31">
      <c r="A250" s="140">
        <v>250</v>
      </c>
      <c r="B250" s="158" t="s">
        <v>515</v>
      </c>
      <c r="C250" s="495"/>
      <c r="D250" s="159" t="s">
        <v>714</v>
      </c>
      <c r="E250" s="159" t="s">
        <v>754</v>
      </c>
      <c r="F250" s="159" t="s">
        <v>755</v>
      </c>
      <c r="G250" s="505" t="s">
        <v>543</v>
      </c>
      <c r="H250" s="505" t="s">
        <v>548</v>
      </c>
      <c r="I250" s="505" t="s">
        <v>548</v>
      </c>
      <c r="J250" s="505" t="s">
        <v>263</v>
      </c>
      <c r="K250" s="505" t="s">
        <v>634</v>
      </c>
      <c r="L250" s="578">
        <v>49.6</v>
      </c>
      <c r="M250" s="459"/>
      <c r="N250" s="459"/>
      <c r="O250" s="459"/>
      <c r="P250" s="459"/>
      <c r="Q250" s="160">
        <v>195</v>
      </c>
      <c r="R250" s="160"/>
      <c r="S250" s="160"/>
      <c r="T250" s="160"/>
      <c r="U250" s="161" t="e">
        <f t="shared" si="40"/>
        <v>#DIV/0!</v>
      </c>
      <c r="V250" s="161">
        <f t="shared" si="41"/>
        <v>0</v>
      </c>
      <c r="W250" s="161">
        <f t="shared" si="42"/>
        <v>0</v>
      </c>
      <c r="X250" s="161">
        <f t="shared" si="43"/>
        <v>0</v>
      </c>
      <c r="Y250" s="162">
        <f>IF(Q250="nio",0,IF(Q250&gt;0,VLOOKUP(J250,'3-Productie normen'!A:O,VLOOKUP(Q250,'3-Productie normen'!R:S,2,FALSE),FALSE)))</f>
        <v>0</v>
      </c>
      <c r="Z250" s="162">
        <f t="shared" si="44"/>
        <v>0</v>
      </c>
      <c r="AA250" s="162">
        <f t="shared" si="45"/>
        <v>0</v>
      </c>
      <c r="AB250" s="162">
        <f t="shared" si="46"/>
        <v>0</v>
      </c>
      <c r="AC250" s="163"/>
      <c r="AE250" s="127">
        <f t="shared" si="47"/>
        <v>9672</v>
      </c>
    </row>
    <row r="251" spans="1:31">
      <c r="A251" s="140">
        <v>251</v>
      </c>
      <c r="B251" s="158" t="s">
        <v>515</v>
      </c>
      <c r="C251" s="495"/>
      <c r="D251" s="159" t="s">
        <v>714</v>
      </c>
      <c r="E251" s="159" t="s">
        <v>756</v>
      </c>
      <c r="F251" s="159" t="s">
        <v>757</v>
      </c>
      <c r="G251" s="505" t="s">
        <v>536</v>
      </c>
      <c r="H251" s="505" t="s">
        <v>540</v>
      </c>
      <c r="I251" s="505" t="s">
        <v>540</v>
      </c>
      <c r="J251" s="505" t="s">
        <v>250</v>
      </c>
      <c r="K251" s="505" t="s">
        <v>547</v>
      </c>
      <c r="L251" s="578">
        <v>36.590000000000003</v>
      </c>
      <c r="M251" s="459"/>
      <c r="N251" s="459"/>
      <c r="O251" s="459"/>
      <c r="P251" s="459"/>
      <c r="Q251" s="160">
        <v>120</v>
      </c>
      <c r="R251" s="160"/>
      <c r="S251" s="160"/>
      <c r="T251" s="160"/>
      <c r="U251" s="161" t="e">
        <f t="shared" si="40"/>
        <v>#DIV/0!</v>
      </c>
      <c r="V251" s="161">
        <f t="shared" si="41"/>
        <v>0</v>
      </c>
      <c r="W251" s="161">
        <f t="shared" si="42"/>
        <v>0</v>
      </c>
      <c r="X251" s="161">
        <f t="shared" si="43"/>
        <v>0</v>
      </c>
      <c r="Y251" s="162">
        <f>IF(Q251="nio",0,IF(Q251&gt;0,VLOOKUP(J251,'3-Productie normen'!A:O,VLOOKUP(Q251,'3-Productie normen'!R:S,2,FALSE),FALSE)))</f>
        <v>0</v>
      </c>
      <c r="Z251" s="162">
        <f t="shared" si="44"/>
        <v>0</v>
      </c>
      <c r="AA251" s="162">
        <f t="shared" si="45"/>
        <v>0</v>
      </c>
      <c r="AB251" s="162">
        <f t="shared" si="46"/>
        <v>0</v>
      </c>
      <c r="AC251" s="163"/>
      <c r="AE251" s="127">
        <f t="shared" si="47"/>
        <v>4390.8</v>
      </c>
    </row>
    <row r="252" spans="1:31">
      <c r="A252" s="140">
        <v>252</v>
      </c>
      <c r="B252" s="158" t="s">
        <v>515</v>
      </c>
      <c r="C252" s="495"/>
      <c r="D252" s="159" t="s">
        <v>714</v>
      </c>
      <c r="E252" s="159" t="s">
        <v>758</v>
      </c>
      <c r="F252" s="159" t="s">
        <v>759</v>
      </c>
      <c r="G252" s="505" t="s">
        <v>578</v>
      </c>
      <c r="H252" s="505" t="s">
        <v>583</v>
      </c>
      <c r="I252" s="505" t="s">
        <v>583</v>
      </c>
      <c r="J252" s="505" t="s">
        <v>1373</v>
      </c>
      <c r="K252" s="505" t="s">
        <v>554</v>
      </c>
      <c r="L252" s="578">
        <v>14.87</v>
      </c>
      <c r="M252" s="459"/>
      <c r="N252" s="459"/>
      <c r="O252" s="459"/>
      <c r="P252" s="459"/>
      <c r="Q252" s="160">
        <v>195</v>
      </c>
      <c r="R252" s="160"/>
      <c r="S252" s="160"/>
      <c r="T252" s="160"/>
      <c r="U252" s="161" t="e">
        <f t="shared" ref="U252:U315" si="48">IF(Q252="nio",0,IF(Q252&gt;0,Q252*L252/Y252,0))*M252</f>
        <v>#DIV/0!</v>
      </c>
      <c r="V252" s="161">
        <f t="shared" ref="V252:V315" si="49">IF(R252&gt;0,R252*L252/Z252,0)*N252</f>
        <v>0</v>
      </c>
      <c r="W252" s="161">
        <f t="shared" ref="W252:W315" si="50">IF(S252&gt;0,S252*L252/AA252,0)*O252</f>
        <v>0</v>
      </c>
      <c r="X252" s="161">
        <f t="shared" ref="X252:X315" si="51">IF(T252&gt;0,T252*L252/AB252,0)*P252</f>
        <v>0</v>
      </c>
      <c r="Y252" s="162">
        <f>IF(Q252="nio",0,IF(Q252&gt;0,VLOOKUP(J252,'3-Productie normen'!A:O,VLOOKUP(Q252,'3-Productie normen'!R:S,2,FALSE),FALSE)))</f>
        <v>0</v>
      </c>
      <c r="Z252" s="162">
        <f t="shared" ref="Z252:Z315" si="52">IF(R252&gt;0,Y252*$Z$8,0)</f>
        <v>0</v>
      </c>
      <c r="AA252" s="162">
        <f t="shared" ref="AA252:AA315" si="53">IF(S252&gt;0,Y252*$AA$8,0)</f>
        <v>0</v>
      </c>
      <c r="AB252" s="162">
        <f t="shared" ref="AB252:AB315" si="54">IF(T252&gt;0,Y252*$AB$8,0)</f>
        <v>0</v>
      </c>
      <c r="AC252" s="163"/>
      <c r="AE252" s="127">
        <f t="shared" ref="AE252:AE315" si="55">SUM(Q252:S252)*L252</f>
        <v>2899.6499999999996</v>
      </c>
    </row>
    <row r="253" spans="1:31">
      <c r="A253" s="140">
        <v>253</v>
      </c>
      <c r="B253" s="158" t="s">
        <v>515</v>
      </c>
      <c r="C253" s="495"/>
      <c r="D253" s="159" t="s">
        <v>714</v>
      </c>
      <c r="E253" s="159" t="s">
        <v>760</v>
      </c>
      <c r="F253" s="159" t="s">
        <v>761</v>
      </c>
      <c r="G253" s="505" t="s">
        <v>578</v>
      </c>
      <c r="H253" s="505" t="s">
        <v>654</v>
      </c>
      <c r="I253" s="505" t="s">
        <v>654</v>
      </c>
      <c r="J253" s="506" t="s">
        <v>1373</v>
      </c>
      <c r="K253" s="505"/>
      <c r="L253" s="578">
        <v>3.09</v>
      </c>
      <c r="M253" s="459"/>
      <c r="N253" s="459"/>
      <c r="O253" s="459"/>
      <c r="P253" s="459"/>
      <c r="Q253" s="160">
        <v>195</v>
      </c>
      <c r="R253" s="160"/>
      <c r="S253" s="160"/>
      <c r="T253" s="160"/>
      <c r="U253" s="161" t="e">
        <f t="shared" si="48"/>
        <v>#DIV/0!</v>
      </c>
      <c r="V253" s="161">
        <f t="shared" si="49"/>
        <v>0</v>
      </c>
      <c r="W253" s="161">
        <f t="shared" si="50"/>
        <v>0</v>
      </c>
      <c r="X253" s="161">
        <f t="shared" si="51"/>
        <v>0</v>
      </c>
      <c r="Y253" s="162">
        <f>IF(Q253="nio",0,IF(Q253&gt;0,VLOOKUP(J253,'3-Productie normen'!A:O,VLOOKUP(Q253,'3-Productie normen'!R:S,2,FALSE),FALSE)))</f>
        <v>0</v>
      </c>
      <c r="Z253" s="162">
        <f t="shared" si="52"/>
        <v>0</v>
      </c>
      <c r="AA253" s="162">
        <f t="shared" si="53"/>
        <v>0</v>
      </c>
      <c r="AB253" s="162">
        <f t="shared" si="54"/>
        <v>0</v>
      </c>
      <c r="AC253" s="163"/>
      <c r="AE253" s="127">
        <f t="shared" si="55"/>
        <v>602.54999999999995</v>
      </c>
    </row>
    <row r="254" spans="1:31">
      <c r="A254" s="140">
        <v>254</v>
      </c>
      <c r="B254" s="158" t="s">
        <v>515</v>
      </c>
      <c r="C254" s="495"/>
      <c r="D254" s="159" t="s">
        <v>714</v>
      </c>
      <c r="E254" s="159" t="s">
        <v>762</v>
      </c>
      <c r="F254" s="159" t="s">
        <v>763</v>
      </c>
      <c r="G254" s="505" t="s">
        <v>536</v>
      </c>
      <c r="H254" s="505" t="s">
        <v>540</v>
      </c>
      <c r="I254" s="505" t="s">
        <v>540</v>
      </c>
      <c r="J254" s="505" t="s">
        <v>250</v>
      </c>
      <c r="K254" s="505" t="s">
        <v>547</v>
      </c>
      <c r="L254" s="578">
        <v>38.78</v>
      </c>
      <c r="M254" s="459"/>
      <c r="N254" s="459"/>
      <c r="O254" s="459"/>
      <c r="P254" s="459"/>
      <c r="Q254" s="160">
        <v>120</v>
      </c>
      <c r="R254" s="160"/>
      <c r="S254" s="160"/>
      <c r="T254" s="160"/>
      <c r="U254" s="161" t="e">
        <f t="shared" si="48"/>
        <v>#DIV/0!</v>
      </c>
      <c r="V254" s="161">
        <f t="shared" si="49"/>
        <v>0</v>
      </c>
      <c r="W254" s="161">
        <f t="shared" si="50"/>
        <v>0</v>
      </c>
      <c r="X254" s="161">
        <f t="shared" si="51"/>
        <v>0</v>
      </c>
      <c r="Y254" s="162">
        <f>IF(Q254="nio",0,IF(Q254&gt;0,VLOOKUP(J254,'3-Productie normen'!A:O,VLOOKUP(Q254,'3-Productie normen'!R:S,2,FALSE),FALSE)))</f>
        <v>0</v>
      </c>
      <c r="Z254" s="162">
        <f t="shared" si="52"/>
        <v>0</v>
      </c>
      <c r="AA254" s="162">
        <f t="shared" si="53"/>
        <v>0</v>
      </c>
      <c r="AB254" s="162">
        <f t="shared" si="54"/>
        <v>0</v>
      </c>
      <c r="AC254" s="163"/>
      <c r="AE254" s="127">
        <f t="shared" si="55"/>
        <v>4653.6000000000004</v>
      </c>
    </row>
    <row r="255" spans="1:31">
      <c r="A255" s="140">
        <v>255</v>
      </c>
      <c r="B255" s="158" t="s">
        <v>515</v>
      </c>
      <c r="C255" s="495"/>
      <c r="D255" s="159" t="s">
        <v>714</v>
      </c>
      <c r="E255" s="159" t="s">
        <v>764</v>
      </c>
      <c r="F255" s="159" t="s">
        <v>765</v>
      </c>
      <c r="G255" s="505" t="s">
        <v>556</v>
      </c>
      <c r="H255" s="505" t="s">
        <v>557</v>
      </c>
      <c r="I255" s="505" t="s">
        <v>766</v>
      </c>
      <c r="J255" s="505" t="s">
        <v>1380</v>
      </c>
      <c r="K255" s="505" t="s">
        <v>767</v>
      </c>
      <c r="L255" s="578">
        <v>12.14</v>
      </c>
      <c r="M255" s="459"/>
      <c r="N255" s="459"/>
      <c r="O255" s="459"/>
      <c r="P255" s="459"/>
      <c r="Q255" s="160">
        <v>1</v>
      </c>
      <c r="R255" s="160"/>
      <c r="S255" s="160"/>
      <c r="T255" s="160"/>
      <c r="U255" s="161" t="e">
        <f t="shared" si="48"/>
        <v>#DIV/0!</v>
      </c>
      <c r="V255" s="161">
        <f t="shared" si="49"/>
        <v>0</v>
      </c>
      <c r="W255" s="161">
        <f t="shared" si="50"/>
        <v>0</v>
      </c>
      <c r="X255" s="161">
        <f t="shared" si="51"/>
        <v>0</v>
      </c>
      <c r="Y255" s="162">
        <f>IF(Q255="nio",0,IF(Q255&gt;0,VLOOKUP(J255,'3-Productie normen'!A:O,VLOOKUP(Q255,'3-Productie normen'!R:S,2,FALSE),FALSE)))</f>
        <v>0</v>
      </c>
      <c r="Z255" s="162">
        <f t="shared" si="52"/>
        <v>0</v>
      </c>
      <c r="AA255" s="162">
        <f t="shared" si="53"/>
        <v>0</v>
      </c>
      <c r="AB255" s="162">
        <f t="shared" si="54"/>
        <v>0</v>
      </c>
      <c r="AC255" s="163"/>
      <c r="AE255" s="127">
        <f t="shared" si="55"/>
        <v>12.14</v>
      </c>
    </row>
    <row r="256" spans="1:31">
      <c r="A256" s="140">
        <v>256</v>
      </c>
      <c r="B256" s="158" t="s">
        <v>515</v>
      </c>
      <c r="C256" s="495"/>
      <c r="D256" s="159" t="s">
        <v>714</v>
      </c>
      <c r="E256" s="159" t="s">
        <v>768</v>
      </c>
      <c r="F256" s="159" t="s">
        <v>769</v>
      </c>
      <c r="G256" s="505" t="s">
        <v>536</v>
      </c>
      <c r="H256" s="505" t="s">
        <v>540</v>
      </c>
      <c r="I256" s="505" t="s">
        <v>540</v>
      </c>
      <c r="J256" s="505" t="s">
        <v>250</v>
      </c>
      <c r="K256" s="505"/>
      <c r="L256" s="578">
        <v>10.42</v>
      </c>
      <c r="M256" s="459"/>
      <c r="N256" s="459"/>
      <c r="O256" s="459"/>
      <c r="P256" s="459"/>
      <c r="Q256" s="160">
        <v>120</v>
      </c>
      <c r="R256" s="160"/>
      <c r="S256" s="160"/>
      <c r="T256" s="160"/>
      <c r="U256" s="161" t="e">
        <f t="shared" si="48"/>
        <v>#DIV/0!</v>
      </c>
      <c r="V256" s="161">
        <f t="shared" si="49"/>
        <v>0</v>
      </c>
      <c r="W256" s="161">
        <f t="shared" si="50"/>
        <v>0</v>
      </c>
      <c r="X256" s="161">
        <f t="shared" si="51"/>
        <v>0</v>
      </c>
      <c r="Y256" s="162">
        <f>IF(Q256="nio",0,IF(Q256&gt;0,VLOOKUP(J256,'3-Productie normen'!A:O,VLOOKUP(Q256,'3-Productie normen'!R:S,2,FALSE),FALSE)))</f>
        <v>0</v>
      </c>
      <c r="Z256" s="162">
        <f t="shared" si="52"/>
        <v>0</v>
      </c>
      <c r="AA256" s="162">
        <f t="shared" si="53"/>
        <v>0</v>
      </c>
      <c r="AB256" s="162">
        <f t="shared" si="54"/>
        <v>0</v>
      </c>
      <c r="AC256" s="163"/>
      <c r="AE256" s="127">
        <f t="shared" si="55"/>
        <v>1250.4000000000001</v>
      </c>
    </row>
    <row r="257" spans="1:31">
      <c r="A257" s="140">
        <v>257</v>
      </c>
      <c r="B257" s="158" t="s">
        <v>515</v>
      </c>
      <c r="C257" s="495"/>
      <c r="D257" s="159" t="s">
        <v>714</v>
      </c>
      <c r="E257" s="159" t="s">
        <v>770</v>
      </c>
      <c r="F257" s="159" t="s">
        <v>771</v>
      </c>
      <c r="G257" s="505" t="s">
        <v>530</v>
      </c>
      <c r="H257" s="505" t="s">
        <v>576</v>
      </c>
      <c r="I257" s="505" t="s">
        <v>576</v>
      </c>
      <c r="J257" s="505" t="s">
        <v>1369</v>
      </c>
      <c r="K257" s="505" t="s">
        <v>547</v>
      </c>
      <c r="L257" s="578">
        <v>3.31</v>
      </c>
      <c r="M257" s="459"/>
      <c r="N257" s="459"/>
      <c r="O257" s="459"/>
      <c r="P257" s="459"/>
      <c r="Q257" s="160">
        <v>120</v>
      </c>
      <c r="R257" s="160"/>
      <c r="S257" s="160"/>
      <c r="T257" s="160"/>
      <c r="U257" s="161" t="e">
        <f t="shared" si="48"/>
        <v>#DIV/0!</v>
      </c>
      <c r="V257" s="161">
        <f t="shared" si="49"/>
        <v>0</v>
      </c>
      <c r="W257" s="161">
        <f t="shared" si="50"/>
        <v>0</v>
      </c>
      <c r="X257" s="161">
        <f t="shared" si="51"/>
        <v>0</v>
      </c>
      <c r="Y257" s="162">
        <f>IF(Q257="nio",0,IF(Q257&gt;0,VLOOKUP(J257,'3-Productie normen'!A:O,VLOOKUP(Q257,'3-Productie normen'!R:S,2,FALSE),FALSE)))</f>
        <v>0</v>
      </c>
      <c r="Z257" s="162">
        <f t="shared" si="52"/>
        <v>0</v>
      </c>
      <c r="AA257" s="162">
        <f t="shared" si="53"/>
        <v>0</v>
      </c>
      <c r="AB257" s="162">
        <f t="shared" si="54"/>
        <v>0</v>
      </c>
      <c r="AC257" s="163"/>
      <c r="AE257" s="127">
        <f t="shared" si="55"/>
        <v>397.2</v>
      </c>
    </row>
    <row r="258" spans="1:31">
      <c r="A258" s="140">
        <v>258</v>
      </c>
      <c r="B258" s="158" t="s">
        <v>515</v>
      </c>
      <c r="C258" s="495"/>
      <c r="D258" s="159" t="s">
        <v>714</v>
      </c>
      <c r="E258" s="159" t="s">
        <v>774</v>
      </c>
      <c r="F258" s="159" t="s">
        <v>773</v>
      </c>
      <c r="G258" s="505" t="s">
        <v>530</v>
      </c>
      <c r="H258" s="505" t="s">
        <v>551</v>
      </c>
      <c r="I258" s="505" t="s">
        <v>662</v>
      </c>
      <c r="J258" s="505" t="s">
        <v>1363</v>
      </c>
      <c r="K258" s="505"/>
      <c r="L258" s="578">
        <v>2</v>
      </c>
      <c r="M258" s="459"/>
      <c r="N258" s="459"/>
      <c r="O258" s="459"/>
      <c r="P258" s="459"/>
      <c r="Q258" s="160" t="s">
        <v>517</v>
      </c>
      <c r="R258" s="160"/>
      <c r="S258" s="160"/>
      <c r="T258" s="160"/>
      <c r="U258" s="161">
        <f t="shared" si="48"/>
        <v>0</v>
      </c>
      <c r="V258" s="161">
        <f t="shared" si="49"/>
        <v>0</v>
      </c>
      <c r="W258" s="161">
        <f t="shared" si="50"/>
        <v>0</v>
      </c>
      <c r="X258" s="161">
        <f t="shared" si="51"/>
        <v>0</v>
      </c>
      <c r="Y258" s="162">
        <f>IF(Q258="nio",0,IF(Q258&gt;0,VLOOKUP(J258,'3-Productie normen'!A:O,VLOOKUP(Q258,'3-Productie normen'!R:S,2,FALSE),FALSE)))</f>
        <v>0</v>
      </c>
      <c r="Z258" s="162">
        <f t="shared" si="52"/>
        <v>0</v>
      </c>
      <c r="AA258" s="162">
        <f t="shared" si="53"/>
        <v>0</v>
      </c>
      <c r="AB258" s="162">
        <f t="shared" si="54"/>
        <v>0</v>
      </c>
      <c r="AC258" s="163"/>
      <c r="AE258" s="127">
        <f t="shared" si="55"/>
        <v>0</v>
      </c>
    </row>
    <row r="259" spans="1:31">
      <c r="A259" s="140">
        <v>259</v>
      </c>
      <c r="B259" s="158" t="s">
        <v>515</v>
      </c>
      <c r="C259" s="495"/>
      <c r="D259" s="159" t="s">
        <v>714</v>
      </c>
      <c r="E259" s="159" t="s">
        <v>775</v>
      </c>
      <c r="F259" s="159" t="s">
        <v>776</v>
      </c>
      <c r="G259" s="505" t="s">
        <v>568</v>
      </c>
      <c r="H259" s="505" t="s">
        <v>573</v>
      </c>
      <c r="I259" s="505" t="s">
        <v>574</v>
      </c>
      <c r="J259" s="505" t="s">
        <v>18</v>
      </c>
      <c r="K259" s="505" t="s">
        <v>571</v>
      </c>
      <c r="L259" s="578">
        <v>9.65</v>
      </c>
      <c r="M259" s="459"/>
      <c r="N259" s="459"/>
      <c r="O259" s="459"/>
      <c r="P259" s="459"/>
      <c r="Q259" s="160">
        <v>195</v>
      </c>
      <c r="R259" s="160">
        <v>195</v>
      </c>
      <c r="S259" s="160"/>
      <c r="T259" s="160"/>
      <c r="U259" s="161" t="e">
        <f t="shared" si="48"/>
        <v>#DIV/0!</v>
      </c>
      <c r="V259" s="161" t="e">
        <f t="shared" si="49"/>
        <v>#DIV/0!</v>
      </c>
      <c r="W259" s="161">
        <f t="shared" si="50"/>
        <v>0</v>
      </c>
      <c r="X259" s="161">
        <f t="shared" si="51"/>
        <v>0</v>
      </c>
      <c r="Y259" s="162">
        <f>IF(Q259="nio",0,IF(Q259&gt;0,VLOOKUP(J259,'3-Productie normen'!A:O,VLOOKUP(Q259,'3-Productie normen'!R:S,2,FALSE),FALSE)))</f>
        <v>0</v>
      </c>
      <c r="Z259" s="162">
        <f t="shared" si="52"/>
        <v>0</v>
      </c>
      <c r="AA259" s="162">
        <f t="shared" si="53"/>
        <v>0</v>
      </c>
      <c r="AB259" s="162">
        <f t="shared" si="54"/>
        <v>0</v>
      </c>
      <c r="AC259" s="163"/>
      <c r="AE259" s="127">
        <f t="shared" si="55"/>
        <v>3763.5</v>
      </c>
    </row>
    <row r="260" spans="1:31">
      <c r="A260" s="140">
        <v>260</v>
      </c>
      <c r="B260" s="158" t="s">
        <v>515</v>
      </c>
      <c r="C260" s="495"/>
      <c r="D260" s="159" t="s">
        <v>714</v>
      </c>
      <c r="E260" s="159" t="s">
        <v>777</v>
      </c>
      <c r="F260" s="159" t="s">
        <v>778</v>
      </c>
      <c r="G260" s="505" t="s">
        <v>568</v>
      </c>
      <c r="H260" s="505" t="s">
        <v>569</v>
      </c>
      <c r="I260" s="505" t="s">
        <v>570</v>
      </c>
      <c r="J260" s="505" t="s">
        <v>18</v>
      </c>
      <c r="K260" s="505" t="s">
        <v>571</v>
      </c>
      <c r="L260" s="578">
        <v>7.9</v>
      </c>
      <c r="M260" s="459"/>
      <c r="N260" s="459"/>
      <c r="O260" s="459"/>
      <c r="P260" s="459"/>
      <c r="Q260" s="160">
        <v>195</v>
      </c>
      <c r="R260" s="160">
        <v>195</v>
      </c>
      <c r="S260" s="160"/>
      <c r="T260" s="160"/>
      <c r="U260" s="161" t="e">
        <f t="shared" si="48"/>
        <v>#DIV/0!</v>
      </c>
      <c r="V260" s="161" t="e">
        <f t="shared" si="49"/>
        <v>#DIV/0!</v>
      </c>
      <c r="W260" s="161">
        <f t="shared" si="50"/>
        <v>0</v>
      </c>
      <c r="X260" s="161">
        <f t="shared" si="51"/>
        <v>0</v>
      </c>
      <c r="Y260" s="162">
        <f>IF(Q260="nio",0,IF(Q260&gt;0,VLOOKUP(J260,'3-Productie normen'!A:O,VLOOKUP(Q260,'3-Productie normen'!R:S,2,FALSE),FALSE)))</f>
        <v>0</v>
      </c>
      <c r="Z260" s="162">
        <f t="shared" si="52"/>
        <v>0</v>
      </c>
      <c r="AA260" s="162">
        <f t="shared" si="53"/>
        <v>0</v>
      </c>
      <c r="AB260" s="162">
        <f t="shared" si="54"/>
        <v>0</v>
      </c>
      <c r="AC260" s="163"/>
      <c r="AE260" s="127">
        <f t="shared" si="55"/>
        <v>3081</v>
      </c>
    </row>
    <row r="261" spans="1:31">
      <c r="A261" s="140">
        <v>261</v>
      </c>
      <c r="B261" s="158" t="s">
        <v>515</v>
      </c>
      <c r="C261" s="495"/>
      <c r="D261" s="159" t="s">
        <v>714</v>
      </c>
      <c r="E261" s="159" t="s">
        <v>779</v>
      </c>
      <c r="F261" s="159" t="s">
        <v>780</v>
      </c>
      <c r="G261" s="505" t="s">
        <v>536</v>
      </c>
      <c r="H261" s="505" t="s">
        <v>540</v>
      </c>
      <c r="I261" s="505" t="s">
        <v>540</v>
      </c>
      <c r="J261" s="506" t="s">
        <v>250</v>
      </c>
      <c r="K261" s="505" t="s">
        <v>547</v>
      </c>
      <c r="L261" s="578">
        <v>16.829999999999998</v>
      </c>
      <c r="M261" s="459"/>
      <c r="N261" s="459"/>
      <c r="O261" s="459"/>
      <c r="P261" s="459"/>
      <c r="Q261" s="160">
        <v>120</v>
      </c>
      <c r="R261" s="160"/>
      <c r="S261" s="160"/>
      <c r="T261" s="160"/>
      <c r="U261" s="161" t="e">
        <f t="shared" si="48"/>
        <v>#DIV/0!</v>
      </c>
      <c r="V261" s="161">
        <f t="shared" si="49"/>
        <v>0</v>
      </c>
      <c r="W261" s="161">
        <f t="shared" si="50"/>
        <v>0</v>
      </c>
      <c r="X261" s="161">
        <f t="shared" si="51"/>
        <v>0</v>
      </c>
      <c r="Y261" s="162">
        <f>IF(Q261="nio",0,IF(Q261&gt;0,VLOOKUP(J261,'3-Productie normen'!A:O,VLOOKUP(Q261,'3-Productie normen'!R:S,2,FALSE),FALSE)))</f>
        <v>0</v>
      </c>
      <c r="Z261" s="162">
        <f t="shared" si="52"/>
        <v>0</v>
      </c>
      <c r="AA261" s="162">
        <f t="shared" si="53"/>
        <v>0</v>
      </c>
      <c r="AB261" s="162">
        <f t="shared" si="54"/>
        <v>0</v>
      </c>
      <c r="AC261" s="163"/>
      <c r="AE261" s="127">
        <f t="shared" si="55"/>
        <v>2019.6</v>
      </c>
    </row>
    <row r="262" spans="1:31">
      <c r="A262" s="140">
        <v>262</v>
      </c>
      <c r="B262" s="158" t="s">
        <v>515</v>
      </c>
      <c r="C262" s="495"/>
      <c r="D262" s="159" t="s">
        <v>714</v>
      </c>
      <c r="E262" s="159" t="s">
        <v>781</v>
      </c>
      <c r="F262" s="159" t="s">
        <v>782</v>
      </c>
      <c r="G262" s="505" t="s">
        <v>578</v>
      </c>
      <c r="H262" s="505" t="s">
        <v>654</v>
      </c>
      <c r="I262" s="505" t="s">
        <v>654</v>
      </c>
      <c r="J262" s="506" t="s">
        <v>1373</v>
      </c>
      <c r="K262" s="505" t="s">
        <v>554</v>
      </c>
      <c r="L262" s="578">
        <v>9.32</v>
      </c>
      <c r="M262" s="459"/>
      <c r="N262" s="459"/>
      <c r="O262" s="459"/>
      <c r="P262" s="459"/>
      <c r="Q262" s="160">
        <v>195</v>
      </c>
      <c r="R262" s="160"/>
      <c r="S262" s="160"/>
      <c r="T262" s="160"/>
      <c r="U262" s="161" t="e">
        <f t="shared" si="48"/>
        <v>#DIV/0!</v>
      </c>
      <c r="V262" s="161">
        <f t="shared" si="49"/>
        <v>0</v>
      </c>
      <c r="W262" s="161">
        <f t="shared" si="50"/>
        <v>0</v>
      </c>
      <c r="X262" s="161">
        <f t="shared" si="51"/>
        <v>0</v>
      </c>
      <c r="Y262" s="162">
        <f>IF(Q262="nio",0,IF(Q262&gt;0,VLOOKUP(J262,'3-Productie normen'!A:O,VLOOKUP(Q262,'3-Productie normen'!R:S,2,FALSE),FALSE)))</f>
        <v>0</v>
      </c>
      <c r="Z262" s="162">
        <f t="shared" si="52"/>
        <v>0</v>
      </c>
      <c r="AA262" s="162">
        <f t="shared" si="53"/>
        <v>0</v>
      </c>
      <c r="AB262" s="162">
        <f t="shared" si="54"/>
        <v>0</v>
      </c>
      <c r="AC262" s="163"/>
      <c r="AE262" s="127">
        <f t="shared" si="55"/>
        <v>1817.4</v>
      </c>
    </row>
    <row r="263" spans="1:31">
      <c r="A263" s="140">
        <v>263</v>
      </c>
      <c r="B263" s="158" t="s">
        <v>515</v>
      </c>
      <c r="C263" s="495"/>
      <c r="D263" s="159" t="s">
        <v>714</v>
      </c>
      <c r="E263" s="159" t="s">
        <v>783</v>
      </c>
      <c r="F263" s="159" t="s">
        <v>784</v>
      </c>
      <c r="G263" s="505" t="s">
        <v>536</v>
      </c>
      <c r="H263" s="505" t="s">
        <v>540</v>
      </c>
      <c r="I263" s="505" t="s">
        <v>540</v>
      </c>
      <c r="J263" s="506" t="s">
        <v>250</v>
      </c>
      <c r="K263" s="505" t="s">
        <v>547</v>
      </c>
      <c r="L263" s="578">
        <v>29.03</v>
      </c>
      <c r="M263" s="459"/>
      <c r="N263" s="459"/>
      <c r="O263" s="459"/>
      <c r="P263" s="459"/>
      <c r="Q263" s="160">
        <v>120</v>
      </c>
      <c r="R263" s="160"/>
      <c r="S263" s="160"/>
      <c r="T263" s="160"/>
      <c r="U263" s="161" t="e">
        <f t="shared" si="48"/>
        <v>#DIV/0!</v>
      </c>
      <c r="V263" s="161">
        <f t="shared" si="49"/>
        <v>0</v>
      </c>
      <c r="W263" s="161">
        <f t="shared" si="50"/>
        <v>0</v>
      </c>
      <c r="X263" s="161">
        <f t="shared" si="51"/>
        <v>0</v>
      </c>
      <c r="Y263" s="162">
        <f>IF(Q263="nio",0,IF(Q263&gt;0,VLOOKUP(J263,'3-Productie normen'!A:O,VLOOKUP(Q263,'3-Productie normen'!R:S,2,FALSE),FALSE)))</f>
        <v>0</v>
      </c>
      <c r="Z263" s="162">
        <f t="shared" si="52"/>
        <v>0</v>
      </c>
      <c r="AA263" s="162">
        <f t="shared" si="53"/>
        <v>0</v>
      </c>
      <c r="AB263" s="162">
        <f t="shared" si="54"/>
        <v>0</v>
      </c>
      <c r="AC263" s="163"/>
      <c r="AE263" s="127">
        <f t="shared" si="55"/>
        <v>3483.6000000000004</v>
      </c>
    </row>
    <row r="264" spans="1:31">
      <c r="A264" s="140">
        <v>264</v>
      </c>
      <c r="B264" s="158" t="s">
        <v>515</v>
      </c>
      <c r="C264" s="495"/>
      <c r="D264" s="159" t="s">
        <v>714</v>
      </c>
      <c r="E264" s="159" t="s">
        <v>785</v>
      </c>
      <c r="F264" s="159" t="s">
        <v>786</v>
      </c>
      <c r="G264" s="505" t="s">
        <v>534</v>
      </c>
      <c r="H264" s="505" t="s">
        <v>531</v>
      </c>
      <c r="I264" s="505" t="s">
        <v>787</v>
      </c>
      <c r="J264" s="527" t="s">
        <v>1368</v>
      </c>
      <c r="K264" s="505" t="s">
        <v>547</v>
      </c>
      <c r="L264" s="578">
        <v>17.71</v>
      </c>
      <c r="M264" s="459"/>
      <c r="N264" s="459"/>
      <c r="O264" s="459"/>
      <c r="P264" s="459"/>
      <c r="Q264" s="160">
        <v>195</v>
      </c>
      <c r="R264" s="160"/>
      <c r="S264" s="160"/>
      <c r="T264" s="160"/>
      <c r="U264" s="161" t="e">
        <f t="shared" si="48"/>
        <v>#DIV/0!</v>
      </c>
      <c r="V264" s="161">
        <f t="shared" si="49"/>
        <v>0</v>
      </c>
      <c r="W264" s="161">
        <f t="shared" si="50"/>
        <v>0</v>
      </c>
      <c r="X264" s="161">
        <f t="shared" si="51"/>
        <v>0</v>
      </c>
      <c r="Y264" s="162">
        <f>IF(Q264="nio",0,IF(Q264&gt;0,VLOOKUP(J264,'3-Productie normen'!A:O,VLOOKUP(Q264,'3-Productie normen'!R:S,2,FALSE),FALSE)))</f>
        <v>0</v>
      </c>
      <c r="Z264" s="162">
        <f t="shared" si="52"/>
        <v>0</v>
      </c>
      <c r="AA264" s="162">
        <f t="shared" si="53"/>
        <v>0</v>
      </c>
      <c r="AB264" s="162">
        <f t="shared" si="54"/>
        <v>0</v>
      </c>
      <c r="AC264" s="163"/>
      <c r="AE264" s="127">
        <f t="shared" si="55"/>
        <v>3453.4500000000003</v>
      </c>
    </row>
    <row r="265" spans="1:31">
      <c r="A265" s="140">
        <v>265</v>
      </c>
      <c r="B265" s="158" t="s">
        <v>515</v>
      </c>
      <c r="C265" s="495"/>
      <c r="D265" s="159" t="s">
        <v>714</v>
      </c>
      <c r="E265" s="159" t="s">
        <v>788</v>
      </c>
      <c r="F265" s="159" t="s">
        <v>789</v>
      </c>
      <c r="G265" s="505" t="s">
        <v>536</v>
      </c>
      <c r="H265" s="505" t="s">
        <v>537</v>
      </c>
      <c r="I265" s="505" t="s">
        <v>537</v>
      </c>
      <c r="J265" s="506" t="s">
        <v>250</v>
      </c>
      <c r="K265" s="505" t="s">
        <v>547</v>
      </c>
      <c r="L265" s="578">
        <v>101.37</v>
      </c>
      <c r="M265" s="459"/>
      <c r="N265" s="459"/>
      <c r="O265" s="459"/>
      <c r="P265" s="459"/>
      <c r="Q265" s="160">
        <v>120</v>
      </c>
      <c r="R265" s="160"/>
      <c r="S265" s="160"/>
      <c r="T265" s="160"/>
      <c r="U265" s="161" t="e">
        <f t="shared" si="48"/>
        <v>#DIV/0!</v>
      </c>
      <c r="V265" s="161">
        <f t="shared" si="49"/>
        <v>0</v>
      </c>
      <c r="W265" s="161">
        <f t="shared" si="50"/>
        <v>0</v>
      </c>
      <c r="X265" s="161">
        <f t="shared" si="51"/>
        <v>0</v>
      </c>
      <c r="Y265" s="162">
        <f>IF(Q265="nio",0,IF(Q265&gt;0,VLOOKUP(J265,'3-Productie normen'!A:O,VLOOKUP(Q265,'3-Productie normen'!R:S,2,FALSE),FALSE)))</f>
        <v>0</v>
      </c>
      <c r="Z265" s="162">
        <f t="shared" si="52"/>
        <v>0</v>
      </c>
      <c r="AA265" s="162">
        <f t="shared" si="53"/>
        <v>0</v>
      </c>
      <c r="AB265" s="162">
        <f t="shared" si="54"/>
        <v>0</v>
      </c>
      <c r="AC265" s="163"/>
      <c r="AE265" s="127">
        <f t="shared" si="55"/>
        <v>12164.400000000001</v>
      </c>
    </row>
    <row r="266" spans="1:31">
      <c r="A266" s="140">
        <v>266</v>
      </c>
      <c r="B266" s="158" t="s">
        <v>515</v>
      </c>
      <c r="C266" s="495"/>
      <c r="D266" s="159" t="s">
        <v>714</v>
      </c>
      <c r="E266" s="159" t="s">
        <v>790</v>
      </c>
      <c r="F266" s="159" t="s">
        <v>791</v>
      </c>
      <c r="G266" s="505" t="s">
        <v>543</v>
      </c>
      <c r="H266" s="505" t="s">
        <v>544</v>
      </c>
      <c r="I266" s="505" t="s">
        <v>792</v>
      </c>
      <c r="J266" s="505" t="s">
        <v>1371</v>
      </c>
      <c r="K266" s="505" t="s">
        <v>547</v>
      </c>
      <c r="L266" s="578">
        <v>343.08</v>
      </c>
      <c r="M266" s="459"/>
      <c r="N266" s="459"/>
      <c r="O266" s="459"/>
      <c r="P266" s="459"/>
      <c r="Q266" s="160">
        <v>120</v>
      </c>
      <c r="R266" s="160"/>
      <c r="S266" s="160"/>
      <c r="T266" s="160"/>
      <c r="U266" s="161" t="e">
        <f t="shared" si="48"/>
        <v>#DIV/0!</v>
      </c>
      <c r="V266" s="161">
        <f t="shared" si="49"/>
        <v>0</v>
      </c>
      <c r="W266" s="161">
        <f t="shared" si="50"/>
        <v>0</v>
      </c>
      <c r="X266" s="161">
        <f t="shared" si="51"/>
        <v>0</v>
      </c>
      <c r="Y266" s="162">
        <f>IF(Q266="nio",0,IF(Q266&gt;0,VLOOKUP(J266,'3-Productie normen'!A:O,VLOOKUP(Q266,'3-Productie normen'!R:S,2,FALSE),FALSE)))</f>
        <v>0</v>
      </c>
      <c r="Z266" s="162">
        <f t="shared" si="52"/>
        <v>0</v>
      </c>
      <c r="AA266" s="162">
        <f t="shared" si="53"/>
        <v>0</v>
      </c>
      <c r="AB266" s="162">
        <f t="shared" si="54"/>
        <v>0</v>
      </c>
      <c r="AC266" s="163"/>
      <c r="AE266" s="127">
        <f t="shared" si="55"/>
        <v>41169.599999999999</v>
      </c>
    </row>
    <row r="267" spans="1:31">
      <c r="A267" s="140">
        <v>267</v>
      </c>
      <c r="B267" s="158" t="s">
        <v>515</v>
      </c>
      <c r="C267" s="495"/>
      <c r="D267" s="159" t="s">
        <v>714</v>
      </c>
      <c r="E267" s="159" t="s">
        <v>793</v>
      </c>
      <c r="F267" s="159" t="s">
        <v>794</v>
      </c>
      <c r="G267" s="505" t="s">
        <v>568</v>
      </c>
      <c r="H267" s="505" t="s">
        <v>596</v>
      </c>
      <c r="I267" s="505" t="s">
        <v>596</v>
      </c>
      <c r="J267" s="505" t="s">
        <v>18</v>
      </c>
      <c r="K267" s="505" t="s">
        <v>571</v>
      </c>
      <c r="L267" s="578">
        <v>3.47</v>
      </c>
      <c r="M267" s="459"/>
      <c r="N267" s="459"/>
      <c r="O267" s="459"/>
      <c r="P267" s="459"/>
      <c r="Q267" s="160">
        <v>195</v>
      </c>
      <c r="R267" s="160">
        <v>195</v>
      </c>
      <c r="S267" s="160"/>
      <c r="T267" s="160"/>
      <c r="U267" s="161" t="e">
        <f t="shared" si="48"/>
        <v>#DIV/0!</v>
      </c>
      <c r="V267" s="161" t="e">
        <f t="shared" si="49"/>
        <v>#DIV/0!</v>
      </c>
      <c r="W267" s="161">
        <f t="shared" si="50"/>
        <v>0</v>
      </c>
      <c r="X267" s="161">
        <f t="shared" si="51"/>
        <v>0</v>
      </c>
      <c r="Y267" s="162">
        <f>IF(Q267="nio",0,IF(Q267&gt;0,VLOOKUP(J267,'3-Productie normen'!A:O,VLOOKUP(Q267,'3-Productie normen'!R:S,2,FALSE),FALSE)))</f>
        <v>0</v>
      </c>
      <c r="Z267" s="162">
        <f t="shared" si="52"/>
        <v>0</v>
      </c>
      <c r="AA267" s="162">
        <f t="shared" si="53"/>
        <v>0</v>
      </c>
      <c r="AB267" s="162">
        <f t="shared" si="54"/>
        <v>0</v>
      </c>
      <c r="AC267" s="163"/>
      <c r="AE267" s="127">
        <f t="shared" si="55"/>
        <v>1353.3000000000002</v>
      </c>
    </row>
    <row r="268" spans="1:31">
      <c r="A268" s="140">
        <v>268</v>
      </c>
      <c r="B268" s="158" t="s">
        <v>515</v>
      </c>
      <c r="C268" s="495"/>
      <c r="D268" s="159" t="s">
        <v>714</v>
      </c>
      <c r="E268" s="159" t="s">
        <v>795</v>
      </c>
      <c r="F268" s="159" t="s">
        <v>796</v>
      </c>
      <c r="G268" s="505" t="s">
        <v>568</v>
      </c>
      <c r="H268" s="505" t="s">
        <v>635</v>
      </c>
      <c r="I268" s="505" t="s">
        <v>797</v>
      </c>
      <c r="J268" s="505" t="s">
        <v>18</v>
      </c>
      <c r="K268" s="505" t="s">
        <v>571</v>
      </c>
      <c r="L268" s="578">
        <v>4.51</v>
      </c>
      <c r="M268" s="459"/>
      <c r="N268" s="459"/>
      <c r="O268" s="459"/>
      <c r="P268" s="459"/>
      <c r="Q268" s="160">
        <v>195</v>
      </c>
      <c r="R268" s="160">
        <v>195</v>
      </c>
      <c r="S268" s="160"/>
      <c r="T268" s="160"/>
      <c r="U268" s="161" t="e">
        <f t="shared" si="48"/>
        <v>#DIV/0!</v>
      </c>
      <c r="V268" s="161" t="e">
        <f t="shared" si="49"/>
        <v>#DIV/0!</v>
      </c>
      <c r="W268" s="161">
        <f t="shared" si="50"/>
        <v>0</v>
      </c>
      <c r="X268" s="161">
        <f t="shared" si="51"/>
        <v>0</v>
      </c>
      <c r="Y268" s="162">
        <f>IF(Q268="nio",0,IF(Q268&gt;0,VLOOKUP(J268,'3-Productie normen'!A:O,VLOOKUP(Q268,'3-Productie normen'!R:S,2,FALSE),FALSE)))</f>
        <v>0</v>
      </c>
      <c r="Z268" s="162">
        <f t="shared" si="52"/>
        <v>0</v>
      </c>
      <c r="AA268" s="162">
        <f t="shared" si="53"/>
        <v>0</v>
      </c>
      <c r="AB268" s="162">
        <f t="shared" si="54"/>
        <v>0</v>
      </c>
      <c r="AC268" s="163"/>
      <c r="AE268" s="127">
        <f t="shared" si="55"/>
        <v>1758.8999999999999</v>
      </c>
    </row>
    <row r="269" spans="1:31">
      <c r="A269" s="140">
        <v>269</v>
      </c>
      <c r="B269" s="158" t="s">
        <v>515</v>
      </c>
      <c r="C269" s="495"/>
      <c r="D269" s="159" t="s">
        <v>714</v>
      </c>
      <c r="E269" s="159" t="s">
        <v>802</v>
      </c>
      <c r="F269" s="159" t="s">
        <v>803</v>
      </c>
      <c r="G269" s="505" t="s">
        <v>578</v>
      </c>
      <c r="H269" s="505" t="s">
        <v>579</v>
      </c>
      <c r="I269" s="505" t="s">
        <v>579</v>
      </c>
      <c r="J269" s="505" t="s">
        <v>266</v>
      </c>
      <c r="K269" s="505"/>
      <c r="L269" s="578">
        <v>2.42</v>
      </c>
      <c r="M269" s="459"/>
      <c r="N269" s="459"/>
      <c r="O269" s="459"/>
      <c r="P269" s="459"/>
      <c r="Q269" s="160">
        <v>195</v>
      </c>
      <c r="R269" s="160"/>
      <c r="S269" s="160"/>
      <c r="T269" s="160"/>
      <c r="U269" s="161" t="e">
        <f t="shared" si="48"/>
        <v>#DIV/0!</v>
      </c>
      <c r="V269" s="161">
        <f t="shared" si="49"/>
        <v>0</v>
      </c>
      <c r="W269" s="161">
        <f t="shared" si="50"/>
        <v>0</v>
      </c>
      <c r="X269" s="161">
        <f t="shared" si="51"/>
        <v>0</v>
      </c>
      <c r="Y269" s="162">
        <f>IF(Q269="nio",0,IF(Q269&gt;0,VLOOKUP(J269,'3-Productie normen'!A:O,VLOOKUP(Q269,'3-Productie normen'!R:S,2,FALSE),FALSE)))</f>
        <v>0</v>
      </c>
      <c r="Z269" s="162">
        <f t="shared" si="52"/>
        <v>0</v>
      </c>
      <c r="AA269" s="162">
        <f t="shared" si="53"/>
        <v>0</v>
      </c>
      <c r="AB269" s="162">
        <f t="shared" si="54"/>
        <v>0</v>
      </c>
      <c r="AC269" s="163"/>
      <c r="AE269" s="127">
        <f t="shared" si="55"/>
        <v>471.9</v>
      </c>
    </row>
    <row r="270" spans="1:31">
      <c r="A270" s="140">
        <v>270</v>
      </c>
      <c r="B270" s="158" t="s">
        <v>515</v>
      </c>
      <c r="C270" s="495"/>
      <c r="D270" s="159" t="s">
        <v>714</v>
      </c>
      <c r="E270" s="159" t="s">
        <v>804</v>
      </c>
      <c r="F270" s="159" t="s">
        <v>805</v>
      </c>
      <c r="G270" s="505" t="s">
        <v>536</v>
      </c>
      <c r="H270" s="505" t="s">
        <v>537</v>
      </c>
      <c r="I270" s="505" t="s">
        <v>537</v>
      </c>
      <c r="J270" s="505" t="s">
        <v>250</v>
      </c>
      <c r="K270" s="505" t="s">
        <v>547</v>
      </c>
      <c r="L270" s="578">
        <v>59.65</v>
      </c>
      <c r="M270" s="459"/>
      <c r="N270" s="459"/>
      <c r="O270" s="459"/>
      <c r="P270" s="459"/>
      <c r="Q270" s="160">
        <v>120</v>
      </c>
      <c r="R270" s="160"/>
      <c r="S270" s="160"/>
      <c r="T270" s="160"/>
      <c r="U270" s="161" t="e">
        <f t="shared" si="48"/>
        <v>#DIV/0!</v>
      </c>
      <c r="V270" s="161">
        <f t="shared" si="49"/>
        <v>0</v>
      </c>
      <c r="W270" s="161">
        <f t="shared" si="50"/>
        <v>0</v>
      </c>
      <c r="X270" s="161">
        <f t="shared" si="51"/>
        <v>0</v>
      </c>
      <c r="Y270" s="162">
        <f>IF(Q270="nio",0,IF(Q270&gt;0,VLOOKUP(J270,'3-Productie normen'!A:O,VLOOKUP(Q270,'3-Productie normen'!R:S,2,FALSE),FALSE)))</f>
        <v>0</v>
      </c>
      <c r="Z270" s="162">
        <f t="shared" si="52"/>
        <v>0</v>
      </c>
      <c r="AA270" s="162">
        <f t="shared" si="53"/>
        <v>0</v>
      </c>
      <c r="AB270" s="162">
        <f t="shared" si="54"/>
        <v>0</v>
      </c>
      <c r="AC270" s="163"/>
      <c r="AE270" s="127">
        <f t="shared" si="55"/>
        <v>7158</v>
      </c>
    </row>
    <row r="271" spans="1:31">
      <c r="A271" s="140">
        <v>271</v>
      </c>
      <c r="B271" s="158" t="s">
        <v>515</v>
      </c>
      <c r="C271" s="495"/>
      <c r="D271" s="159" t="s">
        <v>714</v>
      </c>
      <c r="E271" s="159" t="s">
        <v>806</v>
      </c>
      <c r="F271" s="159" t="s">
        <v>807</v>
      </c>
      <c r="G271" s="505" t="s">
        <v>578</v>
      </c>
      <c r="H271" s="505" t="s">
        <v>583</v>
      </c>
      <c r="I271" s="505" t="s">
        <v>583</v>
      </c>
      <c r="J271" s="505" t="s">
        <v>1373</v>
      </c>
      <c r="K271" s="505" t="s">
        <v>554</v>
      </c>
      <c r="L271" s="578">
        <v>17.02</v>
      </c>
      <c r="M271" s="459"/>
      <c r="N271" s="459"/>
      <c r="O271" s="459"/>
      <c r="P271" s="459"/>
      <c r="Q271" s="160">
        <v>195</v>
      </c>
      <c r="R271" s="160"/>
      <c r="S271" s="160"/>
      <c r="T271" s="160"/>
      <c r="U271" s="161" t="e">
        <f t="shared" si="48"/>
        <v>#DIV/0!</v>
      </c>
      <c r="V271" s="161">
        <f t="shared" si="49"/>
        <v>0</v>
      </c>
      <c r="W271" s="161">
        <f t="shared" si="50"/>
        <v>0</v>
      </c>
      <c r="X271" s="161">
        <f t="shared" si="51"/>
        <v>0</v>
      </c>
      <c r="Y271" s="162">
        <f>IF(Q271="nio",0,IF(Q271&gt;0,VLOOKUP(J271,'3-Productie normen'!A:O,VLOOKUP(Q271,'3-Productie normen'!R:S,2,FALSE),FALSE)))</f>
        <v>0</v>
      </c>
      <c r="Z271" s="162">
        <f t="shared" si="52"/>
        <v>0</v>
      </c>
      <c r="AA271" s="162">
        <f t="shared" si="53"/>
        <v>0</v>
      </c>
      <c r="AB271" s="162">
        <f t="shared" si="54"/>
        <v>0</v>
      </c>
      <c r="AC271" s="163"/>
      <c r="AE271" s="127">
        <f t="shared" si="55"/>
        <v>3318.9</v>
      </c>
    </row>
    <row r="272" spans="1:31">
      <c r="A272" s="140">
        <v>272</v>
      </c>
      <c r="B272" s="158" t="s">
        <v>515</v>
      </c>
      <c r="C272" s="495"/>
      <c r="D272" s="159" t="s">
        <v>714</v>
      </c>
      <c r="E272" s="159" t="s">
        <v>808</v>
      </c>
      <c r="F272" s="159" t="s">
        <v>809</v>
      </c>
      <c r="G272" s="505" t="s">
        <v>536</v>
      </c>
      <c r="H272" s="505" t="s">
        <v>540</v>
      </c>
      <c r="I272" s="505" t="s">
        <v>540</v>
      </c>
      <c r="J272" s="505" t="s">
        <v>250</v>
      </c>
      <c r="K272" s="505" t="s">
        <v>547</v>
      </c>
      <c r="L272" s="578">
        <v>47.7</v>
      </c>
      <c r="M272" s="459"/>
      <c r="N272" s="459"/>
      <c r="O272" s="459"/>
      <c r="P272" s="459"/>
      <c r="Q272" s="160">
        <v>120</v>
      </c>
      <c r="R272" s="160"/>
      <c r="S272" s="160"/>
      <c r="T272" s="160"/>
      <c r="U272" s="161" t="e">
        <f t="shared" si="48"/>
        <v>#DIV/0!</v>
      </c>
      <c r="V272" s="161">
        <f t="shared" si="49"/>
        <v>0</v>
      </c>
      <c r="W272" s="161">
        <f t="shared" si="50"/>
        <v>0</v>
      </c>
      <c r="X272" s="161">
        <f t="shared" si="51"/>
        <v>0</v>
      </c>
      <c r="Y272" s="162">
        <f>IF(Q272="nio",0,IF(Q272&gt;0,VLOOKUP(J272,'3-Productie normen'!A:O,VLOOKUP(Q272,'3-Productie normen'!R:S,2,FALSE),FALSE)))</f>
        <v>0</v>
      </c>
      <c r="Z272" s="162">
        <f t="shared" si="52"/>
        <v>0</v>
      </c>
      <c r="AA272" s="162">
        <f t="shared" si="53"/>
        <v>0</v>
      </c>
      <c r="AB272" s="162">
        <f t="shared" si="54"/>
        <v>0</v>
      </c>
      <c r="AC272" s="163"/>
      <c r="AE272" s="127">
        <f t="shared" si="55"/>
        <v>5724</v>
      </c>
    </row>
    <row r="273" spans="1:31">
      <c r="A273" s="140">
        <v>273</v>
      </c>
      <c r="B273" s="158" t="s">
        <v>515</v>
      </c>
      <c r="C273" s="495"/>
      <c r="D273" s="159" t="s">
        <v>714</v>
      </c>
      <c r="E273" s="159" t="s">
        <v>810</v>
      </c>
      <c r="F273" s="159" t="s">
        <v>811</v>
      </c>
      <c r="G273" s="505" t="s">
        <v>536</v>
      </c>
      <c r="H273" s="505" t="s">
        <v>537</v>
      </c>
      <c r="I273" s="505" t="s">
        <v>537</v>
      </c>
      <c r="J273" s="505" t="s">
        <v>250</v>
      </c>
      <c r="K273" s="505" t="s">
        <v>812</v>
      </c>
      <c r="L273" s="578">
        <v>14.22</v>
      </c>
      <c r="M273" s="459"/>
      <c r="N273" s="459"/>
      <c r="O273" s="459"/>
      <c r="P273" s="459"/>
      <c r="Q273" s="160">
        <v>120</v>
      </c>
      <c r="R273" s="160"/>
      <c r="S273" s="160"/>
      <c r="T273" s="160"/>
      <c r="U273" s="161" t="e">
        <f t="shared" si="48"/>
        <v>#DIV/0!</v>
      </c>
      <c r="V273" s="161">
        <f t="shared" si="49"/>
        <v>0</v>
      </c>
      <c r="W273" s="161">
        <f t="shared" si="50"/>
        <v>0</v>
      </c>
      <c r="X273" s="161">
        <f t="shared" si="51"/>
        <v>0</v>
      </c>
      <c r="Y273" s="162">
        <f>IF(Q273="nio",0,IF(Q273&gt;0,VLOOKUP(J273,'3-Productie normen'!A:O,VLOOKUP(Q273,'3-Productie normen'!R:S,2,FALSE),FALSE)))</f>
        <v>0</v>
      </c>
      <c r="Z273" s="162">
        <f t="shared" si="52"/>
        <v>0</v>
      </c>
      <c r="AA273" s="162">
        <f t="shared" si="53"/>
        <v>0</v>
      </c>
      <c r="AB273" s="162">
        <f t="shared" si="54"/>
        <v>0</v>
      </c>
      <c r="AC273" s="163"/>
      <c r="AE273" s="127">
        <f t="shared" si="55"/>
        <v>1706.4</v>
      </c>
    </row>
    <row r="274" spans="1:31">
      <c r="A274" s="140">
        <v>274</v>
      </c>
      <c r="B274" s="158" t="s">
        <v>515</v>
      </c>
      <c r="C274" s="495"/>
      <c r="D274" s="159" t="s">
        <v>714</v>
      </c>
      <c r="E274" s="159" t="s">
        <v>813</v>
      </c>
      <c r="F274" s="159" t="s">
        <v>814</v>
      </c>
      <c r="G274" s="505" t="s">
        <v>556</v>
      </c>
      <c r="H274" s="505" t="s">
        <v>557</v>
      </c>
      <c r="I274" s="505" t="s">
        <v>815</v>
      </c>
      <c r="J274" s="506" t="s">
        <v>1363</v>
      </c>
      <c r="K274" s="505"/>
      <c r="L274" s="578">
        <v>0.8</v>
      </c>
      <c r="M274" s="459"/>
      <c r="N274" s="459"/>
      <c r="O274" s="459"/>
      <c r="P274" s="459"/>
      <c r="Q274" s="160" t="s">
        <v>517</v>
      </c>
      <c r="R274" s="160"/>
      <c r="S274" s="160"/>
      <c r="T274" s="160"/>
      <c r="U274" s="161">
        <f t="shared" si="48"/>
        <v>0</v>
      </c>
      <c r="V274" s="161">
        <f t="shared" si="49"/>
        <v>0</v>
      </c>
      <c r="W274" s="161">
        <f t="shared" si="50"/>
        <v>0</v>
      </c>
      <c r="X274" s="161">
        <f t="shared" si="51"/>
        <v>0</v>
      </c>
      <c r="Y274" s="162">
        <f>IF(Q274="nio",0,IF(Q274&gt;0,VLOOKUP(J274,'3-Productie normen'!A:O,VLOOKUP(Q274,'3-Productie normen'!R:S,2,FALSE),FALSE)))</f>
        <v>0</v>
      </c>
      <c r="Z274" s="162">
        <f t="shared" si="52"/>
        <v>0</v>
      </c>
      <c r="AA274" s="162">
        <f t="shared" si="53"/>
        <v>0</v>
      </c>
      <c r="AB274" s="162">
        <f t="shared" si="54"/>
        <v>0</v>
      </c>
      <c r="AC274" s="163"/>
      <c r="AE274" s="127">
        <f t="shared" si="55"/>
        <v>0</v>
      </c>
    </row>
    <row r="275" spans="1:31">
      <c r="A275" s="140">
        <v>275</v>
      </c>
      <c r="B275" s="158" t="s">
        <v>515</v>
      </c>
      <c r="C275" s="495"/>
      <c r="D275" s="159" t="s">
        <v>714</v>
      </c>
      <c r="E275" s="159" t="s">
        <v>816</v>
      </c>
      <c r="F275" s="159" t="s">
        <v>817</v>
      </c>
      <c r="G275" s="505" t="s">
        <v>536</v>
      </c>
      <c r="H275" s="505" t="s">
        <v>818</v>
      </c>
      <c r="I275" s="505" t="s">
        <v>818</v>
      </c>
      <c r="J275" s="506" t="s">
        <v>1363</v>
      </c>
      <c r="K275" s="505"/>
      <c r="L275" s="578">
        <v>242.3</v>
      </c>
      <c r="M275" s="459"/>
      <c r="N275" s="459"/>
      <c r="O275" s="459"/>
      <c r="P275" s="459"/>
      <c r="Q275" s="160" t="s">
        <v>517</v>
      </c>
      <c r="R275" s="160"/>
      <c r="S275" s="160"/>
      <c r="T275" s="160"/>
      <c r="U275" s="161">
        <f t="shared" si="48"/>
        <v>0</v>
      </c>
      <c r="V275" s="161">
        <f t="shared" si="49"/>
        <v>0</v>
      </c>
      <c r="W275" s="161">
        <f t="shared" si="50"/>
        <v>0</v>
      </c>
      <c r="X275" s="161">
        <f t="shared" si="51"/>
        <v>0</v>
      </c>
      <c r="Y275" s="162">
        <f>IF(Q275="nio",0,IF(Q275&gt;0,VLOOKUP(J275,'3-Productie normen'!A:O,VLOOKUP(Q275,'3-Productie normen'!R:S,2,FALSE),FALSE)))</f>
        <v>0</v>
      </c>
      <c r="Z275" s="162">
        <f t="shared" si="52"/>
        <v>0</v>
      </c>
      <c r="AA275" s="162">
        <f t="shared" si="53"/>
        <v>0</v>
      </c>
      <c r="AB275" s="162">
        <f t="shared" si="54"/>
        <v>0</v>
      </c>
      <c r="AC275" s="163"/>
      <c r="AE275" s="127">
        <f t="shared" si="55"/>
        <v>0</v>
      </c>
    </row>
    <row r="276" spans="1:31">
      <c r="A276" s="140">
        <v>276</v>
      </c>
      <c r="B276" s="158" t="s">
        <v>515</v>
      </c>
      <c r="C276" s="495"/>
      <c r="D276" s="159" t="s">
        <v>714</v>
      </c>
      <c r="E276" s="159" t="s">
        <v>819</v>
      </c>
      <c r="F276" s="159" t="s">
        <v>820</v>
      </c>
      <c r="G276" s="505" t="s">
        <v>536</v>
      </c>
      <c r="H276" s="505" t="s">
        <v>540</v>
      </c>
      <c r="I276" s="505" t="s">
        <v>540</v>
      </c>
      <c r="J276" s="506" t="s">
        <v>250</v>
      </c>
      <c r="K276" s="505" t="s">
        <v>547</v>
      </c>
      <c r="L276" s="578">
        <v>11.54</v>
      </c>
      <c r="M276" s="459"/>
      <c r="N276" s="459"/>
      <c r="O276" s="459"/>
      <c r="P276" s="459"/>
      <c r="Q276" s="160">
        <v>120</v>
      </c>
      <c r="R276" s="160"/>
      <c r="S276" s="160"/>
      <c r="T276" s="160"/>
      <c r="U276" s="161" t="e">
        <f t="shared" si="48"/>
        <v>#DIV/0!</v>
      </c>
      <c r="V276" s="161">
        <f t="shared" si="49"/>
        <v>0</v>
      </c>
      <c r="W276" s="161">
        <f t="shared" si="50"/>
        <v>0</v>
      </c>
      <c r="X276" s="161">
        <f t="shared" si="51"/>
        <v>0</v>
      </c>
      <c r="Y276" s="162">
        <f>IF(Q276="nio",0,IF(Q276&gt;0,VLOOKUP(J276,'3-Productie normen'!A:O,VLOOKUP(Q276,'3-Productie normen'!R:S,2,FALSE),FALSE)))</f>
        <v>0</v>
      </c>
      <c r="Z276" s="162">
        <f t="shared" si="52"/>
        <v>0</v>
      </c>
      <c r="AA276" s="162">
        <f t="shared" si="53"/>
        <v>0</v>
      </c>
      <c r="AB276" s="162">
        <f t="shared" si="54"/>
        <v>0</v>
      </c>
      <c r="AC276" s="163"/>
      <c r="AE276" s="127">
        <f t="shared" si="55"/>
        <v>1384.8</v>
      </c>
    </row>
    <row r="277" spans="1:31">
      <c r="A277" s="140">
        <v>277</v>
      </c>
      <c r="B277" s="158" t="s">
        <v>515</v>
      </c>
      <c r="C277" s="495"/>
      <c r="D277" s="159" t="s">
        <v>714</v>
      </c>
      <c r="E277" s="159" t="s">
        <v>821</v>
      </c>
      <c r="F277" s="159" t="s">
        <v>822</v>
      </c>
      <c r="G277" s="505" t="s">
        <v>556</v>
      </c>
      <c r="H277" s="505" t="s">
        <v>566</v>
      </c>
      <c r="I277" s="505" t="s">
        <v>566</v>
      </c>
      <c r="J277" s="506" t="s">
        <v>1363</v>
      </c>
      <c r="K277" s="505"/>
      <c r="L277" s="578">
        <v>3.08</v>
      </c>
      <c r="M277" s="459"/>
      <c r="N277" s="459"/>
      <c r="O277" s="459"/>
      <c r="P277" s="459"/>
      <c r="Q277" s="160" t="s">
        <v>517</v>
      </c>
      <c r="R277" s="160"/>
      <c r="S277" s="160"/>
      <c r="T277" s="160"/>
      <c r="U277" s="161">
        <f t="shared" si="48"/>
        <v>0</v>
      </c>
      <c r="V277" s="161">
        <f t="shared" si="49"/>
        <v>0</v>
      </c>
      <c r="W277" s="161">
        <f t="shared" si="50"/>
        <v>0</v>
      </c>
      <c r="X277" s="161">
        <f t="shared" si="51"/>
        <v>0</v>
      </c>
      <c r="Y277" s="162">
        <f>IF(Q277="nio",0,IF(Q277&gt;0,VLOOKUP(J277,'3-Productie normen'!A:O,VLOOKUP(Q277,'3-Productie normen'!R:S,2,FALSE),FALSE)))</f>
        <v>0</v>
      </c>
      <c r="Z277" s="162">
        <f t="shared" si="52"/>
        <v>0</v>
      </c>
      <c r="AA277" s="162">
        <f t="shared" si="53"/>
        <v>0</v>
      </c>
      <c r="AB277" s="162">
        <f t="shared" si="54"/>
        <v>0</v>
      </c>
      <c r="AC277" s="163"/>
      <c r="AE277" s="127">
        <f t="shared" si="55"/>
        <v>0</v>
      </c>
    </row>
    <row r="278" spans="1:31">
      <c r="A278" s="140">
        <v>278</v>
      </c>
      <c r="B278" s="158" t="s">
        <v>515</v>
      </c>
      <c r="C278" s="495"/>
      <c r="D278" s="159" t="s">
        <v>714</v>
      </c>
      <c r="E278" s="159" t="s">
        <v>823</v>
      </c>
      <c r="F278" s="159" t="s">
        <v>824</v>
      </c>
      <c r="G278" s="505" t="s">
        <v>556</v>
      </c>
      <c r="H278" s="505" t="s">
        <v>566</v>
      </c>
      <c r="I278" s="505" t="s">
        <v>566</v>
      </c>
      <c r="J278" s="506" t="s">
        <v>1363</v>
      </c>
      <c r="K278" s="505"/>
      <c r="L278" s="578">
        <v>0</v>
      </c>
      <c r="M278" s="459"/>
      <c r="N278" s="459"/>
      <c r="O278" s="459"/>
      <c r="P278" s="459"/>
      <c r="Q278" s="160" t="s">
        <v>517</v>
      </c>
      <c r="R278" s="160"/>
      <c r="S278" s="160"/>
      <c r="T278" s="160"/>
      <c r="U278" s="161">
        <f t="shared" si="48"/>
        <v>0</v>
      </c>
      <c r="V278" s="161">
        <f t="shared" si="49"/>
        <v>0</v>
      </c>
      <c r="W278" s="161">
        <f t="shared" si="50"/>
        <v>0</v>
      </c>
      <c r="X278" s="161">
        <f t="shared" si="51"/>
        <v>0</v>
      </c>
      <c r="Y278" s="162">
        <f>IF(Q278="nio",0,IF(Q278&gt;0,VLOOKUP(J278,'3-Productie normen'!A:O,VLOOKUP(Q278,'3-Productie normen'!R:S,2,FALSE),FALSE)))</f>
        <v>0</v>
      </c>
      <c r="Z278" s="162">
        <f t="shared" si="52"/>
        <v>0</v>
      </c>
      <c r="AA278" s="162">
        <f t="shared" si="53"/>
        <v>0</v>
      </c>
      <c r="AB278" s="162">
        <f t="shared" si="54"/>
        <v>0</v>
      </c>
      <c r="AC278" s="163"/>
      <c r="AE278" s="127">
        <f t="shared" si="55"/>
        <v>0</v>
      </c>
    </row>
    <row r="279" spans="1:31">
      <c r="A279" s="140">
        <v>279</v>
      </c>
      <c r="B279" s="158" t="s">
        <v>515</v>
      </c>
      <c r="C279" s="495"/>
      <c r="D279" s="159" t="s">
        <v>714</v>
      </c>
      <c r="E279" s="159" t="s">
        <v>825</v>
      </c>
      <c r="F279" s="159" t="s">
        <v>826</v>
      </c>
      <c r="G279" s="505" t="s">
        <v>568</v>
      </c>
      <c r="H279" s="505" t="s">
        <v>569</v>
      </c>
      <c r="I279" s="505" t="s">
        <v>570</v>
      </c>
      <c r="J279" s="505" t="s">
        <v>18</v>
      </c>
      <c r="K279" s="505" t="s">
        <v>571</v>
      </c>
      <c r="L279" s="578">
        <v>8.08</v>
      </c>
      <c r="M279" s="459"/>
      <c r="N279" s="459"/>
      <c r="O279" s="459"/>
      <c r="P279" s="459"/>
      <c r="Q279" s="160">
        <v>195</v>
      </c>
      <c r="R279" s="160">
        <v>195</v>
      </c>
      <c r="S279" s="160"/>
      <c r="T279" s="160"/>
      <c r="U279" s="161" t="e">
        <f t="shared" si="48"/>
        <v>#DIV/0!</v>
      </c>
      <c r="V279" s="161" t="e">
        <f t="shared" si="49"/>
        <v>#DIV/0!</v>
      </c>
      <c r="W279" s="161">
        <f t="shared" si="50"/>
        <v>0</v>
      </c>
      <c r="X279" s="161">
        <f t="shared" si="51"/>
        <v>0</v>
      </c>
      <c r="Y279" s="162">
        <f>IF(Q279="nio",0,IF(Q279&gt;0,VLOOKUP(J279,'3-Productie normen'!A:O,VLOOKUP(Q279,'3-Productie normen'!R:S,2,FALSE),FALSE)))</f>
        <v>0</v>
      </c>
      <c r="Z279" s="162">
        <f t="shared" si="52"/>
        <v>0</v>
      </c>
      <c r="AA279" s="162">
        <f t="shared" si="53"/>
        <v>0</v>
      </c>
      <c r="AB279" s="162">
        <f t="shared" si="54"/>
        <v>0</v>
      </c>
      <c r="AC279" s="163"/>
      <c r="AE279" s="127">
        <f t="shared" si="55"/>
        <v>3151.2</v>
      </c>
    </row>
    <row r="280" spans="1:31">
      <c r="A280" s="140">
        <v>280</v>
      </c>
      <c r="B280" s="158" t="s">
        <v>515</v>
      </c>
      <c r="C280" s="495"/>
      <c r="D280" s="159" t="s">
        <v>714</v>
      </c>
      <c r="E280" s="159" t="s">
        <v>827</v>
      </c>
      <c r="F280" s="159" t="s">
        <v>828</v>
      </c>
      <c r="G280" s="505" t="s">
        <v>568</v>
      </c>
      <c r="H280" s="505" t="s">
        <v>573</v>
      </c>
      <c r="I280" s="505" t="s">
        <v>574</v>
      </c>
      <c r="J280" s="505" t="s">
        <v>18</v>
      </c>
      <c r="K280" s="505" t="s">
        <v>571</v>
      </c>
      <c r="L280" s="578">
        <v>9.18</v>
      </c>
      <c r="M280" s="459"/>
      <c r="N280" s="459"/>
      <c r="O280" s="459"/>
      <c r="P280" s="459"/>
      <c r="Q280" s="160">
        <v>195</v>
      </c>
      <c r="R280" s="160">
        <v>195</v>
      </c>
      <c r="S280" s="160"/>
      <c r="T280" s="160"/>
      <c r="U280" s="161" t="e">
        <f t="shared" si="48"/>
        <v>#DIV/0!</v>
      </c>
      <c r="V280" s="161" t="e">
        <f t="shared" si="49"/>
        <v>#DIV/0!</v>
      </c>
      <c r="W280" s="161">
        <f t="shared" si="50"/>
        <v>0</v>
      </c>
      <c r="X280" s="161">
        <f t="shared" si="51"/>
        <v>0</v>
      </c>
      <c r="Y280" s="162">
        <f>IF(Q280="nio",0,IF(Q280&gt;0,VLOOKUP(J280,'3-Productie normen'!A:O,VLOOKUP(Q280,'3-Productie normen'!R:S,2,FALSE),FALSE)))</f>
        <v>0</v>
      </c>
      <c r="Z280" s="162">
        <f t="shared" si="52"/>
        <v>0</v>
      </c>
      <c r="AA280" s="162">
        <f t="shared" si="53"/>
        <v>0</v>
      </c>
      <c r="AB280" s="162">
        <f t="shared" si="54"/>
        <v>0</v>
      </c>
      <c r="AC280" s="163"/>
      <c r="AE280" s="127">
        <f t="shared" si="55"/>
        <v>3580.2</v>
      </c>
    </row>
    <row r="281" spans="1:31">
      <c r="A281" s="140">
        <v>281</v>
      </c>
      <c r="B281" s="158" t="s">
        <v>515</v>
      </c>
      <c r="C281" s="495"/>
      <c r="D281" s="159" t="s">
        <v>714</v>
      </c>
      <c r="E281" s="159" t="s">
        <v>829</v>
      </c>
      <c r="F281" s="159" t="s">
        <v>830</v>
      </c>
      <c r="G281" s="505" t="s">
        <v>556</v>
      </c>
      <c r="H281" s="505" t="s">
        <v>682</v>
      </c>
      <c r="I281" s="505" t="s">
        <v>682</v>
      </c>
      <c r="J281" s="505" t="s">
        <v>1380</v>
      </c>
      <c r="K281" s="505"/>
      <c r="L281" s="578">
        <v>1.03</v>
      </c>
      <c r="M281" s="459"/>
      <c r="N281" s="459"/>
      <c r="O281" s="459"/>
      <c r="P281" s="459"/>
      <c r="Q281" s="160">
        <v>1</v>
      </c>
      <c r="R281" s="160"/>
      <c r="S281" s="160"/>
      <c r="T281" s="160"/>
      <c r="U281" s="161" t="e">
        <f t="shared" si="48"/>
        <v>#DIV/0!</v>
      </c>
      <c r="V281" s="161">
        <f t="shared" si="49"/>
        <v>0</v>
      </c>
      <c r="W281" s="161">
        <f t="shared" si="50"/>
        <v>0</v>
      </c>
      <c r="X281" s="161">
        <f t="shared" si="51"/>
        <v>0</v>
      </c>
      <c r="Y281" s="162">
        <f>IF(Q281="nio",0,IF(Q281&gt;0,VLOOKUP(J281,'3-Productie normen'!A:O,VLOOKUP(Q281,'3-Productie normen'!R:S,2,FALSE),FALSE)))</f>
        <v>0</v>
      </c>
      <c r="Z281" s="162">
        <f t="shared" si="52"/>
        <v>0</v>
      </c>
      <c r="AA281" s="162">
        <f t="shared" si="53"/>
        <v>0</v>
      </c>
      <c r="AB281" s="162">
        <f t="shared" si="54"/>
        <v>0</v>
      </c>
      <c r="AC281" s="163"/>
      <c r="AE281" s="127">
        <f t="shared" si="55"/>
        <v>1.03</v>
      </c>
    </row>
    <row r="282" spans="1:31">
      <c r="A282" s="140">
        <v>282</v>
      </c>
      <c r="B282" s="158" t="s">
        <v>515</v>
      </c>
      <c r="C282" s="495"/>
      <c r="D282" s="159" t="s">
        <v>714</v>
      </c>
      <c r="E282" s="159" t="s">
        <v>831</v>
      </c>
      <c r="F282" s="159" t="s">
        <v>832</v>
      </c>
      <c r="G282" s="505" t="s">
        <v>578</v>
      </c>
      <c r="H282" s="505" t="s">
        <v>579</v>
      </c>
      <c r="I282" s="505" t="s">
        <v>833</v>
      </c>
      <c r="J282" s="505" t="s">
        <v>266</v>
      </c>
      <c r="K282" s="505" t="s">
        <v>547</v>
      </c>
      <c r="L282" s="578">
        <v>12.39</v>
      </c>
      <c r="M282" s="459"/>
      <c r="N282" s="459"/>
      <c r="O282" s="459"/>
      <c r="P282" s="459"/>
      <c r="Q282" s="160">
        <v>195</v>
      </c>
      <c r="R282" s="160"/>
      <c r="S282" s="160"/>
      <c r="T282" s="160"/>
      <c r="U282" s="161" t="e">
        <f t="shared" si="48"/>
        <v>#DIV/0!</v>
      </c>
      <c r="V282" s="161">
        <f t="shared" si="49"/>
        <v>0</v>
      </c>
      <c r="W282" s="161">
        <f t="shared" si="50"/>
        <v>0</v>
      </c>
      <c r="X282" s="161">
        <f t="shared" si="51"/>
        <v>0</v>
      </c>
      <c r="Y282" s="162">
        <f>IF(Q282="nio",0,IF(Q282&gt;0,VLOOKUP(J282,'3-Productie normen'!A:O,VLOOKUP(Q282,'3-Productie normen'!R:S,2,FALSE),FALSE)))</f>
        <v>0</v>
      </c>
      <c r="Z282" s="162">
        <f t="shared" si="52"/>
        <v>0</v>
      </c>
      <c r="AA282" s="162">
        <f t="shared" si="53"/>
        <v>0</v>
      </c>
      <c r="AB282" s="162">
        <f t="shared" si="54"/>
        <v>0</v>
      </c>
      <c r="AC282" s="163"/>
      <c r="AE282" s="127">
        <f t="shared" si="55"/>
        <v>2416.0500000000002</v>
      </c>
    </row>
    <row r="283" spans="1:31">
      <c r="A283" s="140">
        <v>283</v>
      </c>
      <c r="B283" s="158" t="s">
        <v>515</v>
      </c>
      <c r="C283" s="495"/>
      <c r="D283" s="159" t="s">
        <v>714</v>
      </c>
      <c r="E283" s="159" t="s">
        <v>834</v>
      </c>
      <c r="F283" s="159" t="s">
        <v>835</v>
      </c>
      <c r="G283" s="505" t="s">
        <v>578</v>
      </c>
      <c r="H283" s="505" t="s">
        <v>583</v>
      </c>
      <c r="I283" s="505" t="s">
        <v>583</v>
      </c>
      <c r="J283" s="506" t="s">
        <v>1373</v>
      </c>
      <c r="K283" s="505" t="s">
        <v>554</v>
      </c>
      <c r="L283" s="578">
        <v>23.22</v>
      </c>
      <c r="M283" s="459"/>
      <c r="N283" s="459"/>
      <c r="O283" s="459"/>
      <c r="P283" s="459"/>
      <c r="Q283" s="160">
        <v>195</v>
      </c>
      <c r="R283" s="160"/>
      <c r="S283" s="160"/>
      <c r="T283" s="160"/>
      <c r="U283" s="161" t="e">
        <f t="shared" si="48"/>
        <v>#DIV/0!</v>
      </c>
      <c r="V283" s="161">
        <f t="shared" si="49"/>
        <v>0</v>
      </c>
      <c r="W283" s="161">
        <f t="shared" si="50"/>
        <v>0</v>
      </c>
      <c r="X283" s="161">
        <f t="shared" si="51"/>
        <v>0</v>
      </c>
      <c r="Y283" s="162">
        <f>IF(Q283="nio",0,IF(Q283&gt;0,VLOOKUP(J283,'3-Productie normen'!A:O,VLOOKUP(Q283,'3-Productie normen'!R:S,2,FALSE),FALSE)))</f>
        <v>0</v>
      </c>
      <c r="Z283" s="162">
        <f t="shared" si="52"/>
        <v>0</v>
      </c>
      <c r="AA283" s="162">
        <f t="shared" si="53"/>
        <v>0</v>
      </c>
      <c r="AB283" s="162">
        <f t="shared" si="54"/>
        <v>0</v>
      </c>
      <c r="AC283" s="163"/>
      <c r="AE283" s="127">
        <f t="shared" si="55"/>
        <v>4527.8999999999996</v>
      </c>
    </row>
    <row r="284" spans="1:31">
      <c r="A284" s="140">
        <v>284</v>
      </c>
      <c r="B284" s="158" t="s">
        <v>515</v>
      </c>
      <c r="C284" s="495"/>
      <c r="D284" s="159" t="s">
        <v>714</v>
      </c>
      <c r="E284" s="159" t="s">
        <v>836</v>
      </c>
      <c r="F284" s="159" t="s">
        <v>837</v>
      </c>
      <c r="G284" s="505" t="s">
        <v>536</v>
      </c>
      <c r="H284" s="505" t="s">
        <v>537</v>
      </c>
      <c r="I284" s="505" t="s">
        <v>537</v>
      </c>
      <c r="J284" s="505" t="s">
        <v>250</v>
      </c>
      <c r="K284" s="505" t="s">
        <v>547</v>
      </c>
      <c r="L284" s="578">
        <v>7.56</v>
      </c>
      <c r="M284" s="459"/>
      <c r="N284" s="459"/>
      <c r="O284" s="459"/>
      <c r="P284" s="459"/>
      <c r="Q284" s="160">
        <v>120</v>
      </c>
      <c r="R284" s="160"/>
      <c r="S284" s="160"/>
      <c r="T284" s="160"/>
      <c r="U284" s="161" t="e">
        <f t="shared" si="48"/>
        <v>#DIV/0!</v>
      </c>
      <c r="V284" s="161">
        <f t="shared" si="49"/>
        <v>0</v>
      </c>
      <c r="W284" s="161">
        <f t="shared" si="50"/>
        <v>0</v>
      </c>
      <c r="X284" s="161">
        <f t="shared" si="51"/>
        <v>0</v>
      </c>
      <c r="Y284" s="162">
        <f>IF(Q284="nio",0,IF(Q284&gt;0,VLOOKUP(J284,'3-Productie normen'!A:O,VLOOKUP(Q284,'3-Productie normen'!R:S,2,FALSE),FALSE)))</f>
        <v>0</v>
      </c>
      <c r="Z284" s="162">
        <f t="shared" si="52"/>
        <v>0</v>
      </c>
      <c r="AA284" s="162">
        <f t="shared" si="53"/>
        <v>0</v>
      </c>
      <c r="AB284" s="162">
        <f t="shared" si="54"/>
        <v>0</v>
      </c>
      <c r="AC284" s="163"/>
      <c r="AE284" s="127">
        <f t="shared" si="55"/>
        <v>907.19999999999993</v>
      </c>
    </row>
    <row r="285" spans="1:31">
      <c r="A285" s="140">
        <v>285</v>
      </c>
      <c r="B285" s="158" t="s">
        <v>515</v>
      </c>
      <c r="C285" s="495"/>
      <c r="D285" s="159" t="s">
        <v>714</v>
      </c>
      <c r="E285" s="159" t="s">
        <v>838</v>
      </c>
      <c r="F285" s="159" t="s">
        <v>839</v>
      </c>
      <c r="G285" s="505" t="s">
        <v>536</v>
      </c>
      <c r="H285" s="505" t="s">
        <v>540</v>
      </c>
      <c r="I285" s="505" t="s">
        <v>540</v>
      </c>
      <c r="J285" s="505" t="s">
        <v>250</v>
      </c>
      <c r="K285" s="505" t="s">
        <v>547</v>
      </c>
      <c r="L285" s="578">
        <v>20.100000000000001</v>
      </c>
      <c r="M285" s="459"/>
      <c r="N285" s="459"/>
      <c r="O285" s="459"/>
      <c r="P285" s="459"/>
      <c r="Q285" s="160">
        <v>120</v>
      </c>
      <c r="R285" s="160"/>
      <c r="S285" s="160"/>
      <c r="T285" s="160"/>
      <c r="U285" s="161" t="e">
        <f t="shared" si="48"/>
        <v>#DIV/0!</v>
      </c>
      <c r="V285" s="161">
        <f t="shared" si="49"/>
        <v>0</v>
      </c>
      <c r="W285" s="161">
        <f t="shared" si="50"/>
        <v>0</v>
      </c>
      <c r="X285" s="161">
        <f t="shared" si="51"/>
        <v>0</v>
      </c>
      <c r="Y285" s="162">
        <f>IF(Q285="nio",0,IF(Q285&gt;0,VLOOKUP(J285,'3-Productie normen'!A:O,VLOOKUP(Q285,'3-Productie normen'!R:S,2,FALSE),FALSE)))</f>
        <v>0</v>
      </c>
      <c r="Z285" s="162">
        <f t="shared" si="52"/>
        <v>0</v>
      </c>
      <c r="AA285" s="162">
        <f t="shared" si="53"/>
        <v>0</v>
      </c>
      <c r="AB285" s="162">
        <f t="shared" si="54"/>
        <v>0</v>
      </c>
      <c r="AC285" s="163"/>
      <c r="AE285" s="127">
        <f t="shared" si="55"/>
        <v>2412</v>
      </c>
    </row>
    <row r="286" spans="1:31">
      <c r="A286" s="140">
        <v>286</v>
      </c>
      <c r="B286" s="158" t="s">
        <v>515</v>
      </c>
      <c r="C286" s="495"/>
      <c r="D286" s="159" t="s">
        <v>714</v>
      </c>
      <c r="E286" s="159" t="s">
        <v>840</v>
      </c>
      <c r="F286" s="159" t="s">
        <v>841</v>
      </c>
      <c r="G286" s="505" t="s">
        <v>556</v>
      </c>
      <c r="H286" s="505" t="s">
        <v>566</v>
      </c>
      <c r="I286" s="505" t="s">
        <v>566</v>
      </c>
      <c r="J286" s="505" t="s">
        <v>1363</v>
      </c>
      <c r="K286" s="505" t="s">
        <v>767</v>
      </c>
      <c r="L286" s="578">
        <v>2.38</v>
      </c>
      <c r="M286" s="459"/>
      <c r="N286" s="459"/>
      <c r="O286" s="459"/>
      <c r="P286" s="459"/>
      <c r="Q286" s="160" t="s">
        <v>517</v>
      </c>
      <c r="R286" s="160"/>
      <c r="S286" s="160"/>
      <c r="T286" s="160"/>
      <c r="U286" s="161">
        <f t="shared" si="48"/>
        <v>0</v>
      </c>
      <c r="V286" s="161">
        <f t="shared" si="49"/>
        <v>0</v>
      </c>
      <c r="W286" s="161">
        <f t="shared" si="50"/>
        <v>0</v>
      </c>
      <c r="X286" s="161">
        <f t="shared" si="51"/>
        <v>0</v>
      </c>
      <c r="Y286" s="162">
        <f>IF(Q286="nio",0,IF(Q286&gt;0,VLOOKUP(J286,'3-Productie normen'!A:O,VLOOKUP(Q286,'3-Productie normen'!R:S,2,FALSE),FALSE)))</f>
        <v>0</v>
      </c>
      <c r="Z286" s="162">
        <f t="shared" si="52"/>
        <v>0</v>
      </c>
      <c r="AA286" s="162">
        <f t="shared" si="53"/>
        <v>0</v>
      </c>
      <c r="AB286" s="162">
        <f t="shared" si="54"/>
        <v>0</v>
      </c>
      <c r="AC286" s="163"/>
      <c r="AE286" s="127">
        <f t="shared" si="55"/>
        <v>0</v>
      </c>
    </row>
    <row r="287" spans="1:31">
      <c r="A287" s="140">
        <v>287</v>
      </c>
      <c r="B287" s="158" t="s">
        <v>515</v>
      </c>
      <c r="C287" s="495"/>
      <c r="D287" s="159" t="s">
        <v>714</v>
      </c>
      <c r="E287" s="159" t="s">
        <v>842</v>
      </c>
      <c r="F287" s="159" t="s">
        <v>843</v>
      </c>
      <c r="G287" s="505" t="s">
        <v>578</v>
      </c>
      <c r="H287" s="505" t="s">
        <v>654</v>
      </c>
      <c r="I287" s="505" t="s">
        <v>844</v>
      </c>
      <c r="J287" s="505" t="s">
        <v>1374</v>
      </c>
      <c r="K287" s="505"/>
      <c r="L287" s="578">
        <v>5.77</v>
      </c>
      <c r="M287" s="459"/>
      <c r="N287" s="459"/>
      <c r="O287" s="459"/>
      <c r="P287" s="459"/>
      <c r="Q287" s="160" t="s">
        <v>517</v>
      </c>
      <c r="R287" s="160"/>
      <c r="S287" s="160"/>
      <c r="T287" s="160"/>
      <c r="U287" s="161">
        <f t="shared" si="48"/>
        <v>0</v>
      </c>
      <c r="V287" s="161">
        <f t="shared" si="49"/>
        <v>0</v>
      </c>
      <c r="W287" s="161">
        <f t="shared" si="50"/>
        <v>0</v>
      </c>
      <c r="X287" s="161">
        <f t="shared" si="51"/>
        <v>0</v>
      </c>
      <c r="Y287" s="162">
        <f>IF(Q287="nio",0,IF(Q287&gt;0,VLOOKUP(J287,'3-Productie normen'!A:O,VLOOKUP(Q287,'3-Productie normen'!R:S,2,FALSE),FALSE)))</f>
        <v>0</v>
      </c>
      <c r="Z287" s="162">
        <f t="shared" si="52"/>
        <v>0</v>
      </c>
      <c r="AA287" s="162">
        <f t="shared" si="53"/>
        <v>0</v>
      </c>
      <c r="AB287" s="162">
        <f t="shared" si="54"/>
        <v>0</v>
      </c>
      <c r="AC287" s="163"/>
      <c r="AE287" s="127">
        <f t="shared" si="55"/>
        <v>0</v>
      </c>
    </row>
    <row r="288" spans="1:31">
      <c r="A288" s="140">
        <v>288</v>
      </c>
      <c r="B288" s="158" t="s">
        <v>515</v>
      </c>
      <c r="C288" s="495"/>
      <c r="D288" s="159" t="s">
        <v>714</v>
      </c>
      <c r="E288" s="159" t="s">
        <v>845</v>
      </c>
      <c r="F288" s="159" t="s">
        <v>846</v>
      </c>
      <c r="G288" s="505" t="s">
        <v>534</v>
      </c>
      <c r="H288" s="505" t="s">
        <v>531</v>
      </c>
      <c r="I288" s="505" t="s">
        <v>531</v>
      </c>
      <c r="J288" s="527" t="s">
        <v>1368</v>
      </c>
      <c r="K288" s="505" t="s">
        <v>634</v>
      </c>
      <c r="L288" s="578">
        <v>15.6</v>
      </c>
      <c r="M288" s="459"/>
      <c r="N288" s="459"/>
      <c r="O288" s="459"/>
      <c r="P288" s="459"/>
      <c r="Q288" s="160">
        <v>195</v>
      </c>
      <c r="R288" s="160"/>
      <c r="S288" s="160"/>
      <c r="T288" s="160"/>
      <c r="U288" s="161" t="e">
        <f t="shared" si="48"/>
        <v>#DIV/0!</v>
      </c>
      <c r="V288" s="161">
        <f t="shared" si="49"/>
        <v>0</v>
      </c>
      <c r="W288" s="161">
        <f t="shared" si="50"/>
        <v>0</v>
      </c>
      <c r="X288" s="161">
        <f t="shared" si="51"/>
        <v>0</v>
      </c>
      <c r="Y288" s="162">
        <f>IF(Q288="nio",0,IF(Q288&gt;0,VLOOKUP(J288,'3-Productie normen'!A:O,VLOOKUP(Q288,'3-Productie normen'!R:S,2,FALSE),FALSE)))</f>
        <v>0</v>
      </c>
      <c r="Z288" s="162">
        <f t="shared" si="52"/>
        <v>0</v>
      </c>
      <c r="AA288" s="162">
        <f t="shared" si="53"/>
        <v>0</v>
      </c>
      <c r="AB288" s="162">
        <f t="shared" si="54"/>
        <v>0</v>
      </c>
      <c r="AC288" s="163"/>
      <c r="AE288" s="127">
        <f t="shared" si="55"/>
        <v>3042</v>
      </c>
    </row>
    <row r="289" spans="1:31">
      <c r="A289" s="140">
        <v>289</v>
      </c>
      <c r="B289" s="158" t="s">
        <v>515</v>
      </c>
      <c r="C289" s="495"/>
      <c r="D289" s="159" t="s">
        <v>714</v>
      </c>
      <c r="E289" s="159" t="s">
        <v>850</v>
      </c>
      <c r="F289" s="159" t="s">
        <v>851</v>
      </c>
      <c r="G289" s="505" t="s">
        <v>534</v>
      </c>
      <c r="H289" s="505" t="s">
        <v>531</v>
      </c>
      <c r="I289" s="505" t="s">
        <v>531</v>
      </c>
      <c r="J289" s="507" t="s">
        <v>1368</v>
      </c>
      <c r="K289" s="505" t="s">
        <v>634</v>
      </c>
      <c r="L289" s="578">
        <v>15.55</v>
      </c>
      <c r="M289" s="459"/>
      <c r="N289" s="459"/>
      <c r="O289" s="459"/>
      <c r="P289" s="459"/>
      <c r="Q289" s="160">
        <v>195</v>
      </c>
      <c r="R289" s="160"/>
      <c r="S289" s="160"/>
      <c r="T289" s="160"/>
      <c r="U289" s="161" t="e">
        <f t="shared" si="48"/>
        <v>#DIV/0!</v>
      </c>
      <c r="V289" s="161">
        <f t="shared" si="49"/>
        <v>0</v>
      </c>
      <c r="W289" s="161">
        <f t="shared" si="50"/>
        <v>0</v>
      </c>
      <c r="X289" s="161">
        <f t="shared" si="51"/>
        <v>0</v>
      </c>
      <c r="Y289" s="162">
        <f>IF(Q289="nio",0,IF(Q289&gt;0,VLOOKUP(J289,'3-Productie normen'!A:O,VLOOKUP(Q289,'3-Productie normen'!R:S,2,FALSE),FALSE)))</f>
        <v>0</v>
      </c>
      <c r="Z289" s="162">
        <f t="shared" si="52"/>
        <v>0</v>
      </c>
      <c r="AA289" s="162">
        <f t="shared" si="53"/>
        <v>0</v>
      </c>
      <c r="AB289" s="162">
        <f t="shared" si="54"/>
        <v>0</v>
      </c>
      <c r="AC289" s="163"/>
      <c r="AE289" s="127">
        <f t="shared" si="55"/>
        <v>3032.25</v>
      </c>
    </row>
    <row r="290" spans="1:31">
      <c r="A290" s="140">
        <v>290</v>
      </c>
      <c r="B290" s="158" t="s">
        <v>515</v>
      </c>
      <c r="C290" s="495"/>
      <c r="D290" s="159" t="s">
        <v>714</v>
      </c>
      <c r="E290" s="159" t="s">
        <v>854</v>
      </c>
      <c r="F290" s="159" t="s">
        <v>855</v>
      </c>
      <c r="G290" s="505" t="s">
        <v>534</v>
      </c>
      <c r="H290" s="505" t="s">
        <v>531</v>
      </c>
      <c r="I290" s="505" t="s">
        <v>531</v>
      </c>
      <c r="J290" s="507" t="s">
        <v>1368</v>
      </c>
      <c r="K290" s="505" t="s">
        <v>634</v>
      </c>
      <c r="L290" s="578">
        <v>11.52</v>
      </c>
      <c r="M290" s="459"/>
      <c r="N290" s="459"/>
      <c r="O290" s="459"/>
      <c r="P290" s="459"/>
      <c r="Q290" s="160">
        <v>195</v>
      </c>
      <c r="R290" s="160"/>
      <c r="S290" s="160"/>
      <c r="T290" s="160"/>
      <c r="U290" s="161" t="e">
        <f t="shared" si="48"/>
        <v>#DIV/0!</v>
      </c>
      <c r="V290" s="161">
        <f t="shared" si="49"/>
        <v>0</v>
      </c>
      <c r="W290" s="161">
        <f t="shared" si="50"/>
        <v>0</v>
      </c>
      <c r="X290" s="161">
        <f t="shared" si="51"/>
        <v>0</v>
      </c>
      <c r="Y290" s="162">
        <f>IF(Q290="nio",0,IF(Q290&gt;0,VLOOKUP(J290,'3-Productie normen'!A:O,VLOOKUP(Q290,'3-Productie normen'!R:S,2,FALSE),FALSE)))</f>
        <v>0</v>
      </c>
      <c r="Z290" s="162">
        <f t="shared" si="52"/>
        <v>0</v>
      </c>
      <c r="AA290" s="162">
        <f t="shared" si="53"/>
        <v>0</v>
      </c>
      <c r="AB290" s="162">
        <f t="shared" si="54"/>
        <v>0</v>
      </c>
      <c r="AC290" s="163"/>
      <c r="AE290" s="127">
        <f t="shared" si="55"/>
        <v>2246.4</v>
      </c>
    </row>
    <row r="291" spans="1:31">
      <c r="A291" s="140">
        <v>291</v>
      </c>
      <c r="B291" s="158" t="s">
        <v>515</v>
      </c>
      <c r="C291" s="495"/>
      <c r="D291" s="159" t="s">
        <v>714</v>
      </c>
      <c r="E291" s="159" t="s">
        <v>856</v>
      </c>
      <c r="F291" s="159" t="s">
        <v>857</v>
      </c>
      <c r="G291" s="505" t="s">
        <v>534</v>
      </c>
      <c r="H291" s="505" t="s">
        <v>531</v>
      </c>
      <c r="I291" s="505" t="s">
        <v>531</v>
      </c>
      <c r="J291" s="507" t="s">
        <v>1368</v>
      </c>
      <c r="K291" s="505" t="s">
        <v>634</v>
      </c>
      <c r="L291" s="578">
        <v>11.52</v>
      </c>
      <c r="M291" s="459"/>
      <c r="N291" s="459"/>
      <c r="O291" s="459"/>
      <c r="P291" s="459"/>
      <c r="Q291" s="160">
        <v>195</v>
      </c>
      <c r="R291" s="160"/>
      <c r="S291" s="160"/>
      <c r="T291" s="160"/>
      <c r="U291" s="161" t="e">
        <f t="shared" si="48"/>
        <v>#DIV/0!</v>
      </c>
      <c r="V291" s="161">
        <f t="shared" si="49"/>
        <v>0</v>
      </c>
      <c r="W291" s="161">
        <f t="shared" si="50"/>
        <v>0</v>
      </c>
      <c r="X291" s="161">
        <f t="shared" si="51"/>
        <v>0</v>
      </c>
      <c r="Y291" s="162">
        <f>IF(Q291="nio",0,IF(Q291&gt;0,VLOOKUP(J291,'3-Productie normen'!A:O,VLOOKUP(Q291,'3-Productie normen'!R:S,2,FALSE),FALSE)))</f>
        <v>0</v>
      </c>
      <c r="Z291" s="162">
        <f t="shared" si="52"/>
        <v>0</v>
      </c>
      <c r="AA291" s="162">
        <f t="shared" si="53"/>
        <v>0</v>
      </c>
      <c r="AB291" s="162">
        <f t="shared" si="54"/>
        <v>0</v>
      </c>
      <c r="AC291" s="163"/>
      <c r="AE291" s="127">
        <f t="shared" si="55"/>
        <v>2246.4</v>
      </c>
    </row>
    <row r="292" spans="1:31">
      <c r="A292" s="140">
        <v>292</v>
      </c>
      <c r="B292" s="158" t="s">
        <v>515</v>
      </c>
      <c r="C292" s="495"/>
      <c r="D292" s="159" t="s">
        <v>714</v>
      </c>
      <c r="E292" s="159" t="s">
        <v>861</v>
      </c>
      <c r="F292" s="159" t="s">
        <v>862</v>
      </c>
      <c r="G292" s="505" t="s">
        <v>534</v>
      </c>
      <c r="H292" s="505" t="s">
        <v>531</v>
      </c>
      <c r="I292" s="505" t="s">
        <v>531</v>
      </c>
      <c r="J292" s="507" t="s">
        <v>1368</v>
      </c>
      <c r="K292" s="505" t="s">
        <v>634</v>
      </c>
      <c r="L292" s="578">
        <v>11.52</v>
      </c>
      <c r="M292" s="459"/>
      <c r="N292" s="459"/>
      <c r="O292" s="459"/>
      <c r="P292" s="459"/>
      <c r="Q292" s="160">
        <v>195</v>
      </c>
      <c r="R292" s="160"/>
      <c r="S292" s="160"/>
      <c r="T292" s="160"/>
      <c r="U292" s="161" t="e">
        <f t="shared" si="48"/>
        <v>#DIV/0!</v>
      </c>
      <c r="V292" s="161">
        <f t="shared" si="49"/>
        <v>0</v>
      </c>
      <c r="W292" s="161">
        <f t="shared" si="50"/>
        <v>0</v>
      </c>
      <c r="X292" s="161">
        <f t="shared" si="51"/>
        <v>0</v>
      </c>
      <c r="Y292" s="162">
        <f>IF(Q292="nio",0,IF(Q292&gt;0,VLOOKUP(J292,'3-Productie normen'!A:O,VLOOKUP(Q292,'3-Productie normen'!R:S,2,FALSE),FALSE)))</f>
        <v>0</v>
      </c>
      <c r="Z292" s="162">
        <f t="shared" si="52"/>
        <v>0</v>
      </c>
      <c r="AA292" s="162">
        <f t="shared" si="53"/>
        <v>0</v>
      </c>
      <c r="AB292" s="162">
        <f t="shared" si="54"/>
        <v>0</v>
      </c>
      <c r="AC292" s="163"/>
      <c r="AE292" s="127">
        <f t="shared" si="55"/>
        <v>2246.4</v>
      </c>
    </row>
    <row r="293" spans="1:31">
      <c r="A293" s="140">
        <v>293</v>
      </c>
      <c r="B293" s="158" t="s">
        <v>515</v>
      </c>
      <c r="C293" s="495"/>
      <c r="D293" s="159" t="s">
        <v>714</v>
      </c>
      <c r="E293" s="159" t="s">
        <v>867</v>
      </c>
      <c r="F293" s="159" t="s">
        <v>868</v>
      </c>
      <c r="G293" s="505" t="s">
        <v>534</v>
      </c>
      <c r="H293" s="505" t="s">
        <v>531</v>
      </c>
      <c r="I293" s="505" t="s">
        <v>531</v>
      </c>
      <c r="J293" s="507" t="s">
        <v>1368</v>
      </c>
      <c r="K293" s="505" t="s">
        <v>634</v>
      </c>
      <c r="L293" s="578">
        <v>27.64</v>
      </c>
      <c r="M293" s="459"/>
      <c r="N293" s="459"/>
      <c r="O293" s="459"/>
      <c r="P293" s="459"/>
      <c r="Q293" s="160">
        <v>195</v>
      </c>
      <c r="R293" s="160"/>
      <c r="S293" s="160"/>
      <c r="T293" s="160"/>
      <c r="U293" s="161" t="e">
        <f t="shared" si="48"/>
        <v>#DIV/0!</v>
      </c>
      <c r="V293" s="161">
        <f t="shared" si="49"/>
        <v>0</v>
      </c>
      <c r="W293" s="161">
        <f t="shared" si="50"/>
        <v>0</v>
      </c>
      <c r="X293" s="161">
        <f t="shared" si="51"/>
        <v>0</v>
      </c>
      <c r="Y293" s="162">
        <f>IF(Q293="nio",0,IF(Q293&gt;0,VLOOKUP(J293,'3-Productie normen'!A:O,VLOOKUP(Q293,'3-Productie normen'!R:S,2,FALSE),FALSE)))</f>
        <v>0</v>
      </c>
      <c r="Z293" s="162">
        <f t="shared" si="52"/>
        <v>0</v>
      </c>
      <c r="AA293" s="162">
        <f t="shared" si="53"/>
        <v>0</v>
      </c>
      <c r="AB293" s="162">
        <f t="shared" si="54"/>
        <v>0</v>
      </c>
      <c r="AC293" s="163"/>
      <c r="AE293" s="127">
        <f t="shared" si="55"/>
        <v>5389.8</v>
      </c>
    </row>
    <row r="294" spans="1:31">
      <c r="A294" s="140">
        <v>294</v>
      </c>
      <c r="B294" s="158" t="s">
        <v>515</v>
      </c>
      <c r="C294" s="495"/>
      <c r="D294" s="159" t="s">
        <v>714</v>
      </c>
      <c r="E294" s="159" t="s">
        <v>871</v>
      </c>
      <c r="F294" s="159" t="s">
        <v>872</v>
      </c>
      <c r="G294" s="505" t="s">
        <v>534</v>
      </c>
      <c r="H294" s="505" t="s">
        <v>531</v>
      </c>
      <c r="I294" s="505" t="s">
        <v>531</v>
      </c>
      <c r="J294" s="507" t="s">
        <v>1368</v>
      </c>
      <c r="K294" s="505" t="s">
        <v>634</v>
      </c>
      <c r="L294" s="578">
        <v>23.66</v>
      </c>
      <c r="M294" s="459"/>
      <c r="N294" s="459"/>
      <c r="O294" s="459"/>
      <c r="P294" s="459"/>
      <c r="Q294" s="160">
        <v>195</v>
      </c>
      <c r="R294" s="160"/>
      <c r="S294" s="160"/>
      <c r="T294" s="160"/>
      <c r="U294" s="161" t="e">
        <f t="shared" si="48"/>
        <v>#DIV/0!</v>
      </c>
      <c r="V294" s="161">
        <f t="shared" si="49"/>
        <v>0</v>
      </c>
      <c r="W294" s="161">
        <f t="shared" si="50"/>
        <v>0</v>
      </c>
      <c r="X294" s="161">
        <f t="shared" si="51"/>
        <v>0</v>
      </c>
      <c r="Y294" s="162">
        <f>IF(Q294="nio",0,IF(Q294&gt;0,VLOOKUP(J294,'3-Productie normen'!A:O,VLOOKUP(Q294,'3-Productie normen'!R:S,2,FALSE),FALSE)))</f>
        <v>0</v>
      </c>
      <c r="Z294" s="162">
        <f t="shared" si="52"/>
        <v>0</v>
      </c>
      <c r="AA294" s="162">
        <f t="shared" si="53"/>
        <v>0</v>
      </c>
      <c r="AB294" s="162">
        <f t="shared" si="54"/>
        <v>0</v>
      </c>
      <c r="AC294" s="163"/>
      <c r="AE294" s="127">
        <f t="shared" si="55"/>
        <v>4613.7</v>
      </c>
    </row>
    <row r="295" spans="1:31">
      <c r="A295" s="140">
        <v>295</v>
      </c>
      <c r="B295" s="158" t="s">
        <v>515</v>
      </c>
      <c r="C295" s="495"/>
      <c r="D295" s="159" t="s">
        <v>714</v>
      </c>
      <c r="E295" s="159" t="s">
        <v>875</v>
      </c>
      <c r="F295" s="159" t="s">
        <v>876</v>
      </c>
      <c r="G295" s="505" t="s">
        <v>543</v>
      </c>
      <c r="H295" s="505" t="s">
        <v>548</v>
      </c>
      <c r="I295" s="505" t="s">
        <v>548</v>
      </c>
      <c r="J295" s="505" t="s">
        <v>263</v>
      </c>
      <c r="K295" s="505" t="s">
        <v>547</v>
      </c>
      <c r="L295" s="578">
        <v>54.79</v>
      </c>
      <c r="M295" s="459"/>
      <c r="N295" s="459"/>
      <c r="O295" s="459"/>
      <c r="P295" s="459"/>
      <c r="Q295" s="160">
        <v>195</v>
      </c>
      <c r="R295" s="160"/>
      <c r="S295" s="160"/>
      <c r="T295" s="160"/>
      <c r="U295" s="161" t="e">
        <f t="shared" si="48"/>
        <v>#DIV/0!</v>
      </c>
      <c r="V295" s="161">
        <f t="shared" si="49"/>
        <v>0</v>
      </c>
      <c r="W295" s="161">
        <f t="shared" si="50"/>
        <v>0</v>
      </c>
      <c r="X295" s="161">
        <f t="shared" si="51"/>
        <v>0</v>
      </c>
      <c r="Y295" s="162">
        <f>IF(Q295="nio",0,IF(Q295&gt;0,VLOOKUP(J295,'3-Productie normen'!A:O,VLOOKUP(Q295,'3-Productie normen'!R:S,2,FALSE),FALSE)))</f>
        <v>0</v>
      </c>
      <c r="Z295" s="162">
        <f t="shared" si="52"/>
        <v>0</v>
      </c>
      <c r="AA295" s="162">
        <f t="shared" si="53"/>
        <v>0</v>
      </c>
      <c r="AB295" s="162">
        <f t="shared" si="54"/>
        <v>0</v>
      </c>
      <c r="AC295" s="163"/>
      <c r="AE295" s="127">
        <f t="shared" si="55"/>
        <v>10684.05</v>
      </c>
    </row>
    <row r="296" spans="1:31">
      <c r="A296" s="140">
        <v>296</v>
      </c>
      <c r="B296" s="158" t="s">
        <v>515</v>
      </c>
      <c r="C296" s="495"/>
      <c r="D296" s="159" t="s">
        <v>714</v>
      </c>
      <c r="E296" s="159" t="s">
        <v>879</v>
      </c>
      <c r="F296" s="159" t="s">
        <v>880</v>
      </c>
      <c r="G296" s="505" t="s">
        <v>543</v>
      </c>
      <c r="H296" s="505" t="s">
        <v>548</v>
      </c>
      <c r="I296" s="505" t="s">
        <v>548</v>
      </c>
      <c r="J296" s="505" t="s">
        <v>263</v>
      </c>
      <c r="K296" s="505" t="s">
        <v>547</v>
      </c>
      <c r="L296" s="578">
        <v>56.73</v>
      </c>
      <c r="M296" s="459"/>
      <c r="N296" s="459"/>
      <c r="O296" s="459"/>
      <c r="P296" s="459"/>
      <c r="Q296" s="160">
        <v>195</v>
      </c>
      <c r="R296" s="160"/>
      <c r="S296" s="160"/>
      <c r="T296" s="160"/>
      <c r="U296" s="161" t="e">
        <f t="shared" si="48"/>
        <v>#DIV/0!</v>
      </c>
      <c r="V296" s="161">
        <f t="shared" si="49"/>
        <v>0</v>
      </c>
      <c r="W296" s="161">
        <f t="shared" si="50"/>
        <v>0</v>
      </c>
      <c r="X296" s="161">
        <f t="shared" si="51"/>
        <v>0</v>
      </c>
      <c r="Y296" s="162">
        <f>IF(Q296="nio",0,IF(Q296&gt;0,VLOOKUP(J296,'3-Productie normen'!A:O,VLOOKUP(Q296,'3-Productie normen'!R:S,2,FALSE),FALSE)))</f>
        <v>0</v>
      </c>
      <c r="Z296" s="162">
        <f t="shared" si="52"/>
        <v>0</v>
      </c>
      <c r="AA296" s="162">
        <f t="shared" si="53"/>
        <v>0</v>
      </c>
      <c r="AB296" s="162">
        <f t="shared" si="54"/>
        <v>0</v>
      </c>
      <c r="AC296" s="163"/>
      <c r="AE296" s="127">
        <f t="shared" si="55"/>
        <v>11062.349999999999</v>
      </c>
    </row>
    <row r="297" spans="1:31">
      <c r="A297" s="140">
        <v>297</v>
      </c>
      <c r="B297" s="158" t="s">
        <v>515</v>
      </c>
      <c r="C297" s="495"/>
      <c r="D297" s="159" t="s">
        <v>714</v>
      </c>
      <c r="E297" s="159" t="s">
        <v>887</v>
      </c>
      <c r="F297" s="159" t="s">
        <v>888</v>
      </c>
      <c r="G297" s="505" t="s">
        <v>543</v>
      </c>
      <c r="H297" s="505" t="s">
        <v>889</v>
      </c>
      <c r="I297" s="505" t="s">
        <v>890</v>
      </c>
      <c r="J297" s="505" t="s">
        <v>263</v>
      </c>
      <c r="K297" s="505" t="s">
        <v>634</v>
      </c>
      <c r="L297" s="578">
        <v>75.7</v>
      </c>
      <c r="M297" s="459"/>
      <c r="N297" s="459"/>
      <c r="O297" s="459"/>
      <c r="P297" s="459"/>
      <c r="Q297" s="160">
        <v>195</v>
      </c>
      <c r="R297" s="160"/>
      <c r="S297" s="160"/>
      <c r="T297" s="160"/>
      <c r="U297" s="161" t="e">
        <f t="shared" si="48"/>
        <v>#DIV/0!</v>
      </c>
      <c r="V297" s="161">
        <f t="shared" si="49"/>
        <v>0</v>
      </c>
      <c r="W297" s="161">
        <f t="shared" si="50"/>
        <v>0</v>
      </c>
      <c r="X297" s="161">
        <f t="shared" si="51"/>
        <v>0</v>
      </c>
      <c r="Y297" s="162">
        <f>IF(Q297="nio",0,IF(Q297&gt;0,VLOOKUP(J297,'3-Productie normen'!A:O,VLOOKUP(Q297,'3-Productie normen'!R:S,2,FALSE),FALSE)))</f>
        <v>0</v>
      </c>
      <c r="Z297" s="162">
        <f t="shared" si="52"/>
        <v>0</v>
      </c>
      <c r="AA297" s="162">
        <f t="shared" si="53"/>
        <v>0</v>
      </c>
      <c r="AB297" s="162">
        <f t="shared" si="54"/>
        <v>0</v>
      </c>
      <c r="AC297" s="163"/>
      <c r="AE297" s="127">
        <f t="shared" si="55"/>
        <v>14761.5</v>
      </c>
    </row>
    <row r="298" spans="1:31">
      <c r="A298" s="140">
        <v>298</v>
      </c>
      <c r="B298" s="158" t="s">
        <v>515</v>
      </c>
      <c r="C298" s="495"/>
      <c r="D298" s="159" t="s">
        <v>714</v>
      </c>
      <c r="E298" s="159" t="s">
        <v>893</v>
      </c>
      <c r="F298" s="159" t="s">
        <v>894</v>
      </c>
      <c r="G298" s="505" t="s">
        <v>534</v>
      </c>
      <c r="H298" s="505" t="s">
        <v>531</v>
      </c>
      <c r="I298" s="505" t="s">
        <v>531</v>
      </c>
      <c r="J298" s="507" t="s">
        <v>1368</v>
      </c>
      <c r="K298" s="505" t="s">
        <v>634</v>
      </c>
      <c r="L298" s="578">
        <v>29.38</v>
      </c>
      <c r="M298" s="459"/>
      <c r="N298" s="459"/>
      <c r="O298" s="459"/>
      <c r="P298" s="459"/>
      <c r="Q298" s="160">
        <v>195</v>
      </c>
      <c r="R298" s="160"/>
      <c r="S298" s="160"/>
      <c r="T298" s="160"/>
      <c r="U298" s="161" t="e">
        <f t="shared" si="48"/>
        <v>#DIV/0!</v>
      </c>
      <c r="V298" s="161">
        <f t="shared" si="49"/>
        <v>0</v>
      </c>
      <c r="W298" s="161">
        <f t="shared" si="50"/>
        <v>0</v>
      </c>
      <c r="X298" s="161">
        <f t="shared" si="51"/>
        <v>0</v>
      </c>
      <c r="Y298" s="162">
        <f>IF(Q298="nio",0,IF(Q298&gt;0,VLOOKUP(J298,'3-Productie normen'!A:O,VLOOKUP(Q298,'3-Productie normen'!R:S,2,FALSE),FALSE)))</f>
        <v>0</v>
      </c>
      <c r="Z298" s="162">
        <f t="shared" si="52"/>
        <v>0</v>
      </c>
      <c r="AA298" s="162">
        <f t="shared" si="53"/>
        <v>0</v>
      </c>
      <c r="AB298" s="162">
        <f t="shared" si="54"/>
        <v>0</v>
      </c>
      <c r="AC298" s="163"/>
      <c r="AE298" s="127">
        <f t="shared" si="55"/>
        <v>5729.0999999999995</v>
      </c>
    </row>
    <row r="299" spans="1:31">
      <c r="A299" s="140">
        <v>299</v>
      </c>
      <c r="B299" s="158" t="s">
        <v>515</v>
      </c>
      <c r="C299" s="495"/>
      <c r="D299" s="159" t="s">
        <v>714</v>
      </c>
      <c r="E299" s="159" t="s">
        <v>899</v>
      </c>
      <c r="F299" s="159" t="s">
        <v>900</v>
      </c>
      <c r="G299" s="505" t="s">
        <v>543</v>
      </c>
      <c r="H299" s="505" t="s">
        <v>548</v>
      </c>
      <c r="I299" s="505" t="s">
        <v>548</v>
      </c>
      <c r="J299" s="505" t="s">
        <v>263</v>
      </c>
      <c r="K299" s="505" t="s">
        <v>547</v>
      </c>
      <c r="L299" s="578">
        <v>46.77</v>
      </c>
      <c r="M299" s="459"/>
      <c r="N299" s="459"/>
      <c r="O299" s="459"/>
      <c r="P299" s="459"/>
      <c r="Q299" s="160">
        <v>195</v>
      </c>
      <c r="R299" s="160"/>
      <c r="S299" s="160"/>
      <c r="T299" s="160"/>
      <c r="U299" s="161" t="e">
        <f t="shared" si="48"/>
        <v>#DIV/0!</v>
      </c>
      <c r="V299" s="161">
        <f t="shared" si="49"/>
        <v>0</v>
      </c>
      <c r="W299" s="161">
        <f t="shared" si="50"/>
        <v>0</v>
      </c>
      <c r="X299" s="161">
        <f t="shared" si="51"/>
        <v>0</v>
      </c>
      <c r="Y299" s="162">
        <f>IF(Q299="nio",0,IF(Q299&gt;0,VLOOKUP(J299,'3-Productie normen'!A:O,VLOOKUP(Q299,'3-Productie normen'!R:S,2,FALSE),FALSE)))</f>
        <v>0</v>
      </c>
      <c r="Z299" s="162">
        <f t="shared" si="52"/>
        <v>0</v>
      </c>
      <c r="AA299" s="162">
        <f t="shared" si="53"/>
        <v>0</v>
      </c>
      <c r="AB299" s="162">
        <f t="shared" si="54"/>
        <v>0</v>
      </c>
      <c r="AC299" s="163"/>
      <c r="AE299" s="127">
        <f t="shared" si="55"/>
        <v>9120.1500000000015</v>
      </c>
    </row>
    <row r="300" spans="1:31">
      <c r="A300" s="140">
        <v>300</v>
      </c>
      <c r="B300" s="158" t="s">
        <v>515</v>
      </c>
      <c r="C300" s="495"/>
      <c r="D300" s="159" t="s">
        <v>714</v>
      </c>
      <c r="E300" s="159" t="s">
        <v>903</v>
      </c>
      <c r="F300" s="159" t="s">
        <v>904</v>
      </c>
      <c r="G300" s="505" t="s">
        <v>543</v>
      </c>
      <c r="H300" s="505" t="s">
        <v>548</v>
      </c>
      <c r="I300" s="505" t="s">
        <v>616</v>
      </c>
      <c r="J300" s="505" t="s">
        <v>263</v>
      </c>
      <c r="K300" s="505" t="s">
        <v>547</v>
      </c>
      <c r="L300" s="578">
        <v>53.55</v>
      </c>
      <c r="M300" s="459"/>
      <c r="N300" s="459"/>
      <c r="O300" s="459"/>
      <c r="P300" s="459"/>
      <c r="Q300" s="160">
        <v>195</v>
      </c>
      <c r="R300" s="160"/>
      <c r="S300" s="160"/>
      <c r="T300" s="160"/>
      <c r="U300" s="161" t="e">
        <f t="shared" si="48"/>
        <v>#DIV/0!</v>
      </c>
      <c r="V300" s="161">
        <f t="shared" si="49"/>
        <v>0</v>
      </c>
      <c r="W300" s="161">
        <f t="shared" si="50"/>
        <v>0</v>
      </c>
      <c r="X300" s="161">
        <f t="shared" si="51"/>
        <v>0</v>
      </c>
      <c r="Y300" s="162">
        <f>IF(Q300="nio",0,IF(Q300&gt;0,VLOOKUP(J300,'3-Productie normen'!A:O,VLOOKUP(Q300,'3-Productie normen'!R:S,2,FALSE),FALSE)))</f>
        <v>0</v>
      </c>
      <c r="Z300" s="162">
        <f t="shared" si="52"/>
        <v>0</v>
      </c>
      <c r="AA300" s="162">
        <f t="shared" si="53"/>
        <v>0</v>
      </c>
      <c r="AB300" s="162">
        <f t="shared" si="54"/>
        <v>0</v>
      </c>
      <c r="AC300" s="163"/>
      <c r="AE300" s="127">
        <f t="shared" si="55"/>
        <v>10442.25</v>
      </c>
    </row>
    <row r="301" spans="1:31">
      <c r="A301" s="140">
        <v>301</v>
      </c>
      <c r="B301" s="158" t="s">
        <v>515</v>
      </c>
      <c r="C301" s="495"/>
      <c r="D301" s="159" t="s">
        <v>714</v>
      </c>
      <c r="E301" s="159" t="s">
        <v>907</v>
      </c>
      <c r="F301" s="159" t="s">
        <v>908</v>
      </c>
      <c r="G301" s="505" t="s">
        <v>543</v>
      </c>
      <c r="H301" s="505" t="s">
        <v>548</v>
      </c>
      <c r="I301" s="505" t="s">
        <v>548</v>
      </c>
      <c r="J301" s="505" t="s">
        <v>263</v>
      </c>
      <c r="K301" s="505" t="s">
        <v>547</v>
      </c>
      <c r="L301" s="578">
        <v>51.41</v>
      </c>
      <c r="M301" s="459"/>
      <c r="N301" s="459"/>
      <c r="O301" s="459"/>
      <c r="P301" s="459"/>
      <c r="Q301" s="160">
        <v>195</v>
      </c>
      <c r="R301" s="160"/>
      <c r="S301" s="160"/>
      <c r="T301" s="160"/>
      <c r="U301" s="161" t="e">
        <f t="shared" si="48"/>
        <v>#DIV/0!</v>
      </c>
      <c r="V301" s="161">
        <f t="shared" si="49"/>
        <v>0</v>
      </c>
      <c r="W301" s="161">
        <f t="shared" si="50"/>
        <v>0</v>
      </c>
      <c r="X301" s="161">
        <f t="shared" si="51"/>
        <v>0</v>
      </c>
      <c r="Y301" s="162">
        <f>IF(Q301="nio",0,IF(Q301&gt;0,VLOOKUP(J301,'3-Productie normen'!A:O,VLOOKUP(Q301,'3-Productie normen'!R:S,2,FALSE),FALSE)))</f>
        <v>0</v>
      </c>
      <c r="Z301" s="162">
        <f t="shared" si="52"/>
        <v>0</v>
      </c>
      <c r="AA301" s="162">
        <f t="shared" si="53"/>
        <v>0</v>
      </c>
      <c r="AB301" s="162">
        <f t="shared" si="54"/>
        <v>0</v>
      </c>
      <c r="AC301" s="163"/>
      <c r="AE301" s="127">
        <f t="shared" si="55"/>
        <v>10024.949999999999</v>
      </c>
    </row>
    <row r="302" spans="1:31">
      <c r="A302" s="140">
        <v>302</v>
      </c>
      <c r="B302" s="158" t="s">
        <v>515</v>
      </c>
      <c r="C302" s="495"/>
      <c r="D302" s="159" t="s">
        <v>714</v>
      </c>
      <c r="E302" s="159" t="s">
        <v>911</v>
      </c>
      <c r="F302" s="159" t="s">
        <v>912</v>
      </c>
      <c r="G302" s="505" t="s">
        <v>543</v>
      </c>
      <c r="H302" s="505" t="s">
        <v>548</v>
      </c>
      <c r="I302" s="505" t="s">
        <v>548</v>
      </c>
      <c r="J302" s="505" t="s">
        <v>263</v>
      </c>
      <c r="K302" s="505" t="s">
        <v>547</v>
      </c>
      <c r="L302" s="578">
        <v>51.42</v>
      </c>
      <c r="M302" s="459"/>
      <c r="N302" s="459"/>
      <c r="O302" s="459"/>
      <c r="P302" s="459"/>
      <c r="Q302" s="160">
        <v>195</v>
      </c>
      <c r="R302" s="160"/>
      <c r="S302" s="160"/>
      <c r="T302" s="160"/>
      <c r="U302" s="161" t="e">
        <f t="shared" si="48"/>
        <v>#DIV/0!</v>
      </c>
      <c r="V302" s="161">
        <f t="shared" si="49"/>
        <v>0</v>
      </c>
      <c r="W302" s="161">
        <f t="shared" si="50"/>
        <v>0</v>
      </c>
      <c r="X302" s="161">
        <f t="shared" si="51"/>
        <v>0</v>
      </c>
      <c r="Y302" s="162">
        <f>IF(Q302="nio",0,IF(Q302&gt;0,VLOOKUP(J302,'3-Productie normen'!A:O,VLOOKUP(Q302,'3-Productie normen'!R:S,2,FALSE),FALSE)))</f>
        <v>0</v>
      </c>
      <c r="Z302" s="162">
        <f t="shared" si="52"/>
        <v>0</v>
      </c>
      <c r="AA302" s="162">
        <f t="shared" si="53"/>
        <v>0</v>
      </c>
      <c r="AB302" s="162">
        <f t="shared" si="54"/>
        <v>0</v>
      </c>
      <c r="AC302" s="163"/>
      <c r="AE302" s="127">
        <f t="shared" si="55"/>
        <v>10026.9</v>
      </c>
    </row>
    <row r="303" spans="1:31">
      <c r="A303" s="140">
        <v>303</v>
      </c>
      <c r="B303" s="158" t="s">
        <v>515</v>
      </c>
      <c r="C303" s="495"/>
      <c r="D303" s="159" t="s">
        <v>714</v>
      </c>
      <c r="E303" s="159" t="s">
        <v>915</v>
      </c>
      <c r="F303" s="159" t="s">
        <v>916</v>
      </c>
      <c r="G303" s="505" t="s">
        <v>534</v>
      </c>
      <c r="H303" s="505" t="s">
        <v>531</v>
      </c>
      <c r="I303" s="505" t="s">
        <v>531</v>
      </c>
      <c r="J303" s="507" t="s">
        <v>1368</v>
      </c>
      <c r="K303" s="505" t="s">
        <v>634</v>
      </c>
      <c r="L303" s="578">
        <v>36.83</v>
      </c>
      <c r="M303" s="459"/>
      <c r="N303" s="459"/>
      <c r="O303" s="459"/>
      <c r="P303" s="459"/>
      <c r="Q303" s="160">
        <v>195</v>
      </c>
      <c r="R303" s="160"/>
      <c r="S303" s="160"/>
      <c r="T303" s="160"/>
      <c r="U303" s="161" t="e">
        <f t="shared" si="48"/>
        <v>#DIV/0!</v>
      </c>
      <c r="V303" s="161">
        <f t="shared" si="49"/>
        <v>0</v>
      </c>
      <c r="W303" s="161">
        <f t="shared" si="50"/>
        <v>0</v>
      </c>
      <c r="X303" s="161">
        <f t="shared" si="51"/>
        <v>0</v>
      </c>
      <c r="Y303" s="162">
        <f>IF(Q303="nio",0,IF(Q303&gt;0,VLOOKUP(J303,'3-Productie normen'!A:O,VLOOKUP(Q303,'3-Productie normen'!R:S,2,FALSE),FALSE)))</f>
        <v>0</v>
      </c>
      <c r="Z303" s="162">
        <f t="shared" si="52"/>
        <v>0</v>
      </c>
      <c r="AA303" s="162">
        <f t="shared" si="53"/>
        <v>0</v>
      </c>
      <c r="AB303" s="162">
        <f t="shared" si="54"/>
        <v>0</v>
      </c>
      <c r="AC303" s="163"/>
      <c r="AE303" s="127">
        <f t="shared" si="55"/>
        <v>7181.8499999999995</v>
      </c>
    </row>
    <row r="304" spans="1:31">
      <c r="A304" s="140">
        <v>304</v>
      </c>
      <c r="B304" s="158" t="s">
        <v>515</v>
      </c>
      <c r="C304" s="495"/>
      <c r="D304" s="159" t="s">
        <v>714</v>
      </c>
      <c r="E304" s="159" t="s">
        <v>928</v>
      </c>
      <c r="F304" s="159" t="s">
        <v>929</v>
      </c>
      <c r="G304" s="505" t="s">
        <v>543</v>
      </c>
      <c r="H304" s="505" t="s">
        <v>548</v>
      </c>
      <c r="I304" s="505" t="s">
        <v>548</v>
      </c>
      <c r="J304" s="505" t="s">
        <v>263</v>
      </c>
      <c r="K304" s="505" t="s">
        <v>634</v>
      </c>
      <c r="L304" s="578">
        <v>90.56</v>
      </c>
      <c r="M304" s="459"/>
      <c r="N304" s="459"/>
      <c r="O304" s="459"/>
      <c r="P304" s="459"/>
      <c r="Q304" s="160">
        <v>195</v>
      </c>
      <c r="R304" s="160"/>
      <c r="S304" s="160"/>
      <c r="T304" s="160"/>
      <c r="U304" s="161" t="e">
        <f t="shared" si="48"/>
        <v>#DIV/0!</v>
      </c>
      <c r="V304" s="161">
        <f t="shared" si="49"/>
        <v>0</v>
      </c>
      <c r="W304" s="161">
        <f t="shared" si="50"/>
        <v>0</v>
      </c>
      <c r="X304" s="161">
        <f t="shared" si="51"/>
        <v>0</v>
      </c>
      <c r="Y304" s="162">
        <f>IF(Q304="nio",0,IF(Q304&gt;0,VLOOKUP(J304,'3-Productie normen'!A:O,VLOOKUP(Q304,'3-Productie normen'!R:S,2,FALSE),FALSE)))</f>
        <v>0</v>
      </c>
      <c r="Z304" s="162">
        <f t="shared" si="52"/>
        <v>0</v>
      </c>
      <c r="AA304" s="162">
        <f t="shared" si="53"/>
        <v>0</v>
      </c>
      <c r="AB304" s="162">
        <f t="shared" si="54"/>
        <v>0</v>
      </c>
      <c r="AC304" s="163"/>
      <c r="AE304" s="127">
        <f t="shared" si="55"/>
        <v>17659.2</v>
      </c>
    </row>
    <row r="305" spans="1:31">
      <c r="A305" s="140">
        <v>305</v>
      </c>
      <c r="B305" s="158" t="s">
        <v>515</v>
      </c>
      <c r="C305" s="495"/>
      <c r="D305" s="159" t="s">
        <v>714</v>
      </c>
      <c r="E305" s="159" t="s">
        <v>932</v>
      </c>
      <c r="F305" s="159" t="s">
        <v>933</v>
      </c>
      <c r="G305" s="505" t="s">
        <v>543</v>
      </c>
      <c r="H305" s="505" t="s">
        <v>548</v>
      </c>
      <c r="I305" s="505" t="s">
        <v>548</v>
      </c>
      <c r="J305" s="506" t="s">
        <v>263</v>
      </c>
      <c r="K305" s="505" t="s">
        <v>547</v>
      </c>
      <c r="L305" s="578">
        <v>83.98</v>
      </c>
      <c r="M305" s="459"/>
      <c r="N305" s="459"/>
      <c r="O305" s="459"/>
      <c r="P305" s="459"/>
      <c r="Q305" s="160">
        <v>195</v>
      </c>
      <c r="R305" s="160"/>
      <c r="S305" s="160"/>
      <c r="T305" s="160"/>
      <c r="U305" s="161" t="e">
        <f t="shared" si="48"/>
        <v>#DIV/0!</v>
      </c>
      <c r="V305" s="161">
        <f t="shared" si="49"/>
        <v>0</v>
      </c>
      <c r="W305" s="161">
        <f t="shared" si="50"/>
        <v>0</v>
      </c>
      <c r="X305" s="161">
        <f t="shared" si="51"/>
        <v>0</v>
      </c>
      <c r="Y305" s="162">
        <f>IF(Q305="nio",0,IF(Q305&gt;0,VLOOKUP(J305,'3-Productie normen'!A:O,VLOOKUP(Q305,'3-Productie normen'!R:S,2,FALSE),FALSE)))</f>
        <v>0</v>
      </c>
      <c r="Z305" s="162">
        <f t="shared" si="52"/>
        <v>0</v>
      </c>
      <c r="AA305" s="162">
        <f t="shared" si="53"/>
        <v>0</v>
      </c>
      <c r="AB305" s="162">
        <f t="shared" si="54"/>
        <v>0</v>
      </c>
      <c r="AC305" s="163"/>
      <c r="AE305" s="127">
        <f t="shared" si="55"/>
        <v>16376.1</v>
      </c>
    </row>
    <row r="306" spans="1:31">
      <c r="A306" s="140">
        <v>306</v>
      </c>
      <c r="B306" s="158" t="s">
        <v>515</v>
      </c>
      <c r="C306" s="495"/>
      <c r="D306" s="159" t="s">
        <v>714</v>
      </c>
      <c r="E306" s="159" t="s">
        <v>946</v>
      </c>
      <c r="F306" s="159" t="s">
        <v>947</v>
      </c>
      <c r="G306" s="505" t="s">
        <v>556</v>
      </c>
      <c r="H306" s="505" t="s">
        <v>557</v>
      </c>
      <c r="I306" s="505" t="s">
        <v>948</v>
      </c>
      <c r="J306" s="506" t="s">
        <v>1380</v>
      </c>
      <c r="K306" s="505" t="s">
        <v>767</v>
      </c>
      <c r="L306" s="578">
        <v>8.1300000000000008</v>
      </c>
      <c r="M306" s="459"/>
      <c r="N306" s="459"/>
      <c r="O306" s="459"/>
      <c r="P306" s="459"/>
      <c r="Q306" s="160">
        <v>1</v>
      </c>
      <c r="R306" s="160"/>
      <c r="S306" s="160"/>
      <c r="T306" s="160"/>
      <c r="U306" s="161" t="e">
        <f t="shared" si="48"/>
        <v>#DIV/0!</v>
      </c>
      <c r="V306" s="161">
        <f t="shared" si="49"/>
        <v>0</v>
      </c>
      <c r="W306" s="161">
        <f t="shared" si="50"/>
        <v>0</v>
      </c>
      <c r="X306" s="161">
        <f t="shared" si="51"/>
        <v>0</v>
      </c>
      <c r="Y306" s="162">
        <f>IF(Q306="nio",0,IF(Q306&gt;0,VLOOKUP(J306,'3-Productie normen'!A:O,VLOOKUP(Q306,'3-Productie normen'!R:S,2,FALSE),FALSE)))</f>
        <v>0</v>
      </c>
      <c r="Z306" s="162">
        <f t="shared" si="52"/>
        <v>0</v>
      </c>
      <c r="AA306" s="162">
        <f t="shared" si="53"/>
        <v>0</v>
      </c>
      <c r="AB306" s="162">
        <f t="shared" si="54"/>
        <v>0</v>
      </c>
      <c r="AC306" s="163"/>
      <c r="AE306" s="127">
        <f t="shared" si="55"/>
        <v>8.1300000000000008</v>
      </c>
    </row>
    <row r="307" spans="1:31">
      <c r="A307" s="140">
        <v>307</v>
      </c>
      <c r="B307" s="158" t="s">
        <v>515</v>
      </c>
      <c r="C307" s="495"/>
      <c r="D307" s="159" t="s">
        <v>714</v>
      </c>
      <c r="E307" s="159" t="s">
        <v>952</v>
      </c>
      <c r="F307" s="159" t="s">
        <v>953</v>
      </c>
      <c r="G307" s="505" t="s">
        <v>568</v>
      </c>
      <c r="H307" s="505" t="s">
        <v>573</v>
      </c>
      <c r="I307" s="505" t="s">
        <v>574</v>
      </c>
      <c r="J307" s="505" t="s">
        <v>18</v>
      </c>
      <c r="K307" s="505" t="s">
        <v>571</v>
      </c>
      <c r="L307" s="578">
        <v>9.65</v>
      </c>
      <c r="M307" s="459"/>
      <c r="N307" s="459"/>
      <c r="O307" s="459"/>
      <c r="P307" s="459"/>
      <c r="Q307" s="160">
        <v>195</v>
      </c>
      <c r="R307" s="160">
        <v>195</v>
      </c>
      <c r="S307" s="160"/>
      <c r="T307" s="160"/>
      <c r="U307" s="161" t="e">
        <f t="shared" si="48"/>
        <v>#DIV/0!</v>
      </c>
      <c r="V307" s="161" t="e">
        <f t="shared" si="49"/>
        <v>#DIV/0!</v>
      </c>
      <c r="W307" s="161">
        <f t="shared" si="50"/>
        <v>0</v>
      </c>
      <c r="X307" s="161">
        <f t="shared" si="51"/>
        <v>0</v>
      </c>
      <c r="Y307" s="162">
        <f>IF(Q307="nio",0,IF(Q307&gt;0,VLOOKUP(J307,'3-Productie normen'!A:O,VLOOKUP(Q307,'3-Productie normen'!R:S,2,FALSE),FALSE)))</f>
        <v>0</v>
      </c>
      <c r="Z307" s="162">
        <f t="shared" si="52"/>
        <v>0</v>
      </c>
      <c r="AA307" s="162">
        <f t="shared" si="53"/>
        <v>0</v>
      </c>
      <c r="AB307" s="162">
        <f t="shared" si="54"/>
        <v>0</v>
      </c>
      <c r="AC307" s="163"/>
      <c r="AE307" s="127">
        <f t="shared" si="55"/>
        <v>3763.5</v>
      </c>
    </row>
    <row r="308" spans="1:31">
      <c r="A308" s="140">
        <v>308</v>
      </c>
      <c r="B308" s="158" t="s">
        <v>515</v>
      </c>
      <c r="C308" s="495"/>
      <c r="D308" s="159" t="s">
        <v>714</v>
      </c>
      <c r="E308" s="159" t="s">
        <v>956</v>
      </c>
      <c r="F308" s="159" t="s">
        <v>957</v>
      </c>
      <c r="G308" s="505" t="s">
        <v>568</v>
      </c>
      <c r="H308" s="505" t="s">
        <v>569</v>
      </c>
      <c r="I308" s="505" t="s">
        <v>570</v>
      </c>
      <c r="J308" s="505" t="s">
        <v>18</v>
      </c>
      <c r="K308" s="505" t="s">
        <v>571</v>
      </c>
      <c r="L308" s="578">
        <v>7.9</v>
      </c>
      <c r="M308" s="459"/>
      <c r="N308" s="459"/>
      <c r="O308" s="459"/>
      <c r="P308" s="459"/>
      <c r="Q308" s="160">
        <v>195</v>
      </c>
      <c r="R308" s="160">
        <v>195</v>
      </c>
      <c r="S308" s="160"/>
      <c r="T308" s="160"/>
      <c r="U308" s="161" t="e">
        <f t="shared" si="48"/>
        <v>#DIV/0!</v>
      </c>
      <c r="V308" s="161" t="e">
        <f t="shared" si="49"/>
        <v>#DIV/0!</v>
      </c>
      <c r="W308" s="161">
        <f t="shared" si="50"/>
        <v>0</v>
      </c>
      <c r="X308" s="161">
        <f t="shared" si="51"/>
        <v>0</v>
      </c>
      <c r="Y308" s="162">
        <f>IF(Q308="nio",0,IF(Q308&gt;0,VLOOKUP(J308,'3-Productie normen'!A:O,VLOOKUP(Q308,'3-Productie normen'!R:S,2,FALSE),FALSE)))</f>
        <v>0</v>
      </c>
      <c r="Z308" s="162">
        <f t="shared" si="52"/>
        <v>0</v>
      </c>
      <c r="AA308" s="162">
        <f t="shared" si="53"/>
        <v>0</v>
      </c>
      <c r="AB308" s="162">
        <f t="shared" si="54"/>
        <v>0</v>
      </c>
      <c r="AC308" s="163"/>
      <c r="AE308" s="127">
        <f t="shared" si="55"/>
        <v>3081</v>
      </c>
    </row>
    <row r="309" spans="1:31">
      <c r="A309" s="140">
        <v>309</v>
      </c>
      <c r="B309" s="158" t="s">
        <v>515</v>
      </c>
      <c r="C309" s="495"/>
      <c r="D309" s="159" t="s">
        <v>714</v>
      </c>
      <c r="E309" s="159" t="s">
        <v>961</v>
      </c>
      <c r="F309" s="159" t="s">
        <v>962</v>
      </c>
      <c r="G309" s="505" t="s">
        <v>536</v>
      </c>
      <c r="H309" s="505" t="s">
        <v>537</v>
      </c>
      <c r="I309" s="505" t="s">
        <v>537</v>
      </c>
      <c r="J309" s="505" t="s">
        <v>250</v>
      </c>
      <c r="K309" s="505" t="s">
        <v>547</v>
      </c>
      <c r="L309" s="578">
        <v>8.16</v>
      </c>
      <c r="M309" s="459"/>
      <c r="N309" s="459"/>
      <c r="O309" s="459"/>
      <c r="P309" s="459"/>
      <c r="Q309" s="160">
        <v>120</v>
      </c>
      <c r="R309" s="160"/>
      <c r="S309" s="160"/>
      <c r="T309" s="160"/>
      <c r="U309" s="161" t="e">
        <f t="shared" si="48"/>
        <v>#DIV/0!</v>
      </c>
      <c r="V309" s="161">
        <f t="shared" si="49"/>
        <v>0</v>
      </c>
      <c r="W309" s="161">
        <f t="shared" si="50"/>
        <v>0</v>
      </c>
      <c r="X309" s="161">
        <f t="shared" si="51"/>
        <v>0</v>
      </c>
      <c r="Y309" s="162">
        <f>IF(Q309="nio",0,IF(Q309&gt;0,VLOOKUP(J309,'3-Productie normen'!A:O,VLOOKUP(Q309,'3-Productie normen'!R:S,2,FALSE),FALSE)))</f>
        <v>0</v>
      </c>
      <c r="Z309" s="162">
        <f t="shared" si="52"/>
        <v>0</v>
      </c>
      <c r="AA309" s="162">
        <f t="shared" si="53"/>
        <v>0</v>
      </c>
      <c r="AB309" s="162">
        <f t="shared" si="54"/>
        <v>0</v>
      </c>
      <c r="AC309" s="163"/>
      <c r="AE309" s="127">
        <f t="shared" si="55"/>
        <v>979.2</v>
      </c>
    </row>
    <row r="310" spans="1:31">
      <c r="A310" s="140">
        <v>310</v>
      </c>
      <c r="B310" s="158" t="s">
        <v>515</v>
      </c>
      <c r="C310" s="495"/>
      <c r="D310" s="159" t="s">
        <v>714</v>
      </c>
      <c r="E310" s="159" t="s">
        <v>967</v>
      </c>
      <c r="F310" s="159" t="s">
        <v>968</v>
      </c>
      <c r="G310" s="505" t="s">
        <v>536</v>
      </c>
      <c r="H310" s="505" t="s">
        <v>540</v>
      </c>
      <c r="I310" s="505" t="s">
        <v>540</v>
      </c>
      <c r="J310" s="505" t="s">
        <v>250</v>
      </c>
      <c r="K310" s="505" t="s">
        <v>547</v>
      </c>
      <c r="L310" s="578">
        <v>20.09</v>
      </c>
      <c r="M310" s="459"/>
      <c r="N310" s="459"/>
      <c r="O310" s="459"/>
      <c r="P310" s="459"/>
      <c r="Q310" s="160">
        <v>120</v>
      </c>
      <c r="R310" s="160"/>
      <c r="S310" s="160"/>
      <c r="T310" s="160"/>
      <c r="U310" s="161" t="e">
        <f t="shared" si="48"/>
        <v>#DIV/0!</v>
      </c>
      <c r="V310" s="161">
        <f t="shared" si="49"/>
        <v>0</v>
      </c>
      <c r="W310" s="161">
        <f t="shared" si="50"/>
        <v>0</v>
      </c>
      <c r="X310" s="161">
        <f t="shared" si="51"/>
        <v>0</v>
      </c>
      <c r="Y310" s="162">
        <f>IF(Q310="nio",0,IF(Q310&gt;0,VLOOKUP(J310,'3-Productie normen'!A:O,VLOOKUP(Q310,'3-Productie normen'!R:S,2,FALSE),FALSE)))</f>
        <v>0</v>
      </c>
      <c r="Z310" s="162">
        <f t="shared" si="52"/>
        <v>0</v>
      </c>
      <c r="AA310" s="162">
        <f t="shared" si="53"/>
        <v>0</v>
      </c>
      <c r="AB310" s="162">
        <f t="shared" si="54"/>
        <v>0</v>
      </c>
      <c r="AC310" s="163"/>
      <c r="AE310" s="127">
        <f t="shared" si="55"/>
        <v>2410.8000000000002</v>
      </c>
    </row>
    <row r="311" spans="1:31">
      <c r="A311" s="140">
        <v>311</v>
      </c>
      <c r="B311" s="158" t="s">
        <v>515</v>
      </c>
      <c r="C311" s="495"/>
      <c r="D311" s="159" t="s">
        <v>714</v>
      </c>
      <c r="E311" s="159" t="s">
        <v>974</v>
      </c>
      <c r="F311" s="159" t="s">
        <v>975</v>
      </c>
      <c r="G311" s="505" t="s">
        <v>568</v>
      </c>
      <c r="H311" s="505" t="s">
        <v>573</v>
      </c>
      <c r="I311" s="505" t="s">
        <v>574</v>
      </c>
      <c r="J311" s="505" t="s">
        <v>18</v>
      </c>
      <c r="K311" s="505" t="s">
        <v>571</v>
      </c>
      <c r="L311" s="578">
        <v>6.16</v>
      </c>
      <c r="M311" s="459"/>
      <c r="N311" s="459"/>
      <c r="O311" s="459"/>
      <c r="P311" s="459"/>
      <c r="Q311" s="160">
        <v>195</v>
      </c>
      <c r="R311" s="160">
        <v>195</v>
      </c>
      <c r="S311" s="160"/>
      <c r="T311" s="160"/>
      <c r="U311" s="161" t="e">
        <f t="shared" si="48"/>
        <v>#DIV/0!</v>
      </c>
      <c r="V311" s="161" t="e">
        <f t="shared" si="49"/>
        <v>#DIV/0!</v>
      </c>
      <c r="W311" s="161">
        <f t="shared" si="50"/>
        <v>0</v>
      </c>
      <c r="X311" s="161">
        <f t="shared" si="51"/>
        <v>0</v>
      </c>
      <c r="Y311" s="162">
        <f>IF(Q311="nio",0,IF(Q311&gt;0,VLOOKUP(J311,'3-Productie normen'!A:O,VLOOKUP(Q311,'3-Productie normen'!R:S,2,FALSE),FALSE)))</f>
        <v>0</v>
      </c>
      <c r="Z311" s="162">
        <f t="shared" si="52"/>
        <v>0</v>
      </c>
      <c r="AA311" s="162">
        <f t="shared" si="53"/>
        <v>0</v>
      </c>
      <c r="AB311" s="162">
        <f t="shared" si="54"/>
        <v>0</v>
      </c>
      <c r="AC311" s="163"/>
      <c r="AE311" s="127">
        <f t="shared" si="55"/>
        <v>2402.4</v>
      </c>
    </row>
    <row r="312" spans="1:31">
      <c r="A312" s="140">
        <v>312</v>
      </c>
      <c r="B312" s="158" t="s">
        <v>515</v>
      </c>
      <c r="C312" s="495"/>
      <c r="D312" s="159" t="s">
        <v>714</v>
      </c>
      <c r="E312" s="159" t="s">
        <v>979</v>
      </c>
      <c r="F312" s="159" t="s">
        <v>980</v>
      </c>
      <c r="G312" s="505" t="s">
        <v>568</v>
      </c>
      <c r="H312" s="505" t="s">
        <v>569</v>
      </c>
      <c r="I312" s="505" t="s">
        <v>570</v>
      </c>
      <c r="J312" s="505" t="s">
        <v>18</v>
      </c>
      <c r="K312" s="505" t="s">
        <v>571</v>
      </c>
      <c r="L312" s="578">
        <v>7.7</v>
      </c>
      <c r="M312" s="459"/>
      <c r="N312" s="459"/>
      <c r="O312" s="459"/>
      <c r="P312" s="459"/>
      <c r="Q312" s="160">
        <v>195</v>
      </c>
      <c r="R312" s="160">
        <v>195</v>
      </c>
      <c r="S312" s="160"/>
      <c r="T312" s="160"/>
      <c r="U312" s="161" t="e">
        <f t="shared" si="48"/>
        <v>#DIV/0!</v>
      </c>
      <c r="V312" s="161" t="e">
        <f t="shared" si="49"/>
        <v>#DIV/0!</v>
      </c>
      <c r="W312" s="161">
        <f t="shared" si="50"/>
        <v>0</v>
      </c>
      <c r="X312" s="161">
        <f t="shared" si="51"/>
        <v>0</v>
      </c>
      <c r="Y312" s="162">
        <f>IF(Q312="nio",0,IF(Q312&gt;0,VLOOKUP(J312,'3-Productie normen'!A:O,VLOOKUP(Q312,'3-Productie normen'!R:S,2,FALSE),FALSE)))</f>
        <v>0</v>
      </c>
      <c r="Z312" s="162">
        <f t="shared" si="52"/>
        <v>0</v>
      </c>
      <c r="AA312" s="162">
        <f t="shared" si="53"/>
        <v>0</v>
      </c>
      <c r="AB312" s="162">
        <f t="shared" si="54"/>
        <v>0</v>
      </c>
      <c r="AC312" s="163"/>
      <c r="AE312" s="127">
        <f t="shared" si="55"/>
        <v>3003</v>
      </c>
    </row>
    <row r="313" spans="1:31">
      <c r="A313" s="140">
        <v>313</v>
      </c>
      <c r="B313" s="158" t="s">
        <v>515</v>
      </c>
      <c r="C313" s="495"/>
      <c r="D313" s="159" t="s">
        <v>714</v>
      </c>
      <c r="E313" s="159" t="s">
        <v>984</v>
      </c>
      <c r="F313" s="159" t="s">
        <v>985</v>
      </c>
      <c r="G313" s="505" t="s">
        <v>578</v>
      </c>
      <c r="H313" s="505" t="s">
        <v>579</v>
      </c>
      <c r="I313" s="505" t="s">
        <v>579</v>
      </c>
      <c r="J313" s="505" t="s">
        <v>1363</v>
      </c>
      <c r="K313" s="505"/>
      <c r="L313" s="578">
        <v>2.42</v>
      </c>
      <c r="M313" s="459"/>
      <c r="N313" s="459"/>
      <c r="O313" s="459"/>
      <c r="P313" s="459"/>
      <c r="Q313" s="160" t="s">
        <v>517</v>
      </c>
      <c r="R313" s="160"/>
      <c r="S313" s="160"/>
      <c r="T313" s="160"/>
      <c r="U313" s="161">
        <f t="shared" si="48"/>
        <v>0</v>
      </c>
      <c r="V313" s="161">
        <f t="shared" si="49"/>
        <v>0</v>
      </c>
      <c r="W313" s="161">
        <f t="shared" si="50"/>
        <v>0</v>
      </c>
      <c r="X313" s="161">
        <f t="shared" si="51"/>
        <v>0</v>
      </c>
      <c r="Y313" s="162">
        <f>IF(Q313="nio",0,IF(Q313&gt;0,VLOOKUP(J313,'3-Productie normen'!A:O,VLOOKUP(Q313,'3-Productie normen'!R:S,2,FALSE),FALSE)))</f>
        <v>0</v>
      </c>
      <c r="Z313" s="162">
        <f t="shared" si="52"/>
        <v>0</v>
      </c>
      <c r="AA313" s="162">
        <f t="shared" si="53"/>
        <v>0</v>
      </c>
      <c r="AB313" s="162">
        <f t="shared" si="54"/>
        <v>0</v>
      </c>
      <c r="AC313" s="163"/>
      <c r="AE313" s="127">
        <f t="shared" si="55"/>
        <v>0</v>
      </c>
    </row>
    <row r="314" spans="1:31">
      <c r="A314" s="140">
        <v>314</v>
      </c>
      <c r="B314" s="158" t="s">
        <v>515</v>
      </c>
      <c r="C314" s="495"/>
      <c r="D314" s="159" t="s">
        <v>714</v>
      </c>
      <c r="E314" s="159" t="s">
        <v>988</v>
      </c>
      <c r="F314" s="159" t="s">
        <v>989</v>
      </c>
      <c r="G314" s="505" t="s">
        <v>536</v>
      </c>
      <c r="H314" s="505" t="s">
        <v>537</v>
      </c>
      <c r="I314" s="505" t="s">
        <v>537</v>
      </c>
      <c r="J314" s="506" t="s">
        <v>250</v>
      </c>
      <c r="K314" s="505" t="s">
        <v>547</v>
      </c>
      <c r="L314" s="578">
        <v>51.7</v>
      </c>
      <c r="M314" s="459"/>
      <c r="N314" s="459"/>
      <c r="O314" s="459"/>
      <c r="P314" s="459"/>
      <c r="Q314" s="160">
        <v>120</v>
      </c>
      <c r="R314" s="160"/>
      <c r="S314" s="160"/>
      <c r="T314" s="160"/>
      <c r="U314" s="161" t="e">
        <f t="shared" si="48"/>
        <v>#DIV/0!</v>
      </c>
      <c r="V314" s="161">
        <f t="shared" si="49"/>
        <v>0</v>
      </c>
      <c r="W314" s="161">
        <f t="shared" si="50"/>
        <v>0</v>
      </c>
      <c r="X314" s="161">
        <f t="shared" si="51"/>
        <v>0</v>
      </c>
      <c r="Y314" s="162">
        <f>IF(Q314="nio",0,IF(Q314&gt;0,VLOOKUP(J314,'3-Productie normen'!A:O,VLOOKUP(Q314,'3-Productie normen'!R:S,2,FALSE),FALSE)))</f>
        <v>0</v>
      </c>
      <c r="Z314" s="162">
        <f t="shared" si="52"/>
        <v>0</v>
      </c>
      <c r="AA314" s="162">
        <f t="shared" si="53"/>
        <v>0</v>
      </c>
      <c r="AB314" s="162">
        <f t="shared" si="54"/>
        <v>0</v>
      </c>
      <c r="AC314" s="163"/>
      <c r="AE314" s="127">
        <f t="shared" si="55"/>
        <v>6204</v>
      </c>
    </row>
    <row r="315" spans="1:31">
      <c r="A315" s="140">
        <v>315</v>
      </c>
      <c r="B315" s="158" t="s">
        <v>515</v>
      </c>
      <c r="C315" s="495"/>
      <c r="D315" s="159" t="s">
        <v>714</v>
      </c>
      <c r="E315" s="159" t="s">
        <v>994</v>
      </c>
      <c r="F315" s="159" t="s">
        <v>995</v>
      </c>
      <c r="G315" s="505" t="s">
        <v>578</v>
      </c>
      <c r="H315" s="505" t="s">
        <v>583</v>
      </c>
      <c r="I315" s="505" t="s">
        <v>583</v>
      </c>
      <c r="J315" s="506" t="s">
        <v>1373</v>
      </c>
      <c r="K315" s="505" t="s">
        <v>554</v>
      </c>
      <c r="L315" s="578">
        <v>17</v>
      </c>
      <c r="M315" s="459"/>
      <c r="N315" s="459"/>
      <c r="O315" s="459"/>
      <c r="P315" s="459"/>
      <c r="Q315" s="160">
        <v>195</v>
      </c>
      <c r="R315" s="160"/>
      <c r="S315" s="160"/>
      <c r="T315" s="160"/>
      <c r="U315" s="161" t="e">
        <f t="shared" si="48"/>
        <v>#DIV/0!</v>
      </c>
      <c r="V315" s="161">
        <f t="shared" si="49"/>
        <v>0</v>
      </c>
      <c r="W315" s="161">
        <f t="shared" si="50"/>
        <v>0</v>
      </c>
      <c r="X315" s="161">
        <f t="shared" si="51"/>
        <v>0</v>
      </c>
      <c r="Y315" s="162">
        <f>IF(Q315="nio",0,IF(Q315&gt;0,VLOOKUP(J315,'3-Productie normen'!A:O,VLOOKUP(Q315,'3-Productie normen'!R:S,2,FALSE),FALSE)))</f>
        <v>0</v>
      </c>
      <c r="Z315" s="162">
        <f t="shared" si="52"/>
        <v>0</v>
      </c>
      <c r="AA315" s="162">
        <f t="shared" si="53"/>
        <v>0</v>
      </c>
      <c r="AB315" s="162">
        <f t="shared" si="54"/>
        <v>0</v>
      </c>
      <c r="AC315" s="163"/>
      <c r="AE315" s="127">
        <f t="shared" si="55"/>
        <v>3315</v>
      </c>
    </row>
    <row r="316" spans="1:31">
      <c r="A316" s="140">
        <v>316</v>
      </c>
      <c r="B316" s="158" t="s">
        <v>515</v>
      </c>
      <c r="C316" s="495"/>
      <c r="D316" s="159" t="s">
        <v>714</v>
      </c>
      <c r="E316" s="159" t="s">
        <v>1004</v>
      </c>
      <c r="F316" s="159" t="s">
        <v>1005</v>
      </c>
      <c r="G316" s="505" t="s">
        <v>536</v>
      </c>
      <c r="H316" s="505" t="s">
        <v>540</v>
      </c>
      <c r="I316" s="505" t="s">
        <v>540</v>
      </c>
      <c r="J316" s="506" t="s">
        <v>250</v>
      </c>
      <c r="K316" s="505" t="s">
        <v>547</v>
      </c>
      <c r="L316" s="578">
        <v>48.55</v>
      </c>
      <c r="M316" s="459"/>
      <c r="N316" s="459"/>
      <c r="O316" s="459"/>
      <c r="P316" s="459"/>
      <c r="Q316" s="160">
        <v>120</v>
      </c>
      <c r="R316" s="160"/>
      <c r="S316" s="160"/>
      <c r="T316" s="160"/>
      <c r="U316" s="161" t="e">
        <f t="shared" ref="U316:U379" si="56">IF(Q316="nio",0,IF(Q316&gt;0,Q316*L316/Y316,0))*M316</f>
        <v>#DIV/0!</v>
      </c>
      <c r="V316" s="161">
        <f t="shared" ref="V316:V379" si="57">IF(R316&gt;0,R316*L316/Z316,0)*N316</f>
        <v>0</v>
      </c>
      <c r="W316" s="161">
        <f t="shared" ref="W316:W379" si="58">IF(S316&gt;0,S316*L316/AA316,0)*O316</f>
        <v>0</v>
      </c>
      <c r="X316" s="161">
        <f t="shared" ref="X316:X379" si="59">IF(T316&gt;0,T316*L316/AB316,0)*P316</f>
        <v>0</v>
      </c>
      <c r="Y316" s="162">
        <f>IF(Q316="nio",0,IF(Q316&gt;0,VLOOKUP(J316,'3-Productie normen'!A:O,VLOOKUP(Q316,'3-Productie normen'!R:S,2,FALSE),FALSE)))</f>
        <v>0</v>
      </c>
      <c r="Z316" s="162">
        <f t="shared" ref="Z316:Z379" si="60">IF(R316&gt;0,Y316*$Z$8,0)</f>
        <v>0</v>
      </c>
      <c r="AA316" s="162">
        <f t="shared" ref="AA316:AA379" si="61">IF(S316&gt;0,Y316*$AA$8,0)</f>
        <v>0</v>
      </c>
      <c r="AB316" s="162">
        <f t="shared" ref="AB316:AB379" si="62">IF(T316&gt;0,Y316*$AB$8,0)</f>
        <v>0</v>
      </c>
      <c r="AC316" s="163"/>
      <c r="AE316" s="127">
        <f t="shared" ref="AE316:AE379" si="63">SUM(Q316:S316)*L316</f>
        <v>5826</v>
      </c>
    </row>
    <row r="317" spans="1:31">
      <c r="A317" s="140">
        <v>317</v>
      </c>
      <c r="B317" s="158" t="s">
        <v>515</v>
      </c>
      <c r="C317" s="495"/>
      <c r="D317" s="159" t="s">
        <v>714</v>
      </c>
      <c r="E317" s="159" t="s">
        <v>1020</v>
      </c>
      <c r="F317" s="159" t="s">
        <v>1021</v>
      </c>
      <c r="G317" s="505" t="s">
        <v>536</v>
      </c>
      <c r="H317" s="505" t="s">
        <v>540</v>
      </c>
      <c r="I317" s="505" t="s">
        <v>540</v>
      </c>
      <c r="J317" s="506" t="s">
        <v>250</v>
      </c>
      <c r="K317" s="505" t="s">
        <v>1022</v>
      </c>
      <c r="L317" s="578">
        <v>37.159999999999997</v>
      </c>
      <c r="M317" s="459"/>
      <c r="N317" s="459"/>
      <c r="O317" s="459"/>
      <c r="P317" s="459"/>
      <c r="Q317" s="160">
        <v>120</v>
      </c>
      <c r="R317" s="160"/>
      <c r="S317" s="160"/>
      <c r="T317" s="160"/>
      <c r="U317" s="161" t="e">
        <f t="shared" si="56"/>
        <v>#DIV/0!</v>
      </c>
      <c r="V317" s="161">
        <f t="shared" si="57"/>
        <v>0</v>
      </c>
      <c r="W317" s="161">
        <f t="shared" si="58"/>
        <v>0</v>
      </c>
      <c r="X317" s="161">
        <f t="shared" si="59"/>
        <v>0</v>
      </c>
      <c r="Y317" s="162">
        <f>IF(Q317="nio",0,IF(Q317&gt;0,VLOOKUP(J317,'3-Productie normen'!A:O,VLOOKUP(Q317,'3-Productie normen'!R:S,2,FALSE),FALSE)))</f>
        <v>0</v>
      </c>
      <c r="Z317" s="162">
        <f t="shared" si="60"/>
        <v>0</v>
      </c>
      <c r="AA317" s="162">
        <f t="shared" si="61"/>
        <v>0</v>
      </c>
      <c r="AB317" s="162">
        <f t="shared" si="62"/>
        <v>0</v>
      </c>
      <c r="AC317" s="163"/>
      <c r="AE317" s="127">
        <f t="shared" si="63"/>
        <v>4459.2</v>
      </c>
    </row>
    <row r="318" spans="1:31">
      <c r="A318" s="140">
        <v>318</v>
      </c>
      <c r="B318" s="158" t="s">
        <v>515</v>
      </c>
      <c r="C318" s="495"/>
      <c r="D318" s="159" t="s">
        <v>714</v>
      </c>
      <c r="E318" s="159" t="s">
        <v>1026</v>
      </c>
      <c r="F318" s="159" t="s">
        <v>1027</v>
      </c>
      <c r="G318" s="505" t="s">
        <v>578</v>
      </c>
      <c r="H318" s="505" t="s">
        <v>654</v>
      </c>
      <c r="I318" s="505" t="s">
        <v>844</v>
      </c>
      <c r="J318" s="505" t="s">
        <v>1374</v>
      </c>
      <c r="K318" s="505" t="s">
        <v>1022</v>
      </c>
      <c r="L318" s="578">
        <v>5.73</v>
      </c>
      <c r="M318" s="459"/>
      <c r="N318" s="459"/>
      <c r="O318" s="459"/>
      <c r="P318" s="459"/>
      <c r="Q318" s="160" t="s">
        <v>517</v>
      </c>
      <c r="R318" s="160"/>
      <c r="S318" s="160"/>
      <c r="T318" s="160"/>
      <c r="U318" s="161">
        <f t="shared" si="56"/>
        <v>0</v>
      </c>
      <c r="V318" s="161">
        <f t="shared" si="57"/>
        <v>0</v>
      </c>
      <c r="W318" s="161">
        <f t="shared" si="58"/>
        <v>0</v>
      </c>
      <c r="X318" s="161">
        <f t="shared" si="59"/>
        <v>0</v>
      </c>
      <c r="Y318" s="162">
        <f>IF(Q318="nio",0,IF(Q318&gt;0,VLOOKUP(J318,'3-Productie normen'!A:O,VLOOKUP(Q318,'3-Productie normen'!R:S,2,FALSE),FALSE)))</f>
        <v>0</v>
      </c>
      <c r="Z318" s="162">
        <f t="shared" si="60"/>
        <v>0</v>
      </c>
      <c r="AA318" s="162">
        <f t="shared" si="61"/>
        <v>0</v>
      </c>
      <c r="AB318" s="162">
        <f t="shared" si="62"/>
        <v>0</v>
      </c>
      <c r="AC318" s="163"/>
      <c r="AE318" s="127">
        <f t="shared" si="63"/>
        <v>0</v>
      </c>
    </row>
    <row r="319" spans="1:31">
      <c r="A319" s="140">
        <v>319</v>
      </c>
      <c r="B319" s="158" t="s">
        <v>515</v>
      </c>
      <c r="C319" s="495"/>
      <c r="D319" s="159" t="s">
        <v>714</v>
      </c>
      <c r="E319" s="159" t="s">
        <v>1036</v>
      </c>
      <c r="F319" s="159" t="s">
        <v>1037</v>
      </c>
      <c r="G319" s="505" t="s">
        <v>556</v>
      </c>
      <c r="H319" s="505" t="s">
        <v>566</v>
      </c>
      <c r="I319" s="505" t="s">
        <v>566</v>
      </c>
      <c r="J319" s="505" t="s">
        <v>1363</v>
      </c>
      <c r="K319" s="505"/>
      <c r="L319" s="578">
        <v>1.44</v>
      </c>
      <c r="M319" s="459"/>
      <c r="N319" s="459"/>
      <c r="O319" s="459"/>
      <c r="P319" s="459"/>
      <c r="Q319" s="160" t="s">
        <v>517</v>
      </c>
      <c r="R319" s="160"/>
      <c r="S319" s="160"/>
      <c r="T319" s="160"/>
      <c r="U319" s="161">
        <f t="shared" si="56"/>
        <v>0</v>
      </c>
      <c r="V319" s="161">
        <f t="shared" si="57"/>
        <v>0</v>
      </c>
      <c r="W319" s="161">
        <f t="shared" si="58"/>
        <v>0</v>
      </c>
      <c r="X319" s="161">
        <f t="shared" si="59"/>
        <v>0</v>
      </c>
      <c r="Y319" s="162">
        <f>IF(Q319="nio",0,IF(Q319&gt;0,VLOOKUP(J319,'3-Productie normen'!A:O,VLOOKUP(Q319,'3-Productie normen'!R:S,2,FALSE),FALSE)))</f>
        <v>0</v>
      </c>
      <c r="Z319" s="162">
        <f t="shared" si="60"/>
        <v>0</v>
      </c>
      <c r="AA319" s="162">
        <f t="shared" si="61"/>
        <v>0</v>
      </c>
      <c r="AB319" s="162">
        <f t="shared" si="62"/>
        <v>0</v>
      </c>
      <c r="AC319" s="163"/>
      <c r="AE319" s="127">
        <f t="shared" si="63"/>
        <v>0</v>
      </c>
    </row>
    <row r="320" spans="1:31">
      <c r="A320" s="140">
        <v>320</v>
      </c>
      <c r="B320" s="158" t="s">
        <v>515</v>
      </c>
      <c r="C320" s="495"/>
      <c r="D320" s="159" t="s">
        <v>714</v>
      </c>
      <c r="E320" s="159" t="s">
        <v>1040</v>
      </c>
      <c r="F320" s="159" t="s">
        <v>1041</v>
      </c>
      <c r="G320" s="505" t="s">
        <v>556</v>
      </c>
      <c r="H320" s="505" t="s">
        <v>815</v>
      </c>
      <c r="I320" s="505" t="s">
        <v>815</v>
      </c>
      <c r="J320" s="505" t="s">
        <v>1363</v>
      </c>
      <c r="K320" s="505"/>
      <c r="L320" s="578">
        <v>0.8</v>
      </c>
      <c r="M320" s="459"/>
      <c r="N320" s="459"/>
      <c r="O320" s="459"/>
      <c r="P320" s="459"/>
      <c r="Q320" s="160" t="s">
        <v>517</v>
      </c>
      <c r="R320" s="160"/>
      <c r="S320" s="160"/>
      <c r="T320" s="160"/>
      <c r="U320" s="161">
        <f t="shared" si="56"/>
        <v>0</v>
      </c>
      <c r="V320" s="161">
        <f t="shared" si="57"/>
        <v>0</v>
      </c>
      <c r="W320" s="161">
        <f t="shared" si="58"/>
        <v>0</v>
      </c>
      <c r="X320" s="161">
        <f t="shared" si="59"/>
        <v>0</v>
      </c>
      <c r="Y320" s="162">
        <f>IF(Q320="nio",0,IF(Q320&gt;0,VLOOKUP(J320,'3-Productie normen'!A:O,VLOOKUP(Q320,'3-Productie normen'!R:S,2,FALSE),FALSE)))</f>
        <v>0</v>
      </c>
      <c r="Z320" s="162">
        <f t="shared" si="60"/>
        <v>0</v>
      </c>
      <c r="AA320" s="162">
        <f t="shared" si="61"/>
        <v>0</v>
      </c>
      <c r="AB320" s="162">
        <f t="shared" si="62"/>
        <v>0</v>
      </c>
      <c r="AC320" s="163"/>
      <c r="AE320" s="127">
        <f t="shared" si="63"/>
        <v>0</v>
      </c>
    </row>
    <row r="321" spans="1:31">
      <c r="A321" s="140">
        <v>321</v>
      </c>
      <c r="B321" s="158" t="s">
        <v>515</v>
      </c>
      <c r="C321" s="495"/>
      <c r="D321" s="159" t="s">
        <v>714</v>
      </c>
      <c r="E321" s="159" t="s">
        <v>1044</v>
      </c>
      <c r="F321" s="159" t="s">
        <v>1045</v>
      </c>
      <c r="G321" s="505" t="s">
        <v>556</v>
      </c>
      <c r="H321" s="505" t="s">
        <v>566</v>
      </c>
      <c r="I321" s="505" t="s">
        <v>566</v>
      </c>
      <c r="J321" s="505" t="s">
        <v>1363</v>
      </c>
      <c r="K321" s="505"/>
      <c r="L321" s="578">
        <v>3.08</v>
      </c>
      <c r="M321" s="459"/>
      <c r="N321" s="459"/>
      <c r="O321" s="459"/>
      <c r="P321" s="459"/>
      <c r="Q321" s="160" t="s">
        <v>517</v>
      </c>
      <c r="R321" s="160"/>
      <c r="S321" s="160"/>
      <c r="T321" s="160"/>
      <c r="U321" s="161">
        <f t="shared" si="56"/>
        <v>0</v>
      </c>
      <c r="V321" s="161">
        <f t="shared" si="57"/>
        <v>0</v>
      </c>
      <c r="W321" s="161">
        <f t="shared" si="58"/>
        <v>0</v>
      </c>
      <c r="X321" s="161">
        <f t="shared" si="59"/>
        <v>0</v>
      </c>
      <c r="Y321" s="162">
        <f>IF(Q321="nio",0,IF(Q321&gt;0,VLOOKUP(J321,'3-Productie normen'!A:O,VLOOKUP(Q321,'3-Productie normen'!R:S,2,FALSE),FALSE)))</f>
        <v>0</v>
      </c>
      <c r="Z321" s="162">
        <f t="shared" si="60"/>
        <v>0</v>
      </c>
      <c r="AA321" s="162">
        <f t="shared" si="61"/>
        <v>0</v>
      </c>
      <c r="AB321" s="162">
        <f t="shared" si="62"/>
        <v>0</v>
      </c>
      <c r="AC321" s="163"/>
      <c r="AE321" s="127">
        <f t="shared" si="63"/>
        <v>0</v>
      </c>
    </row>
    <row r="322" spans="1:31">
      <c r="A322" s="140">
        <v>322</v>
      </c>
      <c r="B322" s="158" t="s">
        <v>515</v>
      </c>
      <c r="C322" s="495"/>
      <c r="D322" s="159" t="s">
        <v>714</v>
      </c>
      <c r="E322" s="159" t="s">
        <v>1046</v>
      </c>
      <c r="F322" s="159" t="s">
        <v>1047</v>
      </c>
      <c r="G322" s="505" t="s">
        <v>556</v>
      </c>
      <c r="H322" s="505" t="s">
        <v>566</v>
      </c>
      <c r="I322" s="505" t="s">
        <v>566</v>
      </c>
      <c r="J322" s="505" t="s">
        <v>1363</v>
      </c>
      <c r="K322" s="505"/>
      <c r="L322" s="578">
        <v>2.38</v>
      </c>
      <c r="M322" s="459"/>
      <c r="N322" s="459"/>
      <c r="O322" s="459"/>
      <c r="P322" s="459"/>
      <c r="Q322" s="160" t="s">
        <v>517</v>
      </c>
      <c r="R322" s="160"/>
      <c r="S322" s="160"/>
      <c r="T322" s="160"/>
      <c r="U322" s="161">
        <f t="shared" si="56"/>
        <v>0</v>
      </c>
      <c r="V322" s="161">
        <f t="shared" si="57"/>
        <v>0</v>
      </c>
      <c r="W322" s="161">
        <f t="shared" si="58"/>
        <v>0</v>
      </c>
      <c r="X322" s="161">
        <f t="shared" si="59"/>
        <v>0</v>
      </c>
      <c r="Y322" s="162">
        <f>IF(Q322="nio",0,IF(Q322&gt;0,VLOOKUP(J322,'3-Productie normen'!A:O,VLOOKUP(Q322,'3-Productie normen'!R:S,2,FALSE),FALSE)))</f>
        <v>0</v>
      </c>
      <c r="Z322" s="162">
        <f t="shared" si="60"/>
        <v>0</v>
      </c>
      <c r="AA322" s="162">
        <f t="shared" si="61"/>
        <v>0</v>
      </c>
      <c r="AB322" s="162">
        <f t="shared" si="62"/>
        <v>0</v>
      </c>
      <c r="AC322" s="163"/>
      <c r="AE322" s="127">
        <f t="shared" si="63"/>
        <v>0</v>
      </c>
    </row>
    <row r="323" spans="1:31">
      <c r="A323" s="140">
        <v>323</v>
      </c>
      <c r="B323" s="158" t="s">
        <v>515</v>
      </c>
      <c r="C323" s="495"/>
      <c r="D323" s="159" t="s">
        <v>714</v>
      </c>
      <c r="E323" s="159" t="s">
        <v>1048</v>
      </c>
      <c r="F323" s="159" t="s">
        <v>1049</v>
      </c>
      <c r="G323" s="505" t="s">
        <v>568</v>
      </c>
      <c r="H323" s="505" t="s">
        <v>569</v>
      </c>
      <c r="I323" s="505" t="s">
        <v>570</v>
      </c>
      <c r="J323" s="505" t="s">
        <v>18</v>
      </c>
      <c r="K323" s="505" t="s">
        <v>571</v>
      </c>
      <c r="L323" s="578">
        <v>8.06</v>
      </c>
      <c r="M323" s="459"/>
      <c r="N323" s="459"/>
      <c r="O323" s="459"/>
      <c r="P323" s="459"/>
      <c r="Q323" s="160">
        <v>195</v>
      </c>
      <c r="R323" s="160">
        <v>195</v>
      </c>
      <c r="S323" s="160"/>
      <c r="T323" s="160"/>
      <c r="U323" s="161" t="e">
        <f t="shared" si="56"/>
        <v>#DIV/0!</v>
      </c>
      <c r="V323" s="161" t="e">
        <f t="shared" si="57"/>
        <v>#DIV/0!</v>
      </c>
      <c r="W323" s="161">
        <f t="shared" si="58"/>
        <v>0</v>
      </c>
      <c r="X323" s="161">
        <f t="shared" si="59"/>
        <v>0</v>
      </c>
      <c r="Y323" s="162">
        <f>IF(Q323="nio",0,IF(Q323&gt;0,VLOOKUP(J323,'3-Productie normen'!A:O,VLOOKUP(Q323,'3-Productie normen'!R:S,2,FALSE),FALSE)))</f>
        <v>0</v>
      </c>
      <c r="Z323" s="162">
        <f t="shared" si="60"/>
        <v>0</v>
      </c>
      <c r="AA323" s="162">
        <f t="shared" si="61"/>
        <v>0</v>
      </c>
      <c r="AB323" s="162">
        <f t="shared" si="62"/>
        <v>0</v>
      </c>
      <c r="AC323" s="163"/>
      <c r="AE323" s="127">
        <f t="shared" si="63"/>
        <v>3143.4</v>
      </c>
    </row>
    <row r="324" spans="1:31">
      <c r="A324" s="140">
        <v>324</v>
      </c>
      <c r="B324" s="158" t="s">
        <v>515</v>
      </c>
      <c r="C324" s="495"/>
      <c r="D324" s="159" t="s">
        <v>714</v>
      </c>
      <c r="E324" s="159" t="s">
        <v>1050</v>
      </c>
      <c r="F324" s="159" t="s">
        <v>1051</v>
      </c>
      <c r="G324" s="505" t="s">
        <v>568</v>
      </c>
      <c r="H324" s="505" t="s">
        <v>573</v>
      </c>
      <c r="I324" s="505" t="s">
        <v>574</v>
      </c>
      <c r="J324" s="505" t="s">
        <v>18</v>
      </c>
      <c r="K324" s="505" t="s">
        <v>571</v>
      </c>
      <c r="L324" s="578">
        <v>9.18</v>
      </c>
      <c r="M324" s="459"/>
      <c r="N324" s="459"/>
      <c r="O324" s="459"/>
      <c r="P324" s="459"/>
      <c r="Q324" s="160">
        <v>195</v>
      </c>
      <c r="R324" s="160">
        <v>195</v>
      </c>
      <c r="S324" s="160"/>
      <c r="T324" s="160"/>
      <c r="U324" s="161" t="e">
        <f t="shared" si="56"/>
        <v>#DIV/0!</v>
      </c>
      <c r="V324" s="161" t="e">
        <f t="shared" si="57"/>
        <v>#DIV/0!</v>
      </c>
      <c r="W324" s="161">
        <f t="shared" si="58"/>
        <v>0</v>
      </c>
      <c r="X324" s="161">
        <f t="shared" si="59"/>
        <v>0</v>
      </c>
      <c r="Y324" s="162">
        <f>IF(Q324="nio",0,IF(Q324&gt;0,VLOOKUP(J324,'3-Productie normen'!A:O,VLOOKUP(Q324,'3-Productie normen'!R:S,2,FALSE),FALSE)))</f>
        <v>0</v>
      </c>
      <c r="Z324" s="162">
        <f t="shared" si="60"/>
        <v>0</v>
      </c>
      <c r="AA324" s="162">
        <f t="shared" si="61"/>
        <v>0</v>
      </c>
      <c r="AB324" s="162">
        <f t="shared" si="62"/>
        <v>0</v>
      </c>
      <c r="AC324" s="163"/>
      <c r="AE324" s="127">
        <f t="shared" si="63"/>
        <v>3580.2</v>
      </c>
    </row>
    <row r="325" spans="1:31">
      <c r="A325" s="140">
        <v>325</v>
      </c>
      <c r="B325" s="158" t="s">
        <v>515</v>
      </c>
      <c r="C325" s="495"/>
      <c r="D325" s="159" t="s">
        <v>714</v>
      </c>
      <c r="E325" s="159" t="s">
        <v>1054</v>
      </c>
      <c r="F325" s="159" t="s">
        <v>1055</v>
      </c>
      <c r="G325" s="505" t="s">
        <v>556</v>
      </c>
      <c r="H325" s="505" t="s">
        <v>682</v>
      </c>
      <c r="I325" s="505" t="s">
        <v>682</v>
      </c>
      <c r="J325" s="505" t="s">
        <v>1380</v>
      </c>
      <c r="K325" s="505" t="s">
        <v>767</v>
      </c>
      <c r="L325" s="578">
        <v>1.03</v>
      </c>
      <c r="M325" s="459"/>
      <c r="N325" s="459"/>
      <c r="O325" s="459"/>
      <c r="P325" s="459"/>
      <c r="Q325" s="160">
        <v>1</v>
      </c>
      <c r="R325" s="160"/>
      <c r="S325" s="160"/>
      <c r="T325" s="160"/>
      <c r="U325" s="161" t="e">
        <f t="shared" si="56"/>
        <v>#DIV/0!</v>
      </c>
      <c r="V325" s="161">
        <f t="shared" si="57"/>
        <v>0</v>
      </c>
      <c r="W325" s="161">
        <f t="shared" si="58"/>
        <v>0</v>
      </c>
      <c r="X325" s="161">
        <f t="shared" si="59"/>
        <v>0</v>
      </c>
      <c r="Y325" s="162">
        <f>IF(Q325="nio",0,IF(Q325&gt;0,VLOOKUP(J325,'3-Productie normen'!A:O,VLOOKUP(Q325,'3-Productie normen'!R:S,2,FALSE),FALSE)))</f>
        <v>0</v>
      </c>
      <c r="Z325" s="162">
        <f t="shared" si="60"/>
        <v>0</v>
      </c>
      <c r="AA325" s="162">
        <f t="shared" si="61"/>
        <v>0</v>
      </c>
      <c r="AB325" s="162">
        <f t="shared" si="62"/>
        <v>0</v>
      </c>
      <c r="AC325" s="163"/>
      <c r="AE325" s="127">
        <f t="shared" si="63"/>
        <v>1.03</v>
      </c>
    </row>
    <row r="326" spans="1:31">
      <c r="A326" s="140">
        <v>326</v>
      </c>
      <c r="B326" s="158" t="s">
        <v>515</v>
      </c>
      <c r="C326" s="495"/>
      <c r="D326" s="159" t="s">
        <v>714</v>
      </c>
      <c r="E326" s="159" t="s">
        <v>1056</v>
      </c>
      <c r="F326" s="159" t="s">
        <v>1057</v>
      </c>
      <c r="G326" s="505" t="s">
        <v>578</v>
      </c>
      <c r="H326" s="505" t="s">
        <v>583</v>
      </c>
      <c r="I326" s="505" t="s">
        <v>583</v>
      </c>
      <c r="J326" s="505" t="s">
        <v>1373</v>
      </c>
      <c r="K326" s="505" t="s">
        <v>547</v>
      </c>
      <c r="L326" s="578">
        <v>14.27</v>
      </c>
      <c r="M326" s="459"/>
      <c r="N326" s="459"/>
      <c r="O326" s="459"/>
      <c r="P326" s="459"/>
      <c r="Q326" s="160">
        <v>195</v>
      </c>
      <c r="R326" s="160"/>
      <c r="S326" s="160"/>
      <c r="T326" s="160"/>
      <c r="U326" s="161" t="e">
        <f t="shared" si="56"/>
        <v>#DIV/0!</v>
      </c>
      <c r="V326" s="161">
        <f t="shared" si="57"/>
        <v>0</v>
      </c>
      <c r="W326" s="161">
        <f t="shared" si="58"/>
        <v>0</v>
      </c>
      <c r="X326" s="161">
        <f t="shared" si="59"/>
        <v>0</v>
      </c>
      <c r="Y326" s="162">
        <f>IF(Q326="nio",0,IF(Q326&gt;0,VLOOKUP(J326,'3-Productie normen'!A:O,VLOOKUP(Q326,'3-Productie normen'!R:S,2,FALSE),FALSE)))</f>
        <v>0</v>
      </c>
      <c r="Z326" s="162">
        <f t="shared" si="60"/>
        <v>0</v>
      </c>
      <c r="AA326" s="162">
        <f t="shared" si="61"/>
        <v>0</v>
      </c>
      <c r="AB326" s="162">
        <f t="shared" si="62"/>
        <v>0</v>
      </c>
      <c r="AC326" s="163"/>
      <c r="AE326" s="127">
        <f t="shared" si="63"/>
        <v>2782.65</v>
      </c>
    </row>
    <row r="327" spans="1:31">
      <c r="A327" s="140">
        <v>327</v>
      </c>
      <c r="B327" s="158" t="s">
        <v>515</v>
      </c>
      <c r="C327" s="495"/>
      <c r="D327" s="159" t="s">
        <v>714</v>
      </c>
      <c r="E327" s="159" t="s">
        <v>1058</v>
      </c>
      <c r="F327" s="159" t="s">
        <v>1059</v>
      </c>
      <c r="G327" s="505" t="s">
        <v>536</v>
      </c>
      <c r="H327" s="505" t="s">
        <v>540</v>
      </c>
      <c r="I327" s="505" t="s">
        <v>540</v>
      </c>
      <c r="J327" s="505" t="s">
        <v>250</v>
      </c>
      <c r="K327" s="505" t="s">
        <v>547</v>
      </c>
      <c r="L327" s="578">
        <v>29.57</v>
      </c>
      <c r="M327" s="459"/>
      <c r="N327" s="459"/>
      <c r="O327" s="459"/>
      <c r="P327" s="459"/>
      <c r="Q327" s="160">
        <v>120</v>
      </c>
      <c r="R327" s="160"/>
      <c r="S327" s="160"/>
      <c r="T327" s="160"/>
      <c r="U327" s="161" t="e">
        <f t="shared" si="56"/>
        <v>#DIV/0!</v>
      </c>
      <c r="V327" s="161">
        <f t="shared" si="57"/>
        <v>0</v>
      </c>
      <c r="W327" s="161">
        <f t="shared" si="58"/>
        <v>0</v>
      </c>
      <c r="X327" s="161">
        <f t="shared" si="59"/>
        <v>0</v>
      </c>
      <c r="Y327" s="162">
        <f>IF(Q327="nio",0,IF(Q327&gt;0,VLOOKUP(J327,'3-Productie normen'!A:O,VLOOKUP(Q327,'3-Productie normen'!R:S,2,FALSE),FALSE)))</f>
        <v>0</v>
      </c>
      <c r="Z327" s="162">
        <f t="shared" si="60"/>
        <v>0</v>
      </c>
      <c r="AA327" s="162">
        <f t="shared" si="61"/>
        <v>0</v>
      </c>
      <c r="AB327" s="162">
        <f t="shared" si="62"/>
        <v>0</v>
      </c>
      <c r="AC327" s="163"/>
      <c r="AE327" s="127">
        <f t="shared" si="63"/>
        <v>3548.4</v>
      </c>
    </row>
    <row r="328" spans="1:31">
      <c r="A328" s="140">
        <v>328</v>
      </c>
      <c r="B328" s="158" t="s">
        <v>515</v>
      </c>
      <c r="C328" s="495"/>
      <c r="D328" s="159" t="s">
        <v>714</v>
      </c>
      <c r="E328" s="159" t="s">
        <v>1060</v>
      </c>
      <c r="F328" s="159" t="s">
        <v>1061</v>
      </c>
      <c r="G328" s="505" t="s">
        <v>578</v>
      </c>
      <c r="H328" s="505" t="s">
        <v>583</v>
      </c>
      <c r="I328" s="505" t="s">
        <v>583</v>
      </c>
      <c r="J328" s="505" t="s">
        <v>1373</v>
      </c>
      <c r="K328" s="505" t="s">
        <v>554</v>
      </c>
      <c r="L328" s="578">
        <v>23.26</v>
      </c>
      <c r="M328" s="459"/>
      <c r="N328" s="459"/>
      <c r="O328" s="459"/>
      <c r="P328" s="459"/>
      <c r="Q328" s="160">
        <v>195</v>
      </c>
      <c r="R328" s="160"/>
      <c r="S328" s="160"/>
      <c r="T328" s="160"/>
      <c r="U328" s="161" t="e">
        <f t="shared" si="56"/>
        <v>#DIV/0!</v>
      </c>
      <c r="V328" s="161">
        <f t="shared" si="57"/>
        <v>0</v>
      </c>
      <c r="W328" s="161">
        <f t="shared" si="58"/>
        <v>0</v>
      </c>
      <c r="X328" s="161">
        <f t="shared" si="59"/>
        <v>0</v>
      </c>
      <c r="Y328" s="162">
        <f>IF(Q328="nio",0,IF(Q328&gt;0,VLOOKUP(J328,'3-Productie normen'!A:O,VLOOKUP(Q328,'3-Productie normen'!R:S,2,FALSE),FALSE)))</f>
        <v>0</v>
      </c>
      <c r="Z328" s="162">
        <f t="shared" si="60"/>
        <v>0</v>
      </c>
      <c r="AA328" s="162">
        <f t="shared" si="61"/>
        <v>0</v>
      </c>
      <c r="AB328" s="162">
        <f t="shared" si="62"/>
        <v>0</v>
      </c>
      <c r="AC328" s="163"/>
      <c r="AE328" s="127">
        <f t="shared" si="63"/>
        <v>4535.7000000000007</v>
      </c>
    </row>
    <row r="329" spans="1:31">
      <c r="A329" s="140">
        <v>329</v>
      </c>
      <c r="B329" s="158" t="s">
        <v>515</v>
      </c>
      <c r="C329" s="495"/>
      <c r="D329" s="159" t="s">
        <v>714</v>
      </c>
      <c r="E329" s="159" t="s">
        <v>1062</v>
      </c>
      <c r="F329" s="159" t="s">
        <v>1063</v>
      </c>
      <c r="G329" s="505" t="s">
        <v>536</v>
      </c>
      <c r="H329" s="505" t="s">
        <v>537</v>
      </c>
      <c r="I329" s="505" t="s">
        <v>537</v>
      </c>
      <c r="J329" s="505" t="s">
        <v>250</v>
      </c>
      <c r="K329" s="505" t="s">
        <v>547</v>
      </c>
      <c r="L329" s="578">
        <v>7.72</v>
      </c>
      <c r="M329" s="459"/>
      <c r="N329" s="459"/>
      <c r="O329" s="459"/>
      <c r="P329" s="459"/>
      <c r="Q329" s="160">
        <v>120</v>
      </c>
      <c r="R329" s="160"/>
      <c r="S329" s="160"/>
      <c r="T329" s="160"/>
      <c r="U329" s="161" t="e">
        <f t="shared" si="56"/>
        <v>#DIV/0!</v>
      </c>
      <c r="V329" s="161">
        <f t="shared" si="57"/>
        <v>0</v>
      </c>
      <c r="W329" s="161">
        <f t="shared" si="58"/>
        <v>0</v>
      </c>
      <c r="X329" s="161">
        <f t="shared" si="59"/>
        <v>0</v>
      </c>
      <c r="Y329" s="162">
        <f>IF(Q329="nio",0,IF(Q329&gt;0,VLOOKUP(J329,'3-Productie normen'!A:O,VLOOKUP(Q329,'3-Productie normen'!R:S,2,FALSE),FALSE)))</f>
        <v>0</v>
      </c>
      <c r="Z329" s="162">
        <f t="shared" si="60"/>
        <v>0</v>
      </c>
      <c r="AA329" s="162">
        <f t="shared" si="61"/>
        <v>0</v>
      </c>
      <c r="AB329" s="162">
        <f t="shared" si="62"/>
        <v>0</v>
      </c>
      <c r="AC329" s="163"/>
      <c r="AE329" s="127">
        <f t="shared" si="63"/>
        <v>926.4</v>
      </c>
    </row>
    <row r="330" spans="1:31">
      <c r="A330" s="140">
        <v>330</v>
      </c>
      <c r="B330" s="158" t="s">
        <v>515</v>
      </c>
      <c r="C330" s="495"/>
      <c r="D330" s="159" t="s">
        <v>714</v>
      </c>
      <c r="E330" s="159" t="s">
        <v>1066</v>
      </c>
      <c r="F330" s="159" t="s">
        <v>1067</v>
      </c>
      <c r="G330" s="505" t="s">
        <v>536</v>
      </c>
      <c r="H330" s="505" t="s">
        <v>540</v>
      </c>
      <c r="I330" s="505" t="s">
        <v>540</v>
      </c>
      <c r="J330" s="505" t="s">
        <v>250</v>
      </c>
      <c r="K330" s="505" t="s">
        <v>547</v>
      </c>
      <c r="L330" s="578">
        <v>20.57</v>
      </c>
      <c r="M330" s="459"/>
      <c r="N330" s="459"/>
      <c r="O330" s="459"/>
      <c r="P330" s="459"/>
      <c r="Q330" s="160">
        <v>120</v>
      </c>
      <c r="R330" s="160"/>
      <c r="S330" s="160"/>
      <c r="T330" s="160"/>
      <c r="U330" s="161" t="e">
        <f t="shared" si="56"/>
        <v>#DIV/0!</v>
      </c>
      <c r="V330" s="161">
        <f t="shared" si="57"/>
        <v>0</v>
      </c>
      <c r="W330" s="161">
        <f t="shared" si="58"/>
        <v>0</v>
      </c>
      <c r="X330" s="161">
        <f t="shared" si="59"/>
        <v>0</v>
      </c>
      <c r="Y330" s="162">
        <f>IF(Q330="nio",0,IF(Q330&gt;0,VLOOKUP(J330,'3-Productie normen'!A:O,VLOOKUP(Q330,'3-Productie normen'!R:S,2,FALSE),FALSE)))</f>
        <v>0</v>
      </c>
      <c r="Z330" s="162">
        <f t="shared" si="60"/>
        <v>0</v>
      </c>
      <c r="AA330" s="162">
        <f t="shared" si="61"/>
        <v>0</v>
      </c>
      <c r="AB330" s="162">
        <f t="shared" si="62"/>
        <v>0</v>
      </c>
      <c r="AC330" s="163"/>
      <c r="AE330" s="127">
        <f t="shared" si="63"/>
        <v>2468.4</v>
      </c>
    </row>
    <row r="331" spans="1:31">
      <c r="A331" s="140">
        <v>331</v>
      </c>
      <c r="B331" s="158" t="s">
        <v>515</v>
      </c>
      <c r="C331" s="495"/>
      <c r="D331" s="159" t="s">
        <v>714</v>
      </c>
      <c r="E331" s="159" t="s">
        <v>1071</v>
      </c>
      <c r="F331" s="159" t="s">
        <v>1072</v>
      </c>
      <c r="G331" s="505" t="s">
        <v>536</v>
      </c>
      <c r="H331" s="505" t="s">
        <v>540</v>
      </c>
      <c r="I331" s="505" t="s">
        <v>540</v>
      </c>
      <c r="J331" s="505" t="s">
        <v>250</v>
      </c>
      <c r="K331" s="505" t="s">
        <v>547</v>
      </c>
      <c r="L331" s="578">
        <v>59.1</v>
      </c>
      <c r="M331" s="459"/>
      <c r="N331" s="459"/>
      <c r="O331" s="459"/>
      <c r="P331" s="459"/>
      <c r="Q331" s="160">
        <v>120</v>
      </c>
      <c r="R331" s="160"/>
      <c r="S331" s="160"/>
      <c r="T331" s="160"/>
      <c r="U331" s="161" t="e">
        <f t="shared" si="56"/>
        <v>#DIV/0!</v>
      </c>
      <c r="V331" s="161">
        <f t="shared" si="57"/>
        <v>0</v>
      </c>
      <c r="W331" s="161">
        <f t="shared" si="58"/>
        <v>0</v>
      </c>
      <c r="X331" s="161">
        <f t="shared" si="59"/>
        <v>0</v>
      </c>
      <c r="Y331" s="162">
        <f>IF(Q331="nio",0,IF(Q331&gt;0,VLOOKUP(J331,'3-Productie normen'!A:O,VLOOKUP(Q331,'3-Productie normen'!R:S,2,FALSE),FALSE)))</f>
        <v>0</v>
      </c>
      <c r="Z331" s="162">
        <f t="shared" si="60"/>
        <v>0</v>
      </c>
      <c r="AA331" s="162">
        <f t="shared" si="61"/>
        <v>0</v>
      </c>
      <c r="AB331" s="162">
        <f t="shared" si="62"/>
        <v>0</v>
      </c>
      <c r="AC331" s="163"/>
      <c r="AE331" s="127">
        <f t="shared" si="63"/>
        <v>7092</v>
      </c>
    </row>
    <row r="332" spans="1:31">
      <c r="A332" s="140">
        <v>332</v>
      </c>
      <c r="B332" s="158" t="s">
        <v>515</v>
      </c>
      <c r="C332" s="495"/>
      <c r="D332" s="159" t="s">
        <v>714</v>
      </c>
      <c r="E332" s="159" t="s">
        <v>1073</v>
      </c>
      <c r="F332" s="159" t="s">
        <v>1074</v>
      </c>
      <c r="G332" s="505" t="s">
        <v>556</v>
      </c>
      <c r="H332" s="505" t="s">
        <v>682</v>
      </c>
      <c r="I332" s="505" t="s">
        <v>682</v>
      </c>
      <c r="J332" s="505" t="s">
        <v>1380</v>
      </c>
      <c r="K332" s="505" t="s">
        <v>767</v>
      </c>
      <c r="L332" s="578">
        <v>0.8</v>
      </c>
      <c r="M332" s="459"/>
      <c r="N332" s="459"/>
      <c r="O332" s="459"/>
      <c r="P332" s="459"/>
      <c r="Q332" s="160">
        <v>1</v>
      </c>
      <c r="R332" s="160"/>
      <c r="S332" s="160"/>
      <c r="T332" s="160"/>
      <c r="U332" s="161" t="e">
        <f t="shared" si="56"/>
        <v>#DIV/0!</v>
      </c>
      <c r="V332" s="161">
        <f t="shared" si="57"/>
        <v>0</v>
      </c>
      <c r="W332" s="161">
        <f t="shared" si="58"/>
        <v>0</v>
      </c>
      <c r="X332" s="161">
        <f t="shared" si="59"/>
        <v>0</v>
      </c>
      <c r="Y332" s="162">
        <f>IF(Q332="nio",0,IF(Q332&gt;0,VLOOKUP(J332,'3-Productie normen'!A:O,VLOOKUP(Q332,'3-Productie normen'!R:S,2,FALSE),FALSE)))</f>
        <v>0</v>
      </c>
      <c r="Z332" s="162">
        <f t="shared" si="60"/>
        <v>0</v>
      </c>
      <c r="AA332" s="162">
        <f t="shared" si="61"/>
        <v>0</v>
      </c>
      <c r="AB332" s="162">
        <f t="shared" si="62"/>
        <v>0</v>
      </c>
      <c r="AC332" s="163"/>
      <c r="AE332" s="127">
        <f t="shared" si="63"/>
        <v>0.8</v>
      </c>
    </row>
    <row r="333" spans="1:31">
      <c r="A333" s="140">
        <v>333</v>
      </c>
      <c r="B333" s="158" t="s">
        <v>515</v>
      </c>
      <c r="C333" s="495"/>
      <c r="D333" s="159" t="s">
        <v>714</v>
      </c>
      <c r="E333" s="159" t="s">
        <v>1075</v>
      </c>
      <c r="F333" s="159" t="s">
        <v>1076</v>
      </c>
      <c r="G333" s="505" t="s">
        <v>534</v>
      </c>
      <c r="H333" s="505" t="s">
        <v>531</v>
      </c>
      <c r="I333" s="505" t="s">
        <v>531</v>
      </c>
      <c r="J333" s="507" t="s">
        <v>1368</v>
      </c>
      <c r="K333" s="505" t="s">
        <v>634</v>
      </c>
      <c r="L333" s="578">
        <v>15.6</v>
      </c>
      <c r="M333" s="459"/>
      <c r="N333" s="459"/>
      <c r="O333" s="459"/>
      <c r="P333" s="459"/>
      <c r="Q333" s="160">
        <v>195</v>
      </c>
      <c r="R333" s="160"/>
      <c r="S333" s="160"/>
      <c r="T333" s="160"/>
      <c r="U333" s="161" t="e">
        <f t="shared" si="56"/>
        <v>#DIV/0!</v>
      </c>
      <c r="V333" s="161">
        <f t="shared" si="57"/>
        <v>0</v>
      </c>
      <c r="W333" s="161">
        <f t="shared" si="58"/>
        <v>0</v>
      </c>
      <c r="X333" s="161">
        <f t="shared" si="59"/>
        <v>0</v>
      </c>
      <c r="Y333" s="162">
        <f>IF(Q333="nio",0,IF(Q333&gt;0,VLOOKUP(J333,'3-Productie normen'!A:O,VLOOKUP(Q333,'3-Productie normen'!R:S,2,FALSE),FALSE)))</f>
        <v>0</v>
      </c>
      <c r="Z333" s="162">
        <f t="shared" si="60"/>
        <v>0</v>
      </c>
      <c r="AA333" s="162">
        <f t="shared" si="61"/>
        <v>0</v>
      </c>
      <c r="AB333" s="162">
        <f t="shared" si="62"/>
        <v>0</v>
      </c>
      <c r="AC333" s="163"/>
      <c r="AE333" s="127">
        <f t="shared" si="63"/>
        <v>3042</v>
      </c>
    </row>
    <row r="334" spans="1:31">
      <c r="A334" s="140">
        <v>334</v>
      </c>
      <c r="B334" s="158" t="s">
        <v>515</v>
      </c>
      <c r="C334" s="495"/>
      <c r="D334" s="159" t="s">
        <v>714</v>
      </c>
      <c r="E334" s="159" t="s">
        <v>1081</v>
      </c>
      <c r="F334" s="159" t="s">
        <v>1082</v>
      </c>
      <c r="G334" s="505" t="s">
        <v>534</v>
      </c>
      <c r="H334" s="505" t="s">
        <v>531</v>
      </c>
      <c r="I334" s="505" t="s">
        <v>531</v>
      </c>
      <c r="J334" s="507" t="s">
        <v>1368</v>
      </c>
      <c r="K334" s="505" t="s">
        <v>634</v>
      </c>
      <c r="L334" s="578">
        <v>15.55</v>
      </c>
      <c r="M334" s="459"/>
      <c r="N334" s="459"/>
      <c r="O334" s="459"/>
      <c r="P334" s="459"/>
      <c r="Q334" s="160">
        <v>195</v>
      </c>
      <c r="R334" s="160"/>
      <c r="S334" s="160"/>
      <c r="T334" s="160"/>
      <c r="U334" s="161" t="e">
        <f t="shared" si="56"/>
        <v>#DIV/0!</v>
      </c>
      <c r="V334" s="161">
        <f t="shared" si="57"/>
        <v>0</v>
      </c>
      <c r="W334" s="161">
        <f t="shared" si="58"/>
        <v>0</v>
      </c>
      <c r="X334" s="161">
        <f t="shared" si="59"/>
        <v>0</v>
      </c>
      <c r="Y334" s="162">
        <f>IF(Q334="nio",0,IF(Q334&gt;0,VLOOKUP(J334,'3-Productie normen'!A:O,VLOOKUP(Q334,'3-Productie normen'!R:S,2,FALSE),FALSE)))</f>
        <v>0</v>
      </c>
      <c r="Z334" s="162">
        <f t="shared" si="60"/>
        <v>0</v>
      </c>
      <c r="AA334" s="162">
        <f t="shared" si="61"/>
        <v>0</v>
      </c>
      <c r="AB334" s="162">
        <f t="shared" si="62"/>
        <v>0</v>
      </c>
      <c r="AC334" s="163"/>
      <c r="AE334" s="127">
        <f t="shared" si="63"/>
        <v>3032.25</v>
      </c>
    </row>
    <row r="335" spans="1:31">
      <c r="A335" s="140">
        <v>335</v>
      </c>
      <c r="B335" s="158" t="s">
        <v>515</v>
      </c>
      <c r="C335" s="495"/>
      <c r="D335" s="159" t="s">
        <v>714</v>
      </c>
      <c r="E335" s="159" t="s">
        <v>1085</v>
      </c>
      <c r="F335" s="159" t="s">
        <v>1086</v>
      </c>
      <c r="G335" s="505" t="s">
        <v>534</v>
      </c>
      <c r="H335" s="505" t="s">
        <v>531</v>
      </c>
      <c r="I335" s="505" t="s">
        <v>531</v>
      </c>
      <c r="J335" s="507" t="s">
        <v>1368</v>
      </c>
      <c r="K335" s="505" t="s">
        <v>634</v>
      </c>
      <c r="L335" s="578">
        <v>11.52</v>
      </c>
      <c r="M335" s="459"/>
      <c r="N335" s="459"/>
      <c r="O335" s="459"/>
      <c r="P335" s="459"/>
      <c r="Q335" s="160">
        <v>195</v>
      </c>
      <c r="R335" s="160"/>
      <c r="S335" s="160"/>
      <c r="T335" s="160"/>
      <c r="U335" s="161" t="e">
        <f t="shared" si="56"/>
        <v>#DIV/0!</v>
      </c>
      <c r="V335" s="161">
        <f t="shared" si="57"/>
        <v>0</v>
      </c>
      <c r="W335" s="161">
        <f t="shared" si="58"/>
        <v>0</v>
      </c>
      <c r="X335" s="161">
        <f t="shared" si="59"/>
        <v>0</v>
      </c>
      <c r="Y335" s="162">
        <f>IF(Q335="nio",0,IF(Q335&gt;0,VLOOKUP(J335,'3-Productie normen'!A:O,VLOOKUP(Q335,'3-Productie normen'!R:S,2,FALSE),FALSE)))</f>
        <v>0</v>
      </c>
      <c r="Z335" s="162">
        <f t="shared" si="60"/>
        <v>0</v>
      </c>
      <c r="AA335" s="162">
        <f t="shared" si="61"/>
        <v>0</v>
      </c>
      <c r="AB335" s="162">
        <f t="shared" si="62"/>
        <v>0</v>
      </c>
      <c r="AC335" s="163"/>
      <c r="AE335" s="127">
        <f t="shared" si="63"/>
        <v>2246.4</v>
      </c>
    </row>
    <row r="336" spans="1:31">
      <c r="A336" s="140">
        <v>336</v>
      </c>
      <c r="B336" s="158" t="s">
        <v>515</v>
      </c>
      <c r="C336" s="495"/>
      <c r="D336" s="159" t="s">
        <v>714</v>
      </c>
      <c r="E336" s="159" t="s">
        <v>1089</v>
      </c>
      <c r="F336" s="159" t="s">
        <v>1090</v>
      </c>
      <c r="G336" s="505" t="s">
        <v>534</v>
      </c>
      <c r="H336" s="505" t="s">
        <v>531</v>
      </c>
      <c r="I336" s="505" t="s">
        <v>531</v>
      </c>
      <c r="J336" s="507" t="s">
        <v>1368</v>
      </c>
      <c r="K336" s="505" t="s">
        <v>634</v>
      </c>
      <c r="L336" s="578">
        <v>11.52</v>
      </c>
      <c r="M336" s="459"/>
      <c r="N336" s="459"/>
      <c r="O336" s="459"/>
      <c r="P336" s="459"/>
      <c r="Q336" s="160">
        <v>195</v>
      </c>
      <c r="R336" s="160"/>
      <c r="S336" s="160"/>
      <c r="T336" s="160"/>
      <c r="U336" s="161" t="e">
        <f t="shared" si="56"/>
        <v>#DIV/0!</v>
      </c>
      <c r="V336" s="161">
        <f t="shared" si="57"/>
        <v>0</v>
      </c>
      <c r="W336" s="161">
        <f t="shared" si="58"/>
        <v>0</v>
      </c>
      <c r="X336" s="161">
        <f t="shared" si="59"/>
        <v>0</v>
      </c>
      <c r="Y336" s="162">
        <f>IF(Q336="nio",0,IF(Q336&gt;0,VLOOKUP(J336,'3-Productie normen'!A:O,VLOOKUP(Q336,'3-Productie normen'!R:S,2,FALSE),FALSE)))</f>
        <v>0</v>
      </c>
      <c r="Z336" s="162">
        <f t="shared" si="60"/>
        <v>0</v>
      </c>
      <c r="AA336" s="162">
        <f t="shared" si="61"/>
        <v>0</v>
      </c>
      <c r="AB336" s="162">
        <f t="shared" si="62"/>
        <v>0</v>
      </c>
      <c r="AC336" s="163"/>
      <c r="AE336" s="127">
        <f t="shared" si="63"/>
        <v>2246.4</v>
      </c>
    </row>
    <row r="337" spans="1:31">
      <c r="A337" s="140">
        <v>337</v>
      </c>
      <c r="B337" s="158" t="s">
        <v>515</v>
      </c>
      <c r="C337" s="495"/>
      <c r="D337" s="159" t="s">
        <v>714</v>
      </c>
      <c r="E337" s="159" t="s">
        <v>1093</v>
      </c>
      <c r="F337" s="159" t="s">
        <v>1094</v>
      </c>
      <c r="G337" s="505" t="s">
        <v>534</v>
      </c>
      <c r="H337" s="505" t="s">
        <v>531</v>
      </c>
      <c r="I337" s="505" t="s">
        <v>531</v>
      </c>
      <c r="J337" s="507" t="s">
        <v>1368</v>
      </c>
      <c r="K337" s="505" t="s">
        <v>634</v>
      </c>
      <c r="L337" s="578">
        <v>19.579999999999998</v>
      </c>
      <c r="M337" s="459"/>
      <c r="N337" s="459"/>
      <c r="O337" s="459"/>
      <c r="P337" s="459"/>
      <c r="Q337" s="160">
        <v>195</v>
      </c>
      <c r="R337" s="160"/>
      <c r="S337" s="160"/>
      <c r="T337" s="160"/>
      <c r="U337" s="161" t="e">
        <f t="shared" si="56"/>
        <v>#DIV/0!</v>
      </c>
      <c r="V337" s="161">
        <f t="shared" si="57"/>
        <v>0</v>
      </c>
      <c r="W337" s="161">
        <f t="shared" si="58"/>
        <v>0</v>
      </c>
      <c r="X337" s="161">
        <f t="shared" si="59"/>
        <v>0</v>
      </c>
      <c r="Y337" s="162">
        <f>IF(Q337="nio",0,IF(Q337&gt;0,VLOOKUP(J337,'3-Productie normen'!A:O,VLOOKUP(Q337,'3-Productie normen'!R:S,2,FALSE),FALSE)))</f>
        <v>0</v>
      </c>
      <c r="Z337" s="162">
        <f t="shared" si="60"/>
        <v>0</v>
      </c>
      <c r="AA337" s="162">
        <f t="shared" si="61"/>
        <v>0</v>
      </c>
      <c r="AB337" s="162">
        <f t="shared" si="62"/>
        <v>0</v>
      </c>
      <c r="AC337" s="163"/>
      <c r="AE337" s="127">
        <f t="shared" si="63"/>
        <v>3818.0999999999995</v>
      </c>
    </row>
    <row r="338" spans="1:31">
      <c r="A338" s="140">
        <v>338</v>
      </c>
      <c r="B338" s="158" t="s">
        <v>515</v>
      </c>
      <c r="C338" s="495"/>
      <c r="D338" s="159" t="s">
        <v>714</v>
      </c>
      <c r="E338" s="159" t="s">
        <v>1097</v>
      </c>
      <c r="F338" s="159" t="s">
        <v>1098</v>
      </c>
      <c r="G338" s="505" t="s">
        <v>534</v>
      </c>
      <c r="H338" s="505" t="s">
        <v>531</v>
      </c>
      <c r="I338" s="505" t="s">
        <v>531</v>
      </c>
      <c r="J338" s="507" t="s">
        <v>1368</v>
      </c>
      <c r="K338" s="505" t="s">
        <v>634</v>
      </c>
      <c r="L338" s="578">
        <v>19.579999999999998</v>
      </c>
      <c r="M338" s="459"/>
      <c r="N338" s="459"/>
      <c r="O338" s="459"/>
      <c r="P338" s="459"/>
      <c r="Q338" s="160">
        <v>195</v>
      </c>
      <c r="R338" s="160"/>
      <c r="S338" s="160"/>
      <c r="T338" s="160"/>
      <c r="U338" s="161" t="e">
        <f t="shared" si="56"/>
        <v>#DIV/0!</v>
      </c>
      <c r="V338" s="161">
        <f t="shared" si="57"/>
        <v>0</v>
      </c>
      <c r="W338" s="161">
        <f t="shared" si="58"/>
        <v>0</v>
      </c>
      <c r="X338" s="161">
        <f t="shared" si="59"/>
        <v>0</v>
      </c>
      <c r="Y338" s="162">
        <f>IF(Q338="nio",0,IF(Q338&gt;0,VLOOKUP(J338,'3-Productie normen'!A:O,VLOOKUP(Q338,'3-Productie normen'!R:S,2,FALSE),FALSE)))</f>
        <v>0</v>
      </c>
      <c r="Z338" s="162">
        <f t="shared" si="60"/>
        <v>0</v>
      </c>
      <c r="AA338" s="162">
        <f t="shared" si="61"/>
        <v>0</v>
      </c>
      <c r="AB338" s="162">
        <f t="shared" si="62"/>
        <v>0</v>
      </c>
      <c r="AC338" s="163"/>
      <c r="AE338" s="127">
        <f t="shared" si="63"/>
        <v>3818.0999999999995</v>
      </c>
    </row>
    <row r="339" spans="1:31">
      <c r="A339" s="140">
        <v>339</v>
      </c>
      <c r="B339" s="158" t="s">
        <v>515</v>
      </c>
      <c r="C339" s="495"/>
      <c r="D339" s="159" t="s">
        <v>714</v>
      </c>
      <c r="E339" s="159" t="s">
        <v>1101</v>
      </c>
      <c r="F339" s="159" t="s">
        <v>1102</v>
      </c>
      <c r="G339" s="505" t="s">
        <v>534</v>
      </c>
      <c r="H339" s="505" t="s">
        <v>531</v>
      </c>
      <c r="I339" s="505" t="s">
        <v>531</v>
      </c>
      <c r="J339" s="507" t="s">
        <v>1368</v>
      </c>
      <c r="K339" s="505" t="s">
        <v>634</v>
      </c>
      <c r="L339" s="578">
        <v>23.66</v>
      </c>
      <c r="M339" s="459"/>
      <c r="N339" s="459"/>
      <c r="O339" s="459"/>
      <c r="P339" s="459"/>
      <c r="Q339" s="160">
        <v>195</v>
      </c>
      <c r="R339" s="160"/>
      <c r="S339" s="160"/>
      <c r="T339" s="160"/>
      <c r="U339" s="161" t="e">
        <f t="shared" si="56"/>
        <v>#DIV/0!</v>
      </c>
      <c r="V339" s="161">
        <f t="shared" si="57"/>
        <v>0</v>
      </c>
      <c r="W339" s="161">
        <f t="shared" si="58"/>
        <v>0</v>
      </c>
      <c r="X339" s="161">
        <f t="shared" si="59"/>
        <v>0</v>
      </c>
      <c r="Y339" s="162">
        <f>IF(Q339="nio",0,IF(Q339&gt;0,VLOOKUP(J339,'3-Productie normen'!A:O,VLOOKUP(Q339,'3-Productie normen'!R:S,2,FALSE),FALSE)))</f>
        <v>0</v>
      </c>
      <c r="Z339" s="162">
        <f t="shared" si="60"/>
        <v>0</v>
      </c>
      <c r="AA339" s="162">
        <f t="shared" si="61"/>
        <v>0</v>
      </c>
      <c r="AB339" s="162">
        <f t="shared" si="62"/>
        <v>0</v>
      </c>
      <c r="AC339" s="163"/>
      <c r="AE339" s="127">
        <f t="shared" si="63"/>
        <v>4613.7</v>
      </c>
    </row>
    <row r="340" spans="1:31">
      <c r="A340" s="140">
        <v>340</v>
      </c>
      <c r="B340" s="158" t="s">
        <v>515</v>
      </c>
      <c r="C340" s="495"/>
      <c r="D340" s="159" t="s">
        <v>714</v>
      </c>
      <c r="E340" s="159" t="s">
        <v>1106</v>
      </c>
      <c r="F340" s="159" t="s">
        <v>1107</v>
      </c>
      <c r="G340" s="505" t="s">
        <v>543</v>
      </c>
      <c r="H340" s="505" t="s">
        <v>548</v>
      </c>
      <c r="I340" s="505" t="s">
        <v>548</v>
      </c>
      <c r="J340" s="505" t="s">
        <v>263</v>
      </c>
      <c r="K340" s="505" t="s">
        <v>547</v>
      </c>
      <c r="L340" s="578">
        <v>54.79</v>
      </c>
      <c r="M340" s="459"/>
      <c r="N340" s="459"/>
      <c r="O340" s="459"/>
      <c r="P340" s="459"/>
      <c r="Q340" s="160">
        <v>195</v>
      </c>
      <c r="R340" s="160"/>
      <c r="S340" s="160"/>
      <c r="T340" s="160"/>
      <c r="U340" s="161" t="e">
        <f t="shared" si="56"/>
        <v>#DIV/0!</v>
      </c>
      <c r="V340" s="161">
        <f t="shared" si="57"/>
        <v>0</v>
      </c>
      <c r="W340" s="161">
        <f t="shared" si="58"/>
        <v>0</v>
      </c>
      <c r="X340" s="161">
        <f t="shared" si="59"/>
        <v>0</v>
      </c>
      <c r="Y340" s="162">
        <f>IF(Q340="nio",0,IF(Q340&gt;0,VLOOKUP(J340,'3-Productie normen'!A:O,VLOOKUP(Q340,'3-Productie normen'!R:S,2,FALSE),FALSE)))</f>
        <v>0</v>
      </c>
      <c r="Z340" s="162">
        <f t="shared" si="60"/>
        <v>0</v>
      </c>
      <c r="AA340" s="162">
        <f t="shared" si="61"/>
        <v>0</v>
      </c>
      <c r="AB340" s="162">
        <f t="shared" si="62"/>
        <v>0</v>
      </c>
      <c r="AC340" s="163"/>
      <c r="AE340" s="127">
        <f t="shared" si="63"/>
        <v>10684.05</v>
      </c>
    </row>
    <row r="341" spans="1:31">
      <c r="A341" s="140">
        <v>341</v>
      </c>
      <c r="B341" s="158" t="s">
        <v>515</v>
      </c>
      <c r="C341" s="495"/>
      <c r="D341" s="159" t="s">
        <v>714</v>
      </c>
      <c r="E341" s="159" t="s">
        <v>1110</v>
      </c>
      <c r="F341" s="159" t="s">
        <v>1111</v>
      </c>
      <c r="G341" s="505" t="s">
        <v>543</v>
      </c>
      <c r="H341" s="505" t="s">
        <v>548</v>
      </c>
      <c r="I341" s="505" t="s">
        <v>548</v>
      </c>
      <c r="J341" s="505" t="s">
        <v>263</v>
      </c>
      <c r="K341" s="505" t="s">
        <v>547</v>
      </c>
      <c r="L341" s="578">
        <v>56.73</v>
      </c>
      <c r="M341" s="459"/>
      <c r="N341" s="459"/>
      <c r="O341" s="459"/>
      <c r="P341" s="459"/>
      <c r="Q341" s="160">
        <v>195</v>
      </c>
      <c r="R341" s="160"/>
      <c r="S341" s="160"/>
      <c r="T341" s="160"/>
      <c r="U341" s="161" t="e">
        <f t="shared" si="56"/>
        <v>#DIV/0!</v>
      </c>
      <c r="V341" s="161">
        <f t="shared" si="57"/>
        <v>0</v>
      </c>
      <c r="W341" s="161">
        <f t="shared" si="58"/>
        <v>0</v>
      </c>
      <c r="X341" s="161">
        <f t="shared" si="59"/>
        <v>0</v>
      </c>
      <c r="Y341" s="162">
        <f>IF(Q341="nio",0,IF(Q341&gt;0,VLOOKUP(J341,'3-Productie normen'!A:O,VLOOKUP(Q341,'3-Productie normen'!R:S,2,FALSE),FALSE)))</f>
        <v>0</v>
      </c>
      <c r="Z341" s="162">
        <f t="shared" si="60"/>
        <v>0</v>
      </c>
      <c r="AA341" s="162">
        <f t="shared" si="61"/>
        <v>0</v>
      </c>
      <c r="AB341" s="162">
        <f t="shared" si="62"/>
        <v>0</v>
      </c>
      <c r="AC341" s="163"/>
      <c r="AE341" s="127">
        <f t="shared" si="63"/>
        <v>11062.349999999999</v>
      </c>
    </row>
    <row r="342" spans="1:31">
      <c r="A342" s="140">
        <v>342</v>
      </c>
      <c r="B342" s="158" t="s">
        <v>515</v>
      </c>
      <c r="C342" s="495"/>
      <c r="D342" s="159" t="s">
        <v>714</v>
      </c>
      <c r="E342" s="159" t="s">
        <v>1116</v>
      </c>
      <c r="F342" s="159" t="s">
        <v>1117</v>
      </c>
      <c r="G342" s="505" t="s">
        <v>543</v>
      </c>
      <c r="H342" s="505" t="s">
        <v>548</v>
      </c>
      <c r="I342" s="505" t="s">
        <v>548</v>
      </c>
      <c r="J342" s="506" t="s">
        <v>263</v>
      </c>
      <c r="K342" s="505" t="s">
        <v>547</v>
      </c>
      <c r="L342" s="578">
        <v>47.79</v>
      </c>
      <c r="M342" s="459"/>
      <c r="N342" s="459"/>
      <c r="O342" s="459"/>
      <c r="P342" s="459"/>
      <c r="Q342" s="160">
        <v>195</v>
      </c>
      <c r="R342" s="160"/>
      <c r="S342" s="160"/>
      <c r="T342" s="160"/>
      <c r="U342" s="161" t="e">
        <f t="shared" si="56"/>
        <v>#DIV/0!</v>
      </c>
      <c r="V342" s="161">
        <f t="shared" si="57"/>
        <v>0</v>
      </c>
      <c r="W342" s="161">
        <f t="shared" si="58"/>
        <v>0</v>
      </c>
      <c r="X342" s="161">
        <f t="shared" si="59"/>
        <v>0</v>
      </c>
      <c r="Y342" s="162">
        <f>IF(Q342="nio",0,IF(Q342&gt;0,VLOOKUP(J342,'3-Productie normen'!A:O,VLOOKUP(Q342,'3-Productie normen'!R:S,2,FALSE),FALSE)))</f>
        <v>0</v>
      </c>
      <c r="Z342" s="162">
        <f t="shared" si="60"/>
        <v>0</v>
      </c>
      <c r="AA342" s="162">
        <f t="shared" si="61"/>
        <v>0</v>
      </c>
      <c r="AB342" s="162">
        <f t="shared" si="62"/>
        <v>0</v>
      </c>
      <c r="AC342" s="163"/>
      <c r="AE342" s="127">
        <f t="shared" si="63"/>
        <v>9319.0499999999993</v>
      </c>
    </row>
    <row r="343" spans="1:31">
      <c r="A343" s="140">
        <v>343</v>
      </c>
      <c r="B343" s="158" t="s">
        <v>515</v>
      </c>
      <c r="C343" s="495"/>
      <c r="D343" s="159" t="s">
        <v>714</v>
      </c>
      <c r="E343" s="159" t="s">
        <v>1120</v>
      </c>
      <c r="F343" s="159" t="s">
        <v>1121</v>
      </c>
      <c r="G343" s="505" t="s">
        <v>534</v>
      </c>
      <c r="H343" s="505" t="s">
        <v>531</v>
      </c>
      <c r="I343" s="505" t="s">
        <v>531</v>
      </c>
      <c r="J343" s="527" t="s">
        <v>1368</v>
      </c>
      <c r="K343" s="505" t="s">
        <v>634</v>
      </c>
      <c r="L343" s="578">
        <v>8.5500000000000007</v>
      </c>
      <c r="M343" s="459"/>
      <c r="N343" s="459"/>
      <c r="O343" s="459"/>
      <c r="P343" s="459"/>
      <c r="Q343" s="160">
        <v>195</v>
      </c>
      <c r="R343" s="160"/>
      <c r="S343" s="160"/>
      <c r="T343" s="160"/>
      <c r="U343" s="161" t="e">
        <f t="shared" si="56"/>
        <v>#DIV/0!</v>
      </c>
      <c r="V343" s="161">
        <f t="shared" si="57"/>
        <v>0</v>
      </c>
      <c r="W343" s="161">
        <f t="shared" si="58"/>
        <v>0</v>
      </c>
      <c r="X343" s="161">
        <f t="shared" si="59"/>
        <v>0</v>
      </c>
      <c r="Y343" s="162">
        <f>IF(Q343="nio",0,IF(Q343&gt;0,VLOOKUP(J343,'3-Productie normen'!A:O,VLOOKUP(Q343,'3-Productie normen'!R:S,2,FALSE),FALSE)))</f>
        <v>0</v>
      </c>
      <c r="Z343" s="162">
        <f t="shared" si="60"/>
        <v>0</v>
      </c>
      <c r="AA343" s="162">
        <f t="shared" si="61"/>
        <v>0</v>
      </c>
      <c r="AB343" s="162">
        <f t="shared" si="62"/>
        <v>0</v>
      </c>
      <c r="AC343" s="163"/>
      <c r="AE343" s="127">
        <f t="shared" si="63"/>
        <v>1667.2500000000002</v>
      </c>
    </row>
    <row r="344" spans="1:31">
      <c r="A344" s="140">
        <v>344</v>
      </c>
      <c r="B344" s="158" t="s">
        <v>515</v>
      </c>
      <c r="C344" s="495"/>
      <c r="D344" s="159" t="s">
        <v>714</v>
      </c>
      <c r="E344" s="159" t="s">
        <v>1122</v>
      </c>
      <c r="F344" s="159" t="s">
        <v>1123</v>
      </c>
      <c r="G344" s="505" t="s">
        <v>534</v>
      </c>
      <c r="H344" s="505" t="s">
        <v>531</v>
      </c>
      <c r="I344" s="505" t="s">
        <v>531</v>
      </c>
      <c r="J344" s="507" t="s">
        <v>1368</v>
      </c>
      <c r="K344" s="505" t="s">
        <v>634</v>
      </c>
      <c r="L344" s="578">
        <v>22.89</v>
      </c>
      <c r="M344" s="459"/>
      <c r="N344" s="459"/>
      <c r="O344" s="459"/>
      <c r="P344" s="459"/>
      <c r="Q344" s="160">
        <v>195</v>
      </c>
      <c r="R344" s="160"/>
      <c r="S344" s="160"/>
      <c r="T344" s="160"/>
      <c r="U344" s="161" t="e">
        <f t="shared" si="56"/>
        <v>#DIV/0!</v>
      </c>
      <c r="V344" s="161">
        <f t="shared" si="57"/>
        <v>0</v>
      </c>
      <c r="W344" s="161">
        <f t="shared" si="58"/>
        <v>0</v>
      </c>
      <c r="X344" s="161">
        <f t="shared" si="59"/>
        <v>0</v>
      </c>
      <c r="Y344" s="162">
        <f>IF(Q344="nio",0,IF(Q344&gt;0,VLOOKUP(J344,'3-Productie normen'!A:O,VLOOKUP(Q344,'3-Productie normen'!R:S,2,FALSE),FALSE)))</f>
        <v>0</v>
      </c>
      <c r="Z344" s="162">
        <f t="shared" si="60"/>
        <v>0</v>
      </c>
      <c r="AA344" s="162">
        <f t="shared" si="61"/>
        <v>0</v>
      </c>
      <c r="AB344" s="162">
        <f t="shared" si="62"/>
        <v>0</v>
      </c>
      <c r="AC344" s="163"/>
      <c r="AE344" s="127">
        <f t="shared" si="63"/>
        <v>4463.55</v>
      </c>
    </row>
    <row r="345" spans="1:31">
      <c r="A345" s="140">
        <v>345</v>
      </c>
      <c r="B345" s="158" t="s">
        <v>515</v>
      </c>
      <c r="C345" s="495"/>
      <c r="D345" s="159" t="s">
        <v>714</v>
      </c>
      <c r="E345" s="159" t="s">
        <v>1124</v>
      </c>
      <c r="F345" s="159" t="s">
        <v>1125</v>
      </c>
      <c r="G345" s="505" t="s">
        <v>543</v>
      </c>
      <c r="H345" s="505" t="s">
        <v>544</v>
      </c>
      <c r="I345" s="505" t="s">
        <v>1126</v>
      </c>
      <c r="J345" s="505" t="s">
        <v>1371</v>
      </c>
      <c r="K345" s="505" t="s">
        <v>547</v>
      </c>
      <c r="L345" s="578">
        <v>57.46</v>
      </c>
      <c r="M345" s="459"/>
      <c r="N345" s="459"/>
      <c r="O345" s="459"/>
      <c r="P345" s="459"/>
      <c r="Q345" s="160">
        <v>120</v>
      </c>
      <c r="R345" s="160"/>
      <c r="S345" s="160"/>
      <c r="T345" s="160"/>
      <c r="U345" s="161" t="e">
        <f t="shared" si="56"/>
        <v>#DIV/0!</v>
      </c>
      <c r="V345" s="161">
        <f t="shared" si="57"/>
        <v>0</v>
      </c>
      <c r="W345" s="161">
        <f t="shared" si="58"/>
        <v>0</v>
      </c>
      <c r="X345" s="161">
        <f t="shared" si="59"/>
        <v>0</v>
      </c>
      <c r="Y345" s="162">
        <f>IF(Q345="nio",0,IF(Q345&gt;0,VLOOKUP(J345,'3-Productie normen'!A:O,VLOOKUP(Q345,'3-Productie normen'!R:S,2,FALSE),FALSE)))</f>
        <v>0</v>
      </c>
      <c r="Z345" s="162">
        <f t="shared" si="60"/>
        <v>0</v>
      </c>
      <c r="AA345" s="162">
        <f t="shared" si="61"/>
        <v>0</v>
      </c>
      <c r="AB345" s="162">
        <f t="shared" si="62"/>
        <v>0</v>
      </c>
      <c r="AC345" s="163"/>
      <c r="AE345" s="127">
        <f t="shared" si="63"/>
        <v>6895.2</v>
      </c>
    </row>
    <row r="346" spans="1:31">
      <c r="A346" s="140">
        <v>346</v>
      </c>
      <c r="B346" s="158" t="s">
        <v>515</v>
      </c>
      <c r="C346" s="495"/>
      <c r="D346" s="159" t="s">
        <v>714</v>
      </c>
      <c r="E346" s="159" t="s">
        <v>1127</v>
      </c>
      <c r="F346" s="159" t="s">
        <v>1128</v>
      </c>
      <c r="G346" s="505" t="s">
        <v>543</v>
      </c>
      <c r="H346" s="505" t="s">
        <v>548</v>
      </c>
      <c r="I346" s="505" t="s">
        <v>548</v>
      </c>
      <c r="J346" s="505" t="s">
        <v>263</v>
      </c>
      <c r="K346" s="505" t="s">
        <v>547</v>
      </c>
      <c r="L346" s="578">
        <v>53.66</v>
      </c>
      <c r="M346" s="459"/>
      <c r="N346" s="459"/>
      <c r="O346" s="459"/>
      <c r="P346" s="459"/>
      <c r="Q346" s="160">
        <v>195</v>
      </c>
      <c r="R346" s="160"/>
      <c r="S346" s="160"/>
      <c r="T346" s="160"/>
      <c r="U346" s="161" t="e">
        <f t="shared" si="56"/>
        <v>#DIV/0!</v>
      </c>
      <c r="V346" s="161">
        <f t="shared" si="57"/>
        <v>0</v>
      </c>
      <c r="W346" s="161">
        <f t="shared" si="58"/>
        <v>0</v>
      </c>
      <c r="X346" s="161">
        <f t="shared" si="59"/>
        <v>0</v>
      </c>
      <c r="Y346" s="162">
        <f>IF(Q346="nio",0,IF(Q346&gt;0,VLOOKUP(J346,'3-Productie normen'!A:O,VLOOKUP(Q346,'3-Productie normen'!R:S,2,FALSE),FALSE)))</f>
        <v>0</v>
      </c>
      <c r="Z346" s="162">
        <f t="shared" si="60"/>
        <v>0</v>
      </c>
      <c r="AA346" s="162">
        <f t="shared" si="61"/>
        <v>0</v>
      </c>
      <c r="AB346" s="162">
        <f t="shared" si="62"/>
        <v>0</v>
      </c>
      <c r="AC346" s="163"/>
      <c r="AE346" s="127">
        <f t="shared" si="63"/>
        <v>10463.699999999999</v>
      </c>
    </row>
    <row r="347" spans="1:31">
      <c r="A347" s="140">
        <v>347</v>
      </c>
      <c r="B347" s="158" t="s">
        <v>515</v>
      </c>
      <c r="C347" s="495"/>
      <c r="D347" s="159" t="s">
        <v>714</v>
      </c>
      <c r="E347" s="159" t="s">
        <v>1129</v>
      </c>
      <c r="F347" s="159" t="s">
        <v>1130</v>
      </c>
      <c r="G347" s="505" t="s">
        <v>543</v>
      </c>
      <c r="H347" s="505" t="s">
        <v>548</v>
      </c>
      <c r="I347" s="505" t="s">
        <v>548</v>
      </c>
      <c r="J347" s="505" t="s">
        <v>263</v>
      </c>
      <c r="K347" s="505" t="s">
        <v>547</v>
      </c>
      <c r="L347" s="578">
        <v>51.41</v>
      </c>
      <c r="M347" s="459"/>
      <c r="N347" s="459"/>
      <c r="O347" s="459"/>
      <c r="P347" s="459"/>
      <c r="Q347" s="160">
        <v>195</v>
      </c>
      <c r="R347" s="160"/>
      <c r="S347" s="160"/>
      <c r="T347" s="160"/>
      <c r="U347" s="161" t="e">
        <f t="shared" si="56"/>
        <v>#DIV/0!</v>
      </c>
      <c r="V347" s="161">
        <f t="shared" si="57"/>
        <v>0</v>
      </c>
      <c r="W347" s="161">
        <f t="shared" si="58"/>
        <v>0</v>
      </c>
      <c r="X347" s="161">
        <f t="shared" si="59"/>
        <v>0</v>
      </c>
      <c r="Y347" s="162">
        <f>IF(Q347="nio",0,IF(Q347&gt;0,VLOOKUP(J347,'3-Productie normen'!A:O,VLOOKUP(Q347,'3-Productie normen'!R:S,2,FALSE),FALSE)))</f>
        <v>0</v>
      </c>
      <c r="Z347" s="162">
        <f t="shared" si="60"/>
        <v>0</v>
      </c>
      <c r="AA347" s="162">
        <f t="shared" si="61"/>
        <v>0</v>
      </c>
      <c r="AB347" s="162">
        <f t="shared" si="62"/>
        <v>0</v>
      </c>
      <c r="AC347" s="163"/>
      <c r="AE347" s="127">
        <f t="shared" si="63"/>
        <v>10024.949999999999</v>
      </c>
    </row>
    <row r="348" spans="1:31">
      <c r="A348" s="140">
        <v>348</v>
      </c>
      <c r="B348" s="158" t="s">
        <v>515</v>
      </c>
      <c r="C348" s="495"/>
      <c r="D348" s="159" t="s">
        <v>714</v>
      </c>
      <c r="E348" s="159" t="s">
        <v>1131</v>
      </c>
      <c r="F348" s="159" t="s">
        <v>1132</v>
      </c>
      <c r="G348" s="505" t="s">
        <v>543</v>
      </c>
      <c r="H348" s="505" t="s">
        <v>548</v>
      </c>
      <c r="I348" s="505" t="s">
        <v>548</v>
      </c>
      <c r="J348" s="505" t="s">
        <v>263</v>
      </c>
      <c r="K348" s="505" t="s">
        <v>547</v>
      </c>
      <c r="L348" s="578">
        <v>51.42</v>
      </c>
      <c r="M348" s="459"/>
      <c r="N348" s="459"/>
      <c r="O348" s="459"/>
      <c r="P348" s="459"/>
      <c r="Q348" s="160">
        <v>195</v>
      </c>
      <c r="R348" s="160"/>
      <c r="S348" s="160"/>
      <c r="T348" s="160"/>
      <c r="U348" s="161" t="e">
        <f t="shared" si="56"/>
        <v>#DIV/0!</v>
      </c>
      <c r="V348" s="161">
        <f t="shared" si="57"/>
        <v>0</v>
      </c>
      <c r="W348" s="161">
        <f t="shared" si="58"/>
        <v>0</v>
      </c>
      <c r="X348" s="161">
        <f t="shared" si="59"/>
        <v>0</v>
      </c>
      <c r="Y348" s="162">
        <f>IF(Q348="nio",0,IF(Q348&gt;0,VLOOKUP(J348,'3-Productie normen'!A:O,VLOOKUP(Q348,'3-Productie normen'!R:S,2,FALSE),FALSE)))</f>
        <v>0</v>
      </c>
      <c r="Z348" s="162">
        <f t="shared" si="60"/>
        <v>0</v>
      </c>
      <c r="AA348" s="162">
        <f t="shared" si="61"/>
        <v>0</v>
      </c>
      <c r="AB348" s="162">
        <f t="shared" si="62"/>
        <v>0</v>
      </c>
      <c r="AC348" s="163"/>
      <c r="AE348" s="127">
        <f t="shared" si="63"/>
        <v>10026.9</v>
      </c>
    </row>
    <row r="349" spans="1:31">
      <c r="A349" s="140">
        <v>349</v>
      </c>
      <c r="B349" s="158" t="s">
        <v>515</v>
      </c>
      <c r="C349" s="495"/>
      <c r="D349" s="159" t="s">
        <v>714</v>
      </c>
      <c r="E349" s="159" t="s">
        <v>1133</v>
      </c>
      <c r="F349" s="159" t="s">
        <v>1134</v>
      </c>
      <c r="G349" s="505" t="s">
        <v>543</v>
      </c>
      <c r="H349" s="505" t="s">
        <v>548</v>
      </c>
      <c r="I349" s="505" t="s">
        <v>548</v>
      </c>
      <c r="J349" s="505" t="s">
        <v>263</v>
      </c>
      <c r="K349" s="505" t="s">
        <v>547</v>
      </c>
      <c r="L349" s="578">
        <v>51.41</v>
      </c>
      <c r="M349" s="459"/>
      <c r="N349" s="459"/>
      <c r="O349" s="459"/>
      <c r="P349" s="459"/>
      <c r="Q349" s="160">
        <v>195</v>
      </c>
      <c r="R349" s="160"/>
      <c r="S349" s="160"/>
      <c r="T349" s="160"/>
      <c r="U349" s="161" t="e">
        <f t="shared" si="56"/>
        <v>#DIV/0!</v>
      </c>
      <c r="V349" s="161">
        <f t="shared" si="57"/>
        <v>0</v>
      </c>
      <c r="W349" s="161">
        <f t="shared" si="58"/>
        <v>0</v>
      </c>
      <c r="X349" s="161">
        <f t="shared" si="59"/>
        <v>0</v>
      </c>
      <c r="Y349" s="162">
        <f>IF(Q349="nio",0,IF(Q349&gt;0,VLOOKUP(J349,'3-Productie normen'!A:O,VLOOKUP(Q349,'3-Productie normen'!R:S,2,FALSE),FALSE)))</f>
        <v>0</v>
      </c>
      <c r="Z349" s="162">
        <f t="shared" si="60"/>
        <v>0</v>
      </c>
      <c r="AA349" s="162">
        <f t="shared" si="61"/>
        <v>0</v>
      </c>
      <c r="AB349" s="162">
        <f t="shared" si="62"/>
        <v>0</v>
      </c>
      <c r="AC349" s="163"/>
      <c r="AE349" s="127">
        <f t="shared" si="63"/>
        <v>10024.949999999999</v>
      </c>
    </row>
    <row r="350" spans="1:31">
      <c r="A350" s="140">
        <v>350</v>
      </c>
      <c r="B350" s="158" t="s">
        <v>515</v>
      </c>
      <c r="C350" s="495"/>
      <c r="D350" s="159" t="s">
        <v>714</v>
      </c>
      <c r="E350" s="159" t="s">
        <v>1135</v>
      </c>
      <c r="F350" s="159" t="s">
        <v>1136</v>
      </c>
      <c r="G350" s="505" t="s">
        <v>543</v>
      </c>
      <c r="H350" s="505" t="s">
        <v>548</v>
      </c>
      <c r="I350" s="505" t="s">
        <v>548</v>
      </c>
      <c r="J350" s="505" t="s">
        <v>263</v>
      </c>
      <c r="K350" s="505" t="s">
        <v>547</v>
      </c>
      <c r="L350" s="578">
        <v>51.41</v>
      </c>
      <c r="M350" s="459"/>
      <c r="N350" s="459"/>
      <c r="O350" s="459"/>
      <c r="P350" s="459"/>
      <c r="Q350" s="160">
        <v>195</v>
      </c>
      <c r="R350" s="160"/>
      <c r="S350" s="160"/>
      <c r="T350" s="160"/>
      <c r="U350" s="161" t="e">
        <f t="shared" si="56"/>
        <v>#DIV/0!</v>
      </c>
      <c r="V350" s="161">
        <f t="shared" si="57"/>
        <v>0</v>
      </c>
      <c r="W350" s="161">
        <f t="shared" si="58"/>
        <v>0</v>
      </c>
      <c r="X350" s="161">
        <f t="shared" si="59"/>
        <v>0</v>
      </c>
      <c r="Y350" s="162">
        <f>IF(Q350="nio",0,IF(Q350&gt;0,VLOOKUP(J350,'3-Productie normen'!A:O,VLOOKUP(Q350,'3-Productie normen'!R:S,2,FALSE),FALSE)))</f>
        <v>0</v>
      </c>
      <c r="Z350" s="162">
        <f t="shared" si="60"/>
        <v>0</v>
      </c>
      <c r="AA350" s="162">
        <f t="shared" si="61"/>
        <v>0</v>
      </c>
      <c r="AB350" s="162">
        <f t="shared" si="62"/>
        <v>0</v>
      </c>
      <c r="AC350" s="163"/>
      <c r="AE350" s="127">
        <f t="shared" si="63"/>
        <v>10024.949999999999</v>
      </c>
    </row>
    <row r="351" spans="1:31">
      <c r="A351" s="140">
        <v>351</v>
      </c>
      <c r="B351" s="158" t="s">
        <v>515</v>
      </c>
      <c r="C351" s="495"/>
      <c r="D351" s="159" t="s">
        <v>714</v>
      </c>
      <c r="E351" s="159" t="s">
        <v>1137</v>
      </c>
      <c r="F351" s="159" t="s">
        <v>1138</v>
      </c>
      <c r="G351" s="505" t="s">
        <v>543</v>
      </c>
      <c r="H351" s="505" t="s">
        <v>548</v>
      </c>
      <c r="I351" s="505" t="s">
        <v>616</v>
      </c>
      <c r="J351" s="506" t="s">
        <v>263</v>
      </c>
      <c r="K351" s="505" t="s">
        <v>547</v>
      </c>
      <c r="L351" s="578">
        <v>77.58</v>
      </c>
      <c r="M351" s="459"/>
      <c r="N351" s="459"/>
      <c r="O351" s="459"/>
      <c r="P351" s="459"/>
      <c r="Q351" s="160">
        <v>195</v>
      </c>
      <c r="R351" s="160"/>
      <c r="S351" s="160"/>
      <c r="T351" s="160"/>
      <c r="U351" s="161" t="e">
        <f t="shared" si="56"/>
        <v>#DIV/0!</v>
      </c>
      <c r="V351" s="161">
        <f t="shared" si="57"/>
        <v>0</v>
      </c>
      <c r="W351" s="161">
        <f t="shared" si="58"/>
        <v>0</v>
      </c>
      <c r="X351" s="161">
        <f t="shared" si="59"/>
        <v>0</v>
      </c>
      <c r="Y351" s="162">
        <f>IF(Q351="nio",0,IF(Q351&gt;0,VLOOKUP(J351,'3-Productie normen'!A:O,VLOOKUP(Q351,'3-Productie normen'!R:S,2,FALSE),FALSE)))</f>
        <v>0</v>
      </c>
      <c r="Z351" s="162">
        <f t="shared" si="60"/>
        <v>0</v>
      </c>
      <c r="AA351" s="162">
        <f t="shared" si="61"/>
        <v>0</v>
      </c>
      <c r="AB351" s="162">
        <f t="shared" si="62"/>
        <v>0</v>
      </c>
      <c r="AC351" s="163"/>
      <c r="AE351" s="127">
        <f t="shared" si="63"/>
        <v>15128.1</v>
      </c>
    </row>
    <row r="352" spans="1:31">
      <c r="A352" s="140">
        <v>352</v>
      </c>
      <c r="B352" s="158" t="s">
        <v>515</v>
      </c>
      <c r="C352" s="495"/>
      <c r="D352" s="159" t="s">
        <v>714</v>
      </c>
      <c r="E352" s="159" t="s">
        <v>1139</v>
      </c>
      <c r="F352" s="159" t="s">
        <v>1140</v>
      </c>
      <c r="G352" s="505" t="s">
        <v>543</v>
      </c>
      <c r="H352" s="505" t="s">
        <v>548</v>
      </c>
      <c r="I352" s="505" t="s">
        <v>548</v>
      </c>
      <c r="J352" s="506" t="s">
        <v>263</v>
      </c>
      <c r="K352" s="505" t="s">
        <v>547</v>
      </c>
      <c r="L352" s="578">
        <v>72.48</v>
      </c>
      <c r="M352" s="459"/>
      <c r="N352" s="459"/>
      <c r="O352" s="459"/>
      <c r="P352" s="459"/>
      <c r="Q352" s="160">
        <v>195</v>
      </c>
      <c r="R352" s="160"/>
      <c r="S352" s="160"/>
      <c r="T352" s="160"/>
      <c r="U352" s="161" t="e">
        <f t="shared" si="56"/>
        <v>#DIV/0!</v>
      </c>
      <c r="V352" s="161">
        <f t="shared" si="57"/>
        <v>0</v>
      </c>
      <c r="W352" s="161">
        <f t="shared" si="58"/>
        <v>0</v>
      </c>
      <c r="X352" s="161">
        <f t="shared" si="59"/>
        <v>0</v>
      </c>
      <c r="Y352" s="162">
        <f>IF(Q352="nio",0,IF(Q352&gt;0,VLOOKUP(J352,'3-Productie normen'!A:O,VLOOKUP(Q352,'3-Productie normen'!R:S,2,FALSE),FALSE)))</f>
        <v>0</v>
      </c>
      <c r="Z352" s="162">
        <f t="shared" si="60"/>
        <v>0</v>
      </c>
      <c r="AA352" s="162">
        <f t="shared" si="61"/>
        <v>0</v>
      </c>
      <c r="AB352" s="162">
        <f t="shared" si="62"/>
        <v>0</v>
      </c>
      <c r="AC352" s="163"/>
      <c r="AE352" s="127">
        <f t="shared" si="63"/>
        <v>14133.6</v>
      </c>
    </row>
    <row r="353" spans="1:31">
      <c r="A353" s="140">
        <v>353</v>
      </c>
      <c r="B353" s="158" t="s">
        <v>515</v>
      </c>
      <c r="C353" s="495"/>
      <c r="D353" s="159" t="s">
        <v>714</v>
      </c>
      <c r="E353" s="159" t="s">
        <v>1141</v>
      </c>
      <c r="F353" s="159" t="s">
        <v>1142</v>
      </c>
      <c r="G353" s="505" t="s">
        <v>543</v>
      </c>
      <c r="H353" s="505" t="s">
        <v>544</v>
      </c>
      <c r="I353" s="505" t="s">
        <v>1143</v>
      </c>
      <c r="J353" s="506" t="s">
        <v>1371</v>
      </c>
      <c r="K353" s="505" t="s">
        <v>547</v>
      </c>
      <c r="L353" s="578">
        <v>89.16</v>
      </c>
      <c r="M353" s="459"/>
      <c r="N353" s="459"/>
      <c r="O353" s="459"/>
      <c r="P353" s="459"/>
      <c r="Q353" s="160">
        <v>120</v>
      </c>
      <c r="R353" s="160"/>
      <c r="S353" s="160"/>
      <c r="T353" s="160"/>
      <c r="U353" s="161" t="e">
        <f t="shared" si="56"/>
        <v>#DIV/0!</v>
      </c>
      <c r="V353" s="161">
        <f t="shared" si="57"/>
        <v>0</v>
      </c>
      <c r="W353" s="161">
        <f t="shared" si="58"/>
        <v>0</v>
      </c>
      <c r="X353" s="161">
        <f t="shared" si="59"/>
        <v>0</v>
      </c>
      <c r="Y353" s="162">
        <f>IF(Q353="nio",0,IF(Q353&gt;0,VLOOKUP(J353,'3-Productie normen'!A:O,VLOOKUP(Q353,'3-Productie normen'!R:S,2,FALSE),FALSE)))</f>
        <v>0</v>
      </c>
      <c r="Z353" s="162">
        <f t="shared" si="60"/>
        <v>0</v>
      </c>
      <c r="AA353" s="162">
        <f t="shared" si="61"/>
        <v>0</v>
      </c>
      <c r="AB353" s="162">
        <f t="shared" si="62"/>
        <v>0</v>
      </c>
      <c r="AC353" s="163"/>
      <c r="AE353" s="127">
        <f t="shared" si="63"/>
        <v>10699.199999999999</v>
      </c>
    </row>
    <row r="354" spans="1:31">
      <c r="A354" s="140">
        <v>354</v>
      </c>
      <c r="B354" s="158" t="s">
        <v>515</v>
      </c>
      <c r="C354" s="495"/>
      <c r="D354" s="159" t="s">
        <v>714</v>
      </c>
      <c r="E354" s="159" t="s">
        <v>1144</v>
      </c>
      <c r="F354" s="159" t="s">
        <v>1145</v>
      </c>
      <c r="G354" s="505" t="s">
        <v>543</v>
      </c>
      <c r="H354" s="505" t="s">
        <v>548</v>
      </c>
      <c r="I354" s="505" t="s">
        <v>616</v>
      </c>
      <c r="J354" s="505" t="s">
        <v>263</v>
      </c>
      <c r="K354" s="505" t="s">
        <v>547</v>
      </c>
      <c r="L354" s="578">
        <v>80.12</v>
      </c>
      <c r="M354" s="459"/>
      <c r="N354" s="459"/>
      <c r="O354" s="459"/>
      <c r="P354" s="459"/>
      <c r="Q354" s="160">
        <v>195</v>
      </c>
      <c r="R354" s="160"/>
      <c r="S354" s="160"/>
      <c r="T354" s="160"/>
      <c r="U354" s="161" t="e">
        <f t="shared" si="56"/>
        <v>#DIV/0!</v>
      </c>
      <c r="V354" s="161">
        <f t="shared" si="57"/>
        <v>0</v>
      </c>
      <c r="W354" s="161">
        <f t="shared" si="58"/>
        <v>0</v>
      </c>
      <c r="X354" s="161">
        <f t="shared" si="59"/>
        <v>0</v>
      </c>
      <c r="Y354" s="162">
        <f>IF(Q354="nio",0,IF(Q354&gt;0,VLOOKUP(J354,'3-Productie normen'!A:O,VLOOKUP(Q354,'3-Productie normen'!R:S,2,FALSE),FALSE)))</f>
        <v>0</v>
      </c>
      <c r="Z354" s="162">
        <f t="shared" si="60"/>
        <v>0</v>
      </c>
      <c r="AA354" s="162">
        <f t="shared" si="61"/>
        <v>0</v>
      </c>
      <c r="AB354" s="162">
        <f t="shared" si="62"/>
        <v>0</v>
      </c>
      <c r="AC354" s="163"/>
      <c r="AE354" s="127">
        <f t="shared" si="63"/>
        <v>15623.400000000001</v>
      </c>
    </row>
    <row r="355" spans="1:31">
      <c r="A355" s="140">
        <v>355</v>
      </c>
      <c r="B355" s="158" t="s">
        <v>515</v>
      </c>
      <c r="C355" s="495"/>
      <c r="D355" s="159" t="s">
        <v>714</v>
      </c>
      <c r="E355" s="159" t="s">
        <v>1146</v>
      </c>
      <c r="F355" s="159" t="s">
        <v>1147</v>
      </c>
      <c r="G355" s="505" t="s">
        <v>543</v>
      </c>
      <c r="H355" s="505" t="s">
        <v>544</v>
      </c>
      <c r="I355" s="505" t="s">
        <v>1143</v>
      </c>
      <c r="J355" s="505" t="s">
        <v>1371</v>
      </c>
      <c r="K355" s="505" t="s">
        <v>547</v>
      </c>
      <c r="L355" s="578">
        <v>52.23</v>
      </c>
      <c r="M355" s="459"/>
      <c r="N355" s="459"/>
      <c r="O355" s="459"/>
      <c r="P355" s="459"/>
      <c r="Q355" s="160">
        <v>120</v>
      </c>
      <c r="R355" s="160"/>
      <c r="S355" s="160"/>
      <c r="T355" s="160"/>
      <c r="U355" s="161" t="e">
        <f t="shared" si="56"/>
        <v>#DIV/0!</v>
      </c>
      <c r="V355" s="161">
        <f t="shared" si="57"/>
        <v>0</v>
      </c>
      <c r="W355" s="161">
        <f t="shared" si="58"/>
        <v>0</v>
      </c>
      <c r="X355" s="161">
        <f t="shared" si="59"/>
        <v>0</v>
      </c>
      <c r="Y355" s="162">
        <f>IF(Q355="nio",0,IF(Q355&gt;0,VLOOKUP(J355,'3-Productie normen'!A:O,VLOOKUP(Q355,'3-Productie normen'!R:S,2,FALSE),FALSE)))</f>
        <v>0</v>
      </c>
      <c r="Z355" s="162">
        <f t="shared" si="60"/>
        <v>0</v>
      </c>
      <c r="AA355" s="162">
        <f t="shared" si="61"/>
        <v>0</v>
      </c>
      <c r="AB355" s="162">
        <f t="shared" si="62"/>
        <v>0</v>
      </c>
      <c r="AC355" s="163"/>
      <c r="AE355" s="127">
        <f t="shared" si="63"/>
        <v>6267.5999999999995</v>
      </c>
    </row>
    <row r="356" spans="1:31">
      <c r="A356" s="140">
        <v>356</v>
      </c>
      <c r="B356" s="158" t="s">
        <v>515</v>
      </c>
      <c r="C356" s="495"/>
      <c r="D356" s="159" t="s">
        <v>714</v>
      </c>
      <c r="E356" s="159" t="s">
        <v>1148</v>
      </c>
      <c r="F356" s="159" t="s">
        <v>1149</v>
      </c>
      <c r="G356" s="505" t="s">
        <v>543</v>
      </c>
      <c r="H356" s="505" t="s">
        <v>544</v>
      </c>
      <c r="I356" s="505" t="s">
        <v>1143</v>
      </c>
      <c r="J356" s="505" t="s">
        <v>1371</v>
      </c>
      <c r="K356" s="505" t="s">
        <v>547</v>
      </c>
      <c r="L356" s="578">
        <v>65.11</v>
      </c>
      <c r="M356" s="459"/>
      <c r="N356" s="459"/>
      <c r="O356" s="459"/>
      <c r="P356" s="459"/>
      <c r="Q356" s="160">
        <v>120</v>
      </c>
      <c r="R356" s="160"/>
      <c r="S356" s="160"/>
      <c r="T356" s="160"/>
      <c r="U356" s="161" t="e">
        <f t="shared" si="56"/>
        <v>#DIV/0!</v>
      </c>
      <c r="V356" s="161">
        <f t="shared" si="57"/>
        <v>0</v>
      </c>
      <c r="W356" s="161">
        <f t="shared" si="58"/>
        <v>0</v>
      </c>
      <c r="X356" s="161">
        <f t="shared" si="59"/>
        <v>0</v>
      </c>
      <c r="Y356" s="162">
        <f>IF(Q356="nio",0,IF(Q356&gt;0,VLOOKUP(J356,'3-Productie normen'!A:O,VLOOKUP(Q356,'3-Productie normen'!R:S,2,FALSE),FALSE)))</f>
        <v>0</v>
      </c>
      <c r="Z356" s="162">
        <f t="shared" si="60"/>
        <v>0</v>
      </c>
      <c r="AA356" s="162">
        <f t="shared" si="61"/>
        <v>0</v>
      </c>
      <c r="AB356" s="162">
        <f t="shared" si="62"/>
        <v>0</v>
      </c>
      <c r="AC356" s="163"/>
      <c r="AE356" s="127">
        <f t="shared" si="63"/>
        <v>7813.2</v>
      </c>
    </row>
    <row r="357" spans="1:31">
      <c r="A357" s="140">
        <v>357</v>
      </c>
      <c r="B357" s="158" t="s">
        <v>515</v>
      </c>
      <c r="C357" s="495"/>
      <c r="D357" s="159" t="s">
        <v>714</v>
      </c>
      <c r="E357" s="159" t="s">
        <v>1150</v>
      </c>
      <c r="F357" s="159" t="s">
        <v>1151</v>
      </c>
      <c r="G357" s="505" t="s">
        <v>543</v>
      </c>
      <c r="H357" s="505" t="s">
        <v>544</v>
      </c>
      <c r="I357" s="505" t="s">
        <v>1143</v>
      </c>
      <c r="J357" s="505" t="s">
        <v>1371</v>
      </c>
      <c r="K357" s="505" t="s">
        <v>547</v>
      </c>
      <c r="L357" s="578">
        <v>49.19</v>
      </c>
      <c r="M357" s="459"/>
      <c r="N357" s="459"/>
      <c r="O357" s="459"/>
      <c r="P357" s="459"/>
      <c r="Q357" s="160">
        <v>120</v>
      </c>
      <c r="R357" s="160"/>
      <c r="S357" s="160"/>
      <c r="T357" s="160"/>
      <c r="U357" s="161" t="e">
        <f t="shared" si="56"/>
        <v>#DIV/0!</v>
      </c>
      <c r="V357" s="161">
        <f t="shared" si="57"/>
        <v>0</v>
      </c>
      <c r="W357" s="161">
        <f t="shared" si="58"/>
        <v>0</v>
      </c>
      <c r="X357" s="161">
        <f t="shared" si="59"/>
        <v>0</v>
      </c>
      <c r="Y357" s="162">
        <f>IF(Q357="nio",0,IF(Q357&gt;0,VLOOKUP(J357,'3-Productie normen'!A:O,VLOOKUP(Q357,'3-Productie normen'!R:S,2,FALSE),FALSE)))</f>
        <v>0</v>
      </c>
      <c r="Z357" s="162">
        <f t="shared" si="60"/>
        <v>0</v>
      </c>
      <c r="AA357" s="162">
        <f t="shared" si="61"/>
        <v>0</v>
      </c>
      <c r="AB357" s="162">
        <f t="shared" si="62"/>
        <v>0</v>
      </c>
      <c r="AC357" s="163"/>
      <c r="AE357" s="127">
        <f t="shared" si="63"/>
        <v>5902.7999999999993</v>
      </c>
    </row>
    <row r="358" spans="1:31">
      <c r="A358" s="140">
        <v>358</v>
      </c>
      <c r="B358" s="158" t="s">
        <v>515</v>
      </c>
      <c r="C358" s="495"/>
      <c r="D358" s="159" t="s">
        <v>714</v>
      </c>
      <c r="E358" s="159" t="s">
        <v>1154</v>
      </c>
      <c r="F358" s="159" t="s">
        <v>1155</v>
      </c>
      <c r="G358" s="505" t="s">
        <v>543</v>
      </c>
      <c r="H358" s="505" t="s">
        <v>544</v>
      </c>
      <c r="I358" s="505" t="s">
        <v>1143</v>
      </c>
      <c r="J358" s="505" t="s">
        <v>1371</v>
      </c>
      <c r="K358" s="505" t="s">
        <v>547</v>
      </c>
      <c r="L358" s="578">
        <v>57.7</v>
      </c>
      <c r="M358" s="459"/>
      <c r="N358" s="459"/>
      <c r="O358" s="459"/>
      <c r="P358" s="459"/>
      <c r="Q358" s="160">
        <v>120</v>
      </c>
      <c r="R358" s="160"/>
      <c r="S358" s="160"/>
      <c r="T358" s="160"/>
      <c r="U358" s="161" t="e">
        <f t="shared" si="56"/>
        <v>#DIV/0!</v>
      </c>
      <c r="V358" s="161">
        <f t="shared" si="57"/>
        <v>0</v>
      </c>
      <c r="W358" s="161">
        <f t="shared" si="58"/>
        <v>0</v>
      </c>
      <c r="X358" s="161">
        <f t="shared" si="59"/>
        <v>0</v>
      </c>
      <c r="Y358" s="162">
        <f>IF(Q358="nio",0,IF(Q358&gt;0,VLOOKUP(J358,'3-Productie normen'!A:O,VLOOKUP(Q358,'3-Productie normen'!R:S,2,FALSE),FALSE)))</f>
        <v>0</v>
      </c>
      <c r="Z358" s="162">
        <f t="shared" si="60"/>
        <v>0</v>
      </c>
      <c r="AA358" s="162">
        <f t="shared" si="61"/>
        <v>0</v>
      </c>
      <c r="AB358" s="162">
        <f t="shared" si="62"/>
        <v>0</v>
      </c>
      <c r="AC358" s="163"/>
      <c r="AE358" s="127">
        <f t="shared" si="63"/>
        <v>6924</v>
      </c>
    </row>
    <row r="359" spans="1:31">
      <c r="A359" s="140">
        <v>359</v>
      </c>
      <c r="B359" s="158" t="s">
        <v>515</v>
      </c>
      <c r="C359" s="495"/>
      <c r="D359" s="159" t="s">
        <v>714</v>
      </c>
      <c r="E359" s="159" t="s">
        <v>1156</v>
      </c>
      <c r="F359" s="159" t="s">
        <v>1157</v>
      </c>
      <c r="G359" s="505" t="s">
        <v>534</v>
      </c>
      <c r="H359" s="505" t="s">
        <v>531</v>
      </c>
      <c r="I359" s="505" t="s">
        <v>531</v>
      </c>
      <c r="J359" s="507" t="s">
        <v>1368</v>
      </c>
      <c r="K359" s="505" t="s">
        <v>634</v>
      </c>
      <c r="L359" s="578">
        <v>9.77</v>
      </c>
      <c r="M359" s="459"/>
      <c r="N359" s="459"/>
      <c r="O359" s="459"/>
      <c r="P359" s="459"/>
      <c r="Q359" s="160">
        <v>195</v>
      </c>
      <c r="R359" s="160"/>
      <c r="S359" s="160"/>
      <c r="T359" s="160"/>
      <c r="U359" s="161" t="e">
        <f t="shared" si="56"/>
        <v>#DIV/0!</v>
      </c>
      <c r="V359" s="161">
        <f t="shared" si="57"/>
        <v>0</v>
      </c>
      <c r="W359" s="161">
        <f t="shared" si="58"/>
        <v>0</v>
      </c>
      <c r="X359" s="161">
        <f t="shared" si="59"/>
        <v>0</v>
      </c>
      <c r="Y359" s="162">
        <f>IF(Q359="nio",0,IF(Q359&gt;0,VLOOKUP(J359,'3-Productie normen'!A:O,VLOOKUP(Q359,'3-Productie normen'!R:S,2,FALSE),FALSE)))</f>
        <v>0</v>
      </c>
      <c r="Z359" s="162">
        <f t="shared" si="60"/>
        <v>0</v>
      </c>
      <c r="AA359" s="162">
        <f t="shared" si="61"/>
        <v>0</v>
      </c>
      <c r="AB359" s="162">
        <f t="shared" si="62"/>
        <v>0</v>
      </c>
      <c r="AC359" s="163"/>
      <c r="AE359" s="127">
        <f t="shared" si="63"/>
        <v>1905.1499999999999</v>
      </c>
    </row>
    <row r="360" spans="1:31">
      <c r="A360" s="140">
        <v>360</v>
      </c>
      <c r="B360" s="158" t="s">
        <v>515</v>
      </c>
      <c r="C360" s="495"/>
      <c r="D360" s="159" t="s">
        <v>714</v>
      </c>
      <c r="E360" s="159" t="s">
        <v>1158</v>
      </c>
      <c r="F360" s="159" t="s">
        <v>1159</v>
      </c>
      <c r="G360" s="505" t="s">
        <v>550</v>
      </c>
      <c r="H360" s="505" t="s">
        <v>551</v>
      </c>
      <c r="I360" s="505" t="s">
        <v>1160</v>
      </c>
      <c r="J360" s="505" t="s">
        <v>516</v>
      </c>
      <c r="K360" s="505" t="s">
        <v>547</v>
      </c>
      <c r="L360" s="578">
        <v>3.26</v>
      </c>
      <c r="M360" s="459"/>
      <c r="N360" s="459"/>
      <c r="O360" s="459"/>
      <c r="P360" s="459"/>
      <c r="Q360" s="160">
        <v>120</v>
      </c>
      <c r="R360" s="160"/>
      <c r="S360" s="160"/>
      <c r="T360" s="160"/>
      <c r="U360" s="161" t="e">
        <f t="shared" si="56"/>
        <v>#DIV/0!</v>
      </c>
      <c r="V360" s="161">
        <f t="shared" si="57"/>
        <v>0</v>
      </c>
      <c r="W360" s="161">
        <f t="shared" si="58"/>
        <v>0</v>
      </c>
      <c r="X360" s="161">
        <f t="shared" si="59"/>
        <v>0</v>
      </c>
      <c r="Y360" s="162">
        <f>IF(Q360="nio",0,IF(Q360&gt;0,VLOOKUP(J360,'3-Productie normen'!A:O,VLOOKUP(Q360,'3-Productie normen'!R:S,2,FALSE),FALSE)))</f>
        <v>0</v>
      </c>
      <c r="Z360" s="162">
        <f t="shared" si="60"/>
        <v>0</v>
      </c>
      <c r="AA360" s="162">
        <f t="shared" si="61"/>
        <v>0</v>
      </c>
      <c r="AB360" s="162">
        <f t="shared" si="62"/>
        <v>0</v>
      </c>
      <c r="AC360" s="163"/>
      <c r="AE360" s="127">
        <f t="shared" si="63"/>
        <v>391.2</v>
      </c>
    </row>
    <row r="361" spans="1:31">
      <c r="A361" s="140">
        <v>361</v>
      </c>
      <c r="B361" s="158" t="s">
        <v>515</v>
      </c>
      <c r="C361" s="495"/>
      <c r="D361" s="159" t="s">
        <v>714</v>
      </c>
      <c r="E361" s="159" t="s">
        <v>1163</v>
      </c>
      <c r="F361" s="159" t="s">
        <v>1164</v>
      </c>
      <c r="G361" s="505" t="s">
        <v>530</v>
      </c>
      <c r="H361" s="505" t="s">
        <v>551</v>
      </c>
      <c r="I361" s="505" t="s">
        <v>662</v>
      </c>
      <c r="J361" s="505" t="s">
        <v>1363</v>
      </c>
      <c r="K361" s="505" t="s">
        <v>767</v>
      </c>
      <c r="L361" s="578">
        <v>2</v>
      </c>
      <c r="M361" s="459"/>
      <c r="N361" s="459"/>
      <c r="O361" s="459"/>
      <c r="P361" s="459"/>
      <c r="Q361" s="160" t="s">
        <v>517</v>
      </c>
      <c r="R361" s="160"/>
      <c r="S361" s="160"/>
      <c r="T361" s="160"/>
      <c r="U361" s="161">
        <f t="shared" si="56"/>
        <v>0</v>
      </c>
      <c r="V361" s="161">
        <f t="shared" si="57"/>
        <v>0</v>
      </c>
      <c r="W361" s="161">
        <f t="shared" si="58"/>
        <v>0</v>
      </c>
      <c r="X361" s="161">
        <f t="shared" si="59"/>
        <v>0</v>
      </c>
      <c r="Y361" s="162">
        <f>IF(Q361="nio",0,IF(Q361&gt;0,VLOOKUP(J361,'3-Productie normen'!A:O,VLOOKUP(Q361,'3-Productie normen'!R:S,2,FALSE),FALSE)))</f>
        <v>0</v>
      </c>
      <c r="Z361" s="162">
        <f t="shared" si="60"/>
        <v>0</v>
      </c>
      <c r="AA361" s="162">
        <f t="shared" si="61"/>
        <v>0</v>
      </c>
      <c r="AB361" s="162">
        <f t="shared" si="62"/>
        <v>0</v>
      </c>
      <c r="AC361" s="163"/>
      <c r="AE361" s="127">
        <f t="shared" si="63"/>
        <v>0</v>
      </c>
    </row>
    <row r="362" spans="1:31">
      <c r="A362" s="140">
        <v>362</v>
      </c>
      <c r="B362" s="158" t="s">
        <v>515</v>
      </c>
      <c r="C362" s="495"/>
      <c r="D362" s="159" t="s">
        <v>714</v>
      </c>
      <c r="E362" s="159" t="s">
        <v>1165</v>
      </c>
      <c r="F362" s="159" t="s">
        <v>1166</v>
      </c>
      <c r="G362" s="505" t="s">
        <v>568</v>
      </c>
      <c r="H362" s="505" t="s">
        <v>573</v>
      </c>
      <c r="I362" s="505" t="s">
        <v>574</v>
      </c>
      <c r="J362" s="505" t="s">
        <v>18</v>
      </c>
      <c r="K362" s="505" t="s">
        <v>571</v>
      </c>
      <c r="L362" s="578">
        <v>9.65</v>
      </c>
      <c r="M362" s="459"/>
      <c r="N362" s="459"/>
      <c r="O362" s="459"/>
      <c r="P362" s="459"/>
      <c r="Q362" s="160">
        <v>195</v>
      </c>
      <c r="R362" s="160">
        <v>195</v>
      </c>
      <c r="S362" s="160"/>
      <c r="T362" s="160"/>
      <c r="U362" s="161" t="e">
        <f t="shared" si="56"/>
        <v>#DIV/0!</v>
      </c>
      <c r="V362" s="161" t="e">
        <f t="shared" si="57"/>
        <v>#DIV/0!</v>
      </c>
      <c r="W362" s="161">
        <f t="shared" si="58"/>
        <v>0</v>
      </c>
      <c r="X362" s="161">
        <f t="shared" si="59"/>
        <v>0</v>
      </c>
      <c r="Y362" s="162">
        <f>IF(Q362="nio",0,IF(Q362&gt;0,VLOOKUP(J362,'3-Productie normen'!A:O,VLOOKUP(Q362,'3-Productie normen'!R:S,2,FALSE),FALSE)))</f>
        <v>0</v>
      </c>
      <c r="Z362" s="162">
        <f t="shared" si="60"/>
        <v>0</v>
      </c>
      <c r="AA362" s="162">
        <f t="shared" si="61"/>
        <v>0</v>
      </c>
      <c r="AB362" s="162">
        <f t="shared" si="62"/>
        <v>0</v>
      </c>
      <c r="AC362" s="163"/>
      <c r="AE362" s="127">
        <f t="shared" si="63"/>
        <v>3763.5</v>
      </c>
    </row>
    <row r="363" spans="1:31">
      <c r="A363" s="140">
        <v>363</v>
      </c>
      <c r="B363" s="158" t="s">
        <v>515</v>
      </c>
      <c r="C363" s="495"/>
      <c r="D363" s="159" t="s">
        <v>714</v>
      </c>
      <c r="E363" s="159" t="s">
        <v>1167</v>
      </c>
      <c r="F363" s="159" t="s">
        <v>1168</v>
      </c>
      <c r="G363" s="505" t="s">
        <v>568</v>
      </c>
      <c r="H363" s="505" t="s">
        <v>569</v>
      </c>
      <c r="I363" s="505" t="s">
        <v>570</v>
      </c>
      <c r="J363" s="505" t="s">
        <v>18</v>
      </c>
      <c r="K363" s="505" t="s">
        <v>571</v>
      </c>
      <c r="L363" s="578">
        <v>7.9</v>
      </c>
      <c r="M363" s="459"/>
      <c r="N363" s="459"/>
      <c r="O363" s="459"/>
      <c r="P363" s="459"/>
      <c r="Q363" s="160">
        <v>195</v>
      </c>
      <c r="R363" s="160">
        <v>195</v>
      </c>
      <c r="S363" s="160"/>
      <c r="T363" s="160"/>
      <c r="U363" s="161" t="e">
        <f t="shared" si="56"/>
        <v>#DIV/0!</v>
      </c>
      <c r="V363" s="161" t="e">
        <f t="shared" si="57"/>
        <v>#DIV/0!</v>
      </c>
      <c r="W363" s="161">
        <f t="shared" si="58"/>
        <v>0</v>
      </c>
      <c r="X363" s="161">
        <f t="shared" si="59"/>
        <v>0</v>
      </c>
      <c r="Y363" s="162">
        <f>IF(Q363="nio",0,IF(Q363&gt;0,VLOOKUP(J363,'3-Productie normen'!A:O,VLOOKUP(Q363,'3-Productie normen'!R:S,2,FALSE),FALSE)))</f>
        <v>0</v>
      </c>
      <c r="Z363" s="162">
        <f t="shared" si="60"/>
        <v>0</v>
      </c>
      <c r="AA363" s="162">
        <f t="shared" si="61"/>
        <v>0</v>
      </c>
      <c r="AB363" s="162">
        <f t="shared" si="62"/>
        <v>0</v>
      </c>
      <c r="AC363" s="163"/>
      <c r="AE363" s="127">
        <f t="shared" si="63"/>
        <v>3081</v>
      </c>
    </row>
    <row r="364" spans="1:31">
      <c r="A364" s="140">
        <v>364</v>
      </c>
      <c r="B364" s="158" t="s">
        <v>515</v>
      </c>
      <c r="C364" s="495"/>
      <c r="D364" s="159" t="s">
        <v>714</v>
      </c>
      <c r="E364" s="159" t="s">
        <v>1169</v>
      </c>
      <c r="F364" s="159" t="s">
        <v>1170</v>
      </c>
      <c r="G364" s="505" t="s">
        <v>536</v>
      </c>
      <c r="H364" s="505" t="s">
        <v>540</v>
      </c>
      <c r="I364" s="505" t="s">
        <v>540</v>
      </c>
      <c r="J364" s="505" t="s">
        <v>250</v>
      </c>
      <c r="K364" s="505" t="s">
        <v>547</v>
      </c>
      <c r="L364" s="578">
        <v>16.77</v>
      </c>
      <c r="M364" s="459"/>
      <c r="N364" s="459"/>
      <c r="O364" s="459"/>
      <c r="P364" s="459"/>
      <c r="Q364" s="160">
        <v>120</v>
      </c>
      <c r="R364" s="160"/>
      <c r="S364" s="160"/>
      <c r="T364" s="160"/>
      <c r="U364" s="161" t="e">
        <f t="shared" si="56"/>
        <v>#DIV/0!</v>
      </c>
      <c r="V364" s="161">
        <f t="shared" si="57"/>
        <v>0</v>
      </c>
      <c r="W364" s="161">
        <f t="shared" si="58"/>
        <v>0</v>
      </c>
      <c r="X364" s="161">
        <f t="shared" si="59"/>
        <v>0</v>
      </c>
      <c r="Y364" s="162">
        <f>IF(Q364="nio",0,IF(Q364&gt;0,VLOOKUP(J364,'3-Productie normen'!A:O,VLOOKUP(Q364,'3-Productie normen'!R:S,2,FALSE),FALSE)))</f>
        <v>0</v>
      </c>
      <c r="Z364" s="162">
        <f t="shared" si="60"/>
        <v>0</v>
      </c>
      <c r="AA364" s="162">
        <f t="shared" si="61"/>
        <v>0</v>
      </c>
      <c r="AB364" s="162">
        <f t="shared" si="62"/>
        <v>0</v>
      </c>
      <c r="AC364" s="163"/>
      <c r="AE364" s="127">
        <f t="shared" si="63"/>
        <v>2012.3999999999999</v>
      </c>
    </row>
    <row r="365" spans="1:31">
      <c r="A365" s="140">
        <v>365</v>
      </c>
      <c r="B365" s="158" t="s">
        <v>515</v>
      </c>
      <c r="C365" s="495"/>
      <c r="D365" s="159" t="s">
        <v>714</v>
      </c>
      <c r="E365" s="159" t="s">
        <v>1171</v>
      </c>
      <c r="F365" s="159" t="s">
        <v>1172</v>
      </c>
      <c r="G365" s="505" t="s">
        <v>536</v>
      </c>
      <c r="H365" s="505" t="s">
        <v>540</v>
      </c>
      <c r="I365" s="505" t="s">
        <v>540</v>
      </c>
      <c r="J365" s="505" t="s">
        <v>250</v>
      </c>
      <c r="K365" s="505" t="s">
        <v>547</v>
      </c>
      <c r="L365" s="578">
        <v>15.39</v>
      </c>
      <c r="M365" s="459"/>
      <c r="N365" s="459"/>
      <c r="O365" s="459"/>
      <c r="P365" s="459"/>
      <c r="Q365" s="160">
        <v>120</v>
      </c>
      <c r="R365" s="160"/>
      <c r="S365" s="160"/>
      <c r="T365" s="160"/>
      <c r="U365" s="161" t="e">
        <f t="shared" si="56"/>
        <v>#DIV/0!</v>
      </c>
      <c r="V365" s="161">
        <f t="shared" si="57"/>
        <v>0</v>
      </c>
      <c r="W365" s="161">
        <f t="shared" si="58"/>
        <v>0</v>
      </c>
      <c r="X365" s="161">
        <f t="shared" si="59"/>
        <v>0</v>
      </c>
      <c r="Y365" s="162">
        <f>IF(Q365="nio",0,IF(Q365&gt;0,VLOOKUP(J365,'3-Productie normen'!A:O,VLOOKUP(Q365,'3-Productie normen'!R:S,2,FALSE),FALSE)))</f>
        <v>0</v>
      </c>
      <c r="Z365" s="162">
        <f t="shared" si="60"/>
        <v>0</v>
      </c>
      <c r="AA365" s="162">
        <f t="shared" si="61"/>
        <v>0</v>
      </c>
      <c r="AB365" s="162">
        <f t="shared" si="62"/>
        <v>0</v>
      </c>
      <c r="AC365" s="163"/>
      <c r="AE365" s="127">
        <f t="shared" si="63"/>
        <v>1846.8000000000002</v>
      </c>
    </row>
    <row r="366" spans="1:31">
      <c r="A366" s="140">
        <v>366</v>
      </c>
      <c r="B366" s="158" t="s">
        <v>515</v>
      </c>
      <c r="C366" s="495"/>
      <c r="D366" s="159" t="s">
        <v>714</v>
      </c>
      <c r="E366" s="159" t="s">
        <v>1173</v>
      </c>
      <c r="F366" s="159" t="s">
        <v>1174</v>
      </c>
      <c r="G366" s="505" t="s">
        <v>568</v>
      </c>
      <c r="H366" s="505" t="s">
        <v>573</v>
      </c>
      <c r="I366" s="505" t="s">
        <v>574</v>
      </c>
      <c r="J366" s="505" t="s">
        <v>18</v>
      </c>
      <c r="K366" s="505" t="s">
        <v>571</v>
      </c>
      <c r="L366" s="578">
        <v>6.16</v>
      </c>
      <c r="M366" s="459"/>
      <c r="N366" s="459"/>
      <c r="O366" s="459"/>
      <c r="P366" s="459"/>
      <c r="Q366" s="160">
        <v>195</v>
      </c>
      <c r="R366" s="160">
        <v>195</v>
      </c>
      <c r="S366" s="160"/>
      <c r="T366" s="160"/>
      <c r="U366" s="161" t="e">
        <f t="shared" si="56"/>
        <v>#DIV/0!</v>
      </c>
      <c r="V366" s="161" t="e">
        <f t="shared" si="57"/>
        <v>#DIV/0!</v>
      </c>
      <c r="W366" s="161">
        <f t="shared" si="58"/>
        <v>0</v>
      </c>
      <c r="X366" s="161">
        <f t="shared" si="59"/>
        <v>0</v>
      </c>
      <c r="Y366" s="162">
        <f>IF(Q366="nio",0,IF(Q366&gt;0,VLOOKUP(J366,'3-Productie normen'!A:O,VLOOKUP(Q366,'3-Productie normen'!R:S,2,FALSE),FALSE)))</f>
        <v>0</v>
      </c>
      <c r="Z366" s="162">
        <f t="shared" si="60"/>
        <v>0</v>
      </c>
      <c r="AA366" s="162">
        <f t="shared" si="61"/>
        <v>0</v>
      </c>
      <c r="AB366" s="162">
        <f t="shared" si="62"/>
        <v>0</v>
      </c>
      <c r="AC366" s="163"/>
      <c r="AE366" s="127">
        <f t="shared" si="63"/>
        <v>2402.4</v>
      </c>
    </row>
    <row r="367" spans="1:31">
      <c r="A367" s="140">
        <v>367</v>
      </c>
      <c r="B367" s="158" t="s">
        <v>515</v>
      </c>
      <c r="C367" s="495"/>
      <c r="D367" s="159" t="s">
        <v>714</v>
      </c>
      <c r="E367" s="159" t="s">
        <v>1175</v>
      </c>
      <c r="F367" s="159" t="s">
        <v>1176</v>
      </c>
      <c r="G367" s="505" t="s">
        <v>568</v>
      </c>
      <c r="H367" s="505" t="s">
        <v>569</v>
      </c>
      <c r="I367" s="505" t="s">
        <v>570</v>
      </c>
      <c r="J367" s="505" t="s">
        <v>18</v>
      </c>
      <c r="K367" s="505" t="s">
        <v>571</v>
      </c>
      <c r="L367" s="578">
        <v>7.7</v>
      </c>
      <c r="M367" s="459"/>
      <c r="N367" s="459"/>
      <c r="O367" s="459"/>
      <c r="P367" s="459"/>
      <c r="Q367" s="160">
        <v>195</v>
      </c>
      <c r="R367" s="160">
        <v>195</v>
      </c>
      <c r="S367" s="160"/>
      <c r="T367" s="160"/>
      <c r="U367" s="161" t="e">
        <f t="shared" si="56"/>
        <v>#DIV/0!</v>
      </c>
      <c r="V367" s="161" t="e">
        <f t="shared" si="57"/>
        <v>#DIV/0!</v>
      </c>
      <c r="W367" s="161">
        <f t="shared" si="58"/>
        <v>0</v>
      </c>
      <c r="X367" s="161">
        <f t="shared" si="59"/>
        <v>0</v>
      </c>
      <c r="Y367" s="162">
        <f>IF(Q367="nio",0,IF(Q367&gt;0,VLOOKUP(J367,'3-Productie normen'!A:O,VLOOKUP(Q367,'3-Productie normen'!R:S,2,FALSE),FALSE)))</f>
        <v>0</v>
      </c>
      <c r="Z367" s="162">
        <f t="shared" si="60"/>
        <v>0</v>
      </c>
      <c r="AA367" s="162">
        <f t="shared" si="61"/>
        <v>0</v>
      </c>
      <c r="AB367" s="162">
        <f t="shared" si="62"/>
        <v>0</v>
      </c>
      <c r="AC367" s="163"/>
      <c r="AE367" s="127">
        <f t="shared" si="63"/>
        <v>3003</v>
      </c>
    </row>
    <row r="368" spans="1:31">
      <c r="A368" s="140">
        <v>368</v>
      </c>
      <c r="B368" s="158" t="s">
        <v>515</v>
      </c>
      <c r="C368" s="495"/>
      <c r="D368" s="159" t="s">
        <v>714</v>
      </c>
      <c r="E368" s="159" t="s">
        <v>1177</v>
      </c>
      <c r="F368" s="159" t="s">
        <v>1178</v>
      </c>
      <c r="G368" s="505" t="s">
        <v>536</v>
      </c>
      <c r="H368" s="505" t="s">
        <v>537</v>
      </c>
      <c r="I368" s="505" t="s">
        <v>537</v>
      </c>
      <c r="J368" s="505" t="s">
        <v>250</v>
      </c>
      <c r="K368" s="505" t="s">
        <v>547</v>
      </c>
      <c r="L368" s="578">
        <v>51.62</v>
      </c>
      <c r="M368" s="459"/>
      <c r="N368" s="459"/>
      <c r="O368" s="459"/>
      <c r="P368" s="459"/>
      <c r="Q368" s="160">
        <v>120</v>
      </c>
      <c r="R368" s="160"/>
      <c r="S368" s="160"/>
      <c r="T368" s="160"/>
      <c r="U368" s="161" t="e">
        <f t="shared" si="56"/>
        <v>#DIV/0!</v>
      </c>
      <c r="V368" s="161">
        <f t="shared" si="57"/>
        <v>0</v>
      </c>
      <c r="W368" s="161">
        <f t="shared" si="58"/>
        <v>0</v>
      </c>
      <c r="X368" s="161">
        <f t="shared" si="59"/>
        <v>0</v>
      </c>
      <c r="Y368" s="162">
        <f>IF(Q368="nio",0,IF(Q368&gt;0,VLOOKUP(J368,'3-Productie normen'!A:O,VLOOKUP(Q368,'3-Productie normen'!R:S,2,FALSE),FALSE)))</f>
        <v>0</v>
      </c>
      <c r="Z368" s="162">
        <f t="shared" si="60"/>
        <v>0</v>
      </c>
      <c r="AA368" s="162">
        <f t="shared" si="61"/>
        <v>0</v>
      </c>
      <c r="AB368" s="162">
        <f t="shared" si="62"/>
        <v>0</v>
      </c>
      <c r="AC368" s="163"/>
      <c r="AE368" s="127">
        <f t="shared" si="63"/>
        <v>6194.4</v>
      </c>
    </row>
    <row r="369" spans="1:31">
      <c r="A369" s="140">
        <v>369</v>
      </c>
      <c r="B369" s="158" t="s">
        <v>515</v>
      </c>
      <c r="C369" s="495"/>
      <c r="D369" s="159" t="s">
        <v>714</v>
      </c>
      <c r="E369" s="159" t="s">
        <v>1179</v>
      </c>
      <c r="F369" s="159" t="s">
        <v>1180</v>
      </c>
      <c r="G369" s="505" t="s">
        <v>578</v>
      </c>
      <c r="H369" s="505" t="s">
        <v>583</v>
      </c>
      <c r="I369" s="505" t="s">
        <v>583</v>
      </c>
      <c r="J369" s="505" t="s">
        <v>1373</v>
      </c>
      <c r="K369" s="505" t="s">
        <v>554</v>
      </c>
      <c r="L369" s="578">
        <v>17</v>
      </c>
      <c r="M369" s="459"/>
      <c r="N369" s="459"/>
      <c r="O369" s="459"/>
      <c r="P369" s="459"/>
      <c r="Q369" s="160">
        <v>195</v>
      </c>
      <c r="R369" s="160"/>
      <c r="S369" s="160"/>
      <c r="T369" s="160"/>
      <c r="U369" s="161" t="e">
        <f t="shared" si="56"/>
        <v>#DIV/0!</v>
      </c>
      <c r="V369" s="161">
        <f t="shared" si="57"/>
        <v>0</v>
      </c>
      <c r="W369" s="161">
        <f t="shared" si="58"/>
        <v>0</v>
      </c>
      <c r="X369" s="161">
        <f t="shared" si="59"/>
        <v>0</v>
      </c>
      <c r="Y369" s="162">
        <f>IF(Q369="nio",0,IF(Q369&gt;0,VLOOKUP(J369,'3-Productie normen'!A:O,VLOOKUP(Q369,'3-Productie normen'!R:S,2,FALSE),FALSE)))</f>
        <v>0</v>
      </c>
      <c r="Z369" s="162">
        <f t="shared" si="60"/>
        <v>0</v>
      </c>
      <c r="AA369" s="162">
        <f t="shared" si="61"/>
        <v>0</v>
      </c>
      <c r="AB369" s="162">
        <f t="shared" si="62"/>
        <v>0</v>
      </c>
      <c r="AC369" s="163"/>
      <c r="AE369" s="127">
        <f t="shared" si="63"/>
        <v>3315</v>
      </c>
    </row>
    <row r="370" spans="1:31">
      <c r="A370" s="140">
        <v>370</v>
      </c>
      <c r="B370" s="158" t="s">
        <v>515</v>
      </c>
      <c r="C370" s="495"/>
      <c r="D370" s="159" t="s">
        <v>714</v>
      </c>
      <c r="E370" s="159" t="s">
        <v>1181</v>
      </c>
      <c r="F370" s="159" t="s">
        <v>1182</v>
      </c>
      <c r="G370" s="505" t="s">
        <v>536</v>
      </c>
      <c r="H370" s="505" t="s">
        <v>540</v>
      </c>
      <c r="I370" s="505" t="s">
        <v>540</v>
      </c>
      <c r="J370" s="505" t="s">
        <v>250</v>
      </c>
      <c r="K370" s="505" t="s">
        <v>547</v>
      </c>
      <c r="L370" s="578">
        <v>36.07</v>
      </c>
      <c r="M370" s="459"/>
      <c r="N370" s="459"/>
      <c r="O370" s="459"/>
      <c r="P370" s="459"/>
      <c r="Q370" s="160">
        <v>120</v>
      </c>
      <c r="R370" s="160"/>
      <c r="S370" s="160"/>
      <c r="T370" s="160"/>
      <c r="U370" s="161" t="e">
        <f t="shared" si="56"/>
        <v>#DIV/0!</v>
      </c>
      <c r="V370" s="161">
        <f t="shared" si="57"/>
        <v>0</v>
      </c>
      <c r="W370" s="161">
        <f t="shared" si="58"/>
        <v>0</v>
      </c>
      <c r="X370" s="161">
        <f t="shared" si="59"/>
        <v>0</v>
      </c>
      <c r="Y370" s="162">
        <f>IF(Q370="nio",0,IF(Q370&gt;0,VLOOKUP(J370,'3-Productie normen'!A:O,VLOOKUP(Q370,'3-Productie normen'!R:S,2,FALSE),FALSE)))</f>
        <v>0</v>
      </c>
      <c r="Z370" s="162">
        <f t="shared" si="60"/>
        <v>0</v>
      </c>
      <c r="AA370" s="162">
        <f t="shared" si="61"/>
        <v>0</v>
      </c>
      <c r="AB370" s="162">
        <f t="shared" si="62"/>
        <v>0</v>
      </c>
      <c r="AC370" s="163"/>
      <c r="AE370" s="127">
        <f t="shared" si="63"/>
        <v>4328.3999999999996</v>
      </c>
    </row>
    <row r="371" spans="1:31">
      <c r="A371" s="140">
        <v>371</v>
      </c>
      <c r="B371" s="158" t="s">
        <v>515</v>
      </c>
      <c r="C371" s="495"/>
      <c r="D371" s="159" t="s">
        <v>714</v>
      </c>
      <c r="E371" s="159" t="s">
        <v>1184</v>
      </c>
      <c r="F371" s="159" t="s">
        <v>1185</v>
      </c>
      <c r="G371" s="505" t="s">
        <v>536</v>
      </c>
      <c r="H371" s="505" t="s">
        <v>540</v>
      </c>
      <c r="I371" s="505" t="s">
        <v>540</v>
      </c>
      <c r="J371" s="505" t="s">
        <v>250</v>
      </c>
      <c r="K371" s="505" t="s">
        <v>547</v>
      </c>
      <c r="L371" s="578">
        <v>43.98</v>
      </c>
      <c r="M371" s="459"/>
      <c r="N371" s="459"/>
      <c r="O371" s="459"/>
      <c r="P371" s="459"/>
      <c r="Q371" s="160">
        <v>120</v>
      </c>
      <c r="R371" s="160"/>
      <c r="S371" s="160"/>
      <c r="T371" s="160"/>
      <c r="U371" s="161" t="e">
        <f t="shared" si="56"/>
        <v>#DIV/0!</v>
      </c>
      <c r="V371" s="161">
        <f t="shared" si="57"/>
        <v>0</v>
      </c>
      <c r="W371" s="161">
        <f t="shared" si="58"/>
        <v>0</v>
      </c>
      <c r="X371" s="161">
        <f t="shared" si="59"/>
        <v>0</v>
      </c>
      <c r="Y371" s="162">
        <f>IF(Q371="nio",0,IF(Q371&gt;0,VLOOKUP(J371,'3-Productie normen'!A:O,VLOOKUP(Q371,'3-Productie normen'!R:S,2,FALSE),FALSE)))</f>
        <v>0</v>
      </c>
      <c r="Z371" s="162">
        <f t="shared" si="60"/>
        <v>0</v>
      </c>
      <c r="AA371" s="162">
        <f t="shared" si="61"/>
        <v>0</v>
      </c>
      <c r="AB371" s="162">
        <f t="shared" si="62"/>
        <v>0</v>
      </c>
      <c r="AC371" s="163"/>
      <c r="AE371" s="127">
        <f t="shared" si="63"/>
        <v>5277.5999999999995</v>
      </c>
    </row>
    <row r="372" spans="1:31">
      <c r="A372" s="140">
        <v>372</v>
      </c>
      <c r="B372" s="158" t="s">
        <v>515</v>
      </c>
      <c r="C372" s="495"/>
      <c r="D372" s="159" t="s">
        <v>714</v>
      </c>
      <c r="E372" s="159" t="s">
        <v>1186</v>
      </c>
      <c r="F372" s="159" t="s">
        <v>1187</v>
      </c>
      <c r="G372" s="505" t="s">
        <v>536</v>
      </c>
      <c r="H372" s="505" t="s">
        <v>540</v>
      </c>
      <c r="I372" s="505" t="s">
        <v>540</v>
      </c>
      <c r="J372" s="505" t="s">
        <v>250</v>
      </c>
      <c r="K372" s="505" t="s">
        <v>547</v>
      </c>
      <c r="L372" s="578">
        <v>48.55</v>
      </c>
      <c r="M372" s="459"/>
      <c r="N372" s="459"/>
      <c r="O372" s="459"/>
      <c r="P372" s="459"/>
      <c r="Q372" s="160">
        <v>120</v>
      </c>
      <c r="R372" s="160"/>
      <c r="S372" s="160"/>
      <c r="T372" s="160"/>
      <c r="U372" s="161" t="e">
        <f t="shared" si="56"/>
        <v>#DIV/0!</v>
      </c>
      <c r="V372" s="161">
        <f t="shared" si="57"/>
        <v>0</v>
      </c>
      <c r="W372" s="161">
        <f t="shared" si="58"/>
        <v>0</v>
      </c>
      <c r="X372" s="161">
        <f t="shared" si="59"/>
        <v>0</v>
      </c>
      <c r="Y372" s="162">
        <f>IF(Q372="nio",0,IF(Q372&gt;0,VLOOKUP(J372,'3-Productie normen'!A:O,VLOOKUP(Q372,'3-Productie normen'!R:S,2,FALSE),FALSE)))</f>
        <v>0</v>
      </c>
      <c r="Z372" s="162">
        <f t="shared" si="60"/>
        <v>0</v>
      </c>
      <c r="AA372" s="162">
        <f t="shared" si="61"/>
        <v>0</v>
      </c>
      <c r="AB372" s="162">
        <f t="shared" si="62"/>
        <v>0</v>
      </c>
      <c r="AC372" s="163"/>
      <c r="AE372" s="127">
        <f t="shared" si="63"/>
        <v>5826</v>
      </c>
    </row>
    <row r="373" spans="1:31">
      <c r="A373" s="140">
        <v>373</v>
      </c>
      <c r="B373" s="158" t="s">
        <v>515</v>
      </c>
      <c r="C373" s="495"/>
      <c r="D373" s="159" t="s">
        <v>714</v>
      </c>
      <c r="E373" s="159" t="s">
        <v>1188</v>
      </c>
      <c r="F373" s="159" t="s">
        <v>1189</v>
      </c>
      <c r="G373" s="505" t="s">
        <v>556</v>
      </c>
      <c r="H373" s="505" t="s">
        <v>682</v>
      </c>
      <c r="I373" s="505" t="s">
        <v>682</v>
      </c>
      <c r="J373" s="505" t="s">
        <v>1380</v>
      </c>
      <c r="K373" s="505" t="s">
        <v>767</v>
      </c>
      <c r="L373" s="578">
        <v>1.03</v>
      </c>
      <c r="M373" s="459"/>
      <c r="N373" s="459"/>
      <c r="O373" s="459"/>
      <c r="P373" s="459"/>
      <c r="Q373" s="160">
        <v>1</v>
      </c>
      <c r="R373" s="160"/>
      <c r="S373" s="160"/>
      <c r="T373" s="160"/>
      <c r="U373" s="161" t="e">
        <f t="shared" si="56"/>
        <v>#DIV/0!</v>
      </c>
      <c r="V373" s="161">
        <f t="shared" si="57"/>
        <v>0</v>
      </c>
      <c r="W373" s="161">
        <f t="shared" si="58"/>
        <v>0</v>
      </c>
      <c r="X373" s="161">
        <f t="shared" si="59"/>
        <v>0</v>
      </c>
      <c r="Y373" s="162">
        <f>IF(Q373="nio",0,IF(Q373&gt;0,VLOOKUP(J373,'3-Productie normen'!A:O,VLOOKUP(Q373,'3-Productie normen'!R:S,2,FALSE),FALSE)))</f>
        <v>0</v>
      </c>
      <c r="Z373" s="162">
        <f t="shared" si="60"/>
        <v>0</v>
      </c>
      <c r="AA373" s="162">
        <f t="shared" si="61"/>
        <v>0</v>
      </c>
      <c r="AB373" s="162">
        <f t="shared" si="62"/>
        <v>0</v>
      </c>
      <c r="AC373" s="163"/>
      <c r="AE373" s="127">
        <f t="shared" si="63"/>
        <v>1.03</v>
      </c>
    </row>
    <row r="374" spans="1:31">
      <c r="A374" s="140">
        <v>374</v>
      </c>
      <c r="B374" s="158" t="s">
        <v>515</v>
      </c>
      <c r="C374" s="495"/>
      <c r="D374" s="159" t="s">
        <v>714</v>
      </c>
      <c r="E374" s="159" t="s">
        <v>1190</v>
      </c>
      <c r="F374" s="159" t="s">
        <v>1191</v>
      </c>
      <c r="G374" s="505" t="s">
        <v>530</v>
      </c>
      <c r="H374" s="505" t="s">
        <v>551</v>
      </c>
      <c r="I374" s="505" t="s">
        <v>662</v>
      </c>
      <c r="J374" s="505" t="s">
        <v>1363</v>
      </c>
      <c r="K374" s="505" t="s">
        <v>767</v>
      </c>
      <c r="L374" s="578">
        <v>2.8</v>
      </c>
      <c r="M374" s="459"/>
      <c r="N374" s="459"/>
      <c r="O374" s="459"/>
      <c r="P374" s="459"/>
      <c r="Q374" s="160" t="s">
        <v>517</v>
      </c>
      <c r="R374" s="160"/>
      <c r="S374" s="160"/>
      <c r="T374" s="160"/>
      <c r="U374" s="161">
        <f t="shared" si="56"/>
        <v>0</v>
      </c>
      <c r="V374" s="161">
        <f t="shared" si="57"/>
        <v>0</v>
      </c>
      <c r="W374" s="161">
        <f t="shared" si="58"/>
        <v>0</v>
      </c>
      <c r="X374" s="161">
        <f t="shared" si="59"/>
        <v>0</v>
      </c>
      <c r="Y374" s="162">
        <f>IF(Q374="nio",0,IF(Q374&gt;0,VLOOKUP(J374,'3-Productie normen'!A:O,VLOOKUP(Q374,'3-Productie normen'!R:S,2,FALSE),FALSE)))</f>
        <v>0</v>
      </c>
      <c r="Z374" s="162">
        <f t="shared" si="60"/>
        <v>0</v>
      </c>
      <c r="AA374" s="162">
        <f t="shared" si="61"/>
        <v>0</v>
      </c>
      <c r="AB374" s="162">
        <f t="shared" si="62"/>
        <v>0</v>
      </c>
      <c r="AC374" s="163"/>
      <c r="AE374" s="127">
        <f t="shared" si="63"/>
        <v>0</v>
      </c>
    </row>
    <row r="375" spans="1:31">
      <c r="A375" s="140">
        <v>375</v>
      </c>
      <c r="B375" s="158" t="s">
        <v>515</v>
      </c>
      <c r="C375" s="495"/>
      <c r="D375" s="159" t="s">
        <v>714</v>
      </c>
      <c r="E375" s="159" t="s">
        <v>1192</v>
      </c>
      <c r="F375" s="159" t="s">
        <v>1193</v>
      </c>
      <c r="G375" s="505" t="s">
        <v>568</v>
      </c>
      <c r="H375" s="505" t="s">
        <v>635</v>
      </c>
      <c r="I375" s="505" t="s">
        <v>636</v>
      </c>
      <c r="J375" s="505" t="s">
        <v>18</v>
      </c>
      <c r="K375" s="505" t="s">
        <v>571</v>
      </c>
      <c r="L375" s="578">
        <v>1.59</v>
      </c>
      <c r="M375" s="459"/>
      <c r="N375" s="459"/>
      <c r="O375" s="459"/>
      <c r="P375" s="459"/>
      <c r="Q375" s="160">
        <v>195</v>
      </c>
      <c r="R375" s="160">
        <v>195</v>
      </c>
      <c r="S375" s="160"/>
      <c r="T375" s="160"/>
      <c r="U375" s="161" t="e">
        <f t="shared" si="56"/>
        <v>#DIV/0!</v>
      </c>
      <c r="V375" s="161" t="e">
        <f t="shared" si="57"/>
        <v>#DIV/0!</v>
      </c>
      <c r="W375" s="161">
        <f t="shared" si="58"/>
        <v>0</v>
      </c>
      <c r="X375" s="161">
        <f t="shared" si="59"/>
        <v>0</v>
      </c>
      <c r="Y375" s="162">
        <f>IF(Q375="nio",0,IF(Q375&gt;0,VLOOKUP(J375,'3-Productie normen'!A:O,VLOOKUP(Q375,'3-Productie normen'!R:S,2,FALSE),FALSE)))</f>
        <v>0</v>
      </c>
      <c r="Z375" s="162">
        <f t="shared" si="60"/>
        <v>0</v>
      </c>
      <c r="AA375" s="162">
        <f t="shared" si="61"/>
        <v>0</v>
      </c>
      <c r="AB375" s="162">
        <f t="shared" si="62"/>
        <v>0</v>
      </c>
      <c r="AC375" s="163"/>
      <c r="AE375" s="127">
        <f t="shared" si="63"/>
        <v>620.1</v>
      </c>
    </row>
    <row r="376" spans="1:31">
      <c r="A376" s="140">
        <v>376</v>
      </c>
      <c r="B376" s="158" t="s">
        <v>515</v>
      </c>
      <c r="C376" s="495"/>
      <c r="D376" s="159" t="s">
        <v>714</v>
      </c>
      <c r="E376" s="159" t="s">
        <v>1194</v>
      </c>
      <c r="F376" s="159" t="s">
        <v>1195</v>
      </c>
      <c r="G376" s="505" t="s">
        <v>568</v>
      </c>
      <c r="H376" s="505" t="s">
        <v>573</v>
      </c>
      <c r="I376" s="505" t="s">
        <v>574</v>
      </c>
      <c r="J376" s="505" t="s">
        <v>18</v>
      </c>
      <c r="K376" s="505" t="s">
        <v>571</v>
      </c>
      <c r="L376" s="578">
        <v>9.18</v>
      </c>
      <c r="M376" s="459"/>
      <c r="N376" s="459"/>
      <c r="O376" s="459"/>
      <c r="P376" s="459"/>
      <c r="Q376" s="160">
        <v>195</v>
      </c>
      <c r="R376" s="160">
        <v>195</v>
      </c>
      <c r="S376" s="160"/>
      <c r="T376" s="160"/>
      <c r="U376" s="161" t="e">
        <f t="shared" si="56"/>
        <v>#DIV/0!</v>
      </c>
      <c r="V376" s="161" t="e">
        <f t="shared" si="57"/>
        <v>#DIV/0!</v>
      </c>
      <c r="W376" s="161">
        <f t="shared" si="58"/>
        <v>0</v>
      </c>
      <c r="X376" s="161">
        <f t="shared" si="59"/>
        <v>0</v>
      </c>
      <c r="Y376" s="162">
        <f>IF(Q376="nio",0,IF(Q376&gt;0,VLOOKUP(J376,'3-Productie normen'!A:O,VLOOKUP(Q376,'3-Productie normen'!R:S,2,FALSE),FALSE)))</f>
        <v>0</v>
      </c>
      <c r="Z376" s="162">
        <f t="shared" si="60"/>
        <v>0</v>
      </c>
      <c r="AA376" s="162">
        <f t="shared" si="61"/>
        <v>0</v>
      </c>
      <c r="AB376" s="162">
        <f t="shared" si="62"/>
        <v>0</v>
      </c>
      <c r="AC376" s="163"/>
      <c r="AE376" s="127">
        <f t="shared" si="63"/>
        <v>3580.2</v>
      </c>
    </row>
    <row r="377" spans="1:31">
      <c r="A377" s="140">
        <v>377</v>
      </c>
      <c r="B377" s="158" t="s">
        <v>515</v>
      </c>
      <c r="C377" s="495"/>
      <c r="D377" s="159" t="s">
        <v>714</v>
      </c>
      <c r="E377" s="159" t="s">
        <v>1196</v>
      </c>
      <c r="F377" s="159" t="s">
        <v>1197</v>
      </c>
      <c r="G377" s="505" t="s">
        <v>568</v>
      </c>
      <c r="H377" s="505" t="s">
        <v>569</v>
      </c>
      <c r="I377" s="505" t="s">
        <v>570</v>
      </c>
      <c r="J377" s="505" t="s">
        <v>18</v>
      </c>
      <c r="K377" s="505" t="s">
        <v>571</v>
      </c>
      <c r="L377" s="578">
        <v>8.08</v>
      </c>
      <c r="M377" s="459"/>
      <c r="N377" s="459"/>
      <c r="O377" s="459"/>
      <c r="P377" s="459"/>
      <c r="Q377" s="160">
        <v>195</v>
      </c>
      <c r="R377" s="160">
        <v>195</v>
      </c>
      <c r="S377" s="160"/>
      <c r="T377" s="160"/>
      <c r="U377" s="161" t="e">
        <f t="shared" si="56"/>
        <v>#DIV/0!</v>
      </c>
      <c r="V377" s="161" t="e">
        <f t="shared" si="57"/>
        <v>#DIV/0!</v>
      </c>
      <c r="W377" s="161">
        <f t="shared" si="58"/>
        <v>0</v>
      </c>
      <c r="X377" s="161">
        <f t="shared" si="59"/>
        <v>0</v>
      </c>
      <c r="Y377" s="162">
        <f>IF(Q377="nio",0,IF(Q377&gt;0,VLOOKUP(J377,'3-Productie normen'!A:O,VLOOKUP(Q377,'3-Productie normen'!R:S,2,FALSE),FALSE)))</f>
        <v>0</v>
      </c>
      <c r="Z377" s="162">
        <f t="shared" si="60"/>
        <v>0</v>
      </c>
      <c r="AA377" s="162">
        <f t="shared" si="61"/>
        <v>0</v>
      </c>
      <c r="AB377" s="162">
        <f t="shared" si="62"/>
        <v>0</v>
      </c>
      <c r="AC377" s="163"/>
      <c r="AE377" s="127">
        <f t="shared" si="63"/>
        <v>3151.2</v>
      </c>
    </row>
    <row r="378" spans="1:31">
      <c r="A378" s="140">
        <v>378</v>
      </c>
      <c r="B378" s="158" t="s">
        <v>515</v>
      </c>
      <c r="C378" s="495"/>
      <c r="D378" s="159" t="s">
        <v>714</v>
      </c>
      <c r="E378" s="159" t="s">
        <v>1198</v>
      </c>
      <c r="F378" s="159" t="s">
        <v>1199</v>
      </c>
      <c r="G378" s="505" t="s">
        <v>578</v>
      </c>
      <c r="H378" s="505" t="s">
        <v>583</v>
      </c>
      <c r="I378" s="505" t="s">
        <v>583</v>
      </c>
      <c r="J378" s="505" t="s">
        <v>1373</v>
      </c>
      <c r="K378" s="505" t="s">
        <v>554</v>
      </c>
      <c r="L378" s="578">
        <v>26.97</v>
      </c>
      <c r="M378" s="459"/>
      <c r="N378" s="459"/>
      <c r="O378" s="459"/>
      <c r="P378" s="459"/>
      <c r="Q378" s="160">
        <v>195</v>
      </c>
      <c r="R378" s="160"/>
      <c r="S378" s="160"/>
      <c r="T378" s="160"/>
      <c r="U378" s="161" t="e">
        <f t="shared" si="56"/>
        <v>#DIV/0!</v>
      </c>
      <c r="V378" s="161">
        <f t="shared" si="57"/>
        <v>0</v>
      </c>
      <c r="W378" s="161">
        <f t="shared" si="58"/>
        <v>0</v>
      </c>
      <c r="X378" s="161">
        <f t="shared" si="59"/>
        <v>0</v>
      </c>
      <c r="Y378" s="162">
        <f>IF(Q378="nio",0,IF(Q378&gt;0,VLOOKUP(J378,'3-Productie normen'!A:O,VLOOKUP(Q378,'3-Productie normen'!R:S,2,FALSE),FALSE)))</f>
        <v>0</v>
      </c>
      <c r="Z378" s="162">
        <f t="shared" si="60"/>
        <v>0</v>
      </c>
      <c r="AA378" s="162">
        <f t="shared" si="61"/>
        <v>0</v>
      </c>
      <c r="AB378" s="162">
        <f t="shared" si="62"/>
        <v>0</v>
      </c>
      <c r="AC378" s="163"/>
      <c r="AE378" s="127">
        <f t="shared" si="63"/>
        <v>5259.15</v>
      </c>
    </row>
    <row r="379" spans="1:31">
      <c r="A379" s="140">
        <v>379</v>
      </c>
      <c r="B379" s="158" t="s">
        <v>515</v>
      </c>
      <c r="C379" s="495"/>
      <c r="D379" s="159" t="s">
        <v>714</v>
      </c>
      <c r="E379" s="159" t="s">
        <v>1200</v>
      </c>
      <c r="F379" s="159" t="s">
        <v>1201</v>
      </c>
      <c r="G379" s="505" t="s">
        <v>578</v>
      </c>
      <c r="H379" s="505" t="s">
        <v>579</v>
      </c>
      <c r="I379" s="505" t="s">
        <v>579</v>
      </c>
      <c r="J379" s="505" t="s">
        <v>1363</v>
      </c>
      <c r="K379" s="505"/>
      <c r="L379" s="578">
        <v>2.42</v>
      </c>
      <c r="M379" s="459"/>
      <c r="N379" s="459"/>
      <c r="O379" s="459"/>
      <c r="P379" s="459"/>
      <c r="Q379" s="160" t="s">
        <v>517</v>
      </c>
      <c r="R379" s="160"/>
      <c r="S379" s="160"/>
      <c r="T379" s="160"/>
      <c r="U379" s="161">
        <f t="shared" si="56"/>
        <v>0</v>
      </c>
      <c r="V379" s="161">
        <f t="shared" si="57"/>
        <v>0</v>
      </c>
      <c r="W379" s="161">
        <f t="shared" si="58"/>
        <v>0</v>
      </c>
      <c r="X379" s="161">
        <f t="shared" si="59"/>
        <v>0</v>
      </c>
      <c r="Y379" s="162">
        <f>IF(Q379="nio",0,IF(Q379&gt;0,VLOOKUP(J379,'3-Productie normen'!A:O,VLOOKUP(Q379,'3-Productie normen'!R:S,2,FALSE),FALSE)))</f>
        <v>0</v>
      </c>
      <c r="Z379" s="162">
        <f t="shared" si="60"/>
        <v>0</v>
      </c>
      <c r="AA379" s="162">
        <f t="shared" si="61"/>
        <v>0</v>
      </c>
      <c r="AB379" s="162">
        <f t="shared" si="62"/>
        <v>0</v>
      </c>
      <c r="AC379" s="163"/>
      <c r="AE379" s="127">
        <f t="shared" si="63"/>
        <v>0</v>
      </c>
    </row>
    <row r="380" spans="1:31">
      <c r="A380" s="140">
        <v>380</v>
      </c>
      <c r="B380" s="158" t="s">
        <v>515</v>
      </c>
      <c r="C380" s="495"/>
      <c r="D380" s="159" t="s">
        <v>714</v>
      </c>
      <c r="E380" s="159" t="s">
        <v>1204</v>
      </c>
      <c r="F380" s="159" t="s">
        <v>1205</v>
      </c>
      <c r="G380" s="505" t="s">
        <v>550</v>
      </c>
      <c r="H380" s="505" t="s">
        <v>551</v>
      </c>
      <c r="I380" s="505" t="s">
        <v>1206</v>
      </c>
      <c r="J380" s="505" t="s">
        <v>516</v>
      </c>
      <c r="K380" s="505" t="s">
        <v>547</v>
      </c>
      <c r="L380" s="578">
        <v>22.15</v>
      </c>
      <c r="M380" s="459"/>
      <c r="N380" s="459"/>
      <c r="O380" s="459"/>
      <c r="P380" s="459"/>
      <c r="Q380" s="160">
        <v>120</v>
      </c>
      <c r="R380" s="160"/>
      <c r="S380" s="160"/>
      <c r="T380" s="160"/>
      <c r="U380" s="161" t="e">
        <f t="shared" ref="U380:U443" si="64">IF(Q380="nio",0,IF(Q380&gt;0,Q380*L380/Y380,0))*M380</f>
        <v>#DIV/0!</v>
      </c>
      <c r="V380" s="161">
        <f t="shared" ref="V380:V443" si="65">IF(R380&gt;0,R380*L380/Z380,0)*N380</f>
        <v>0</v>
      </c>
      <c r="W380" s="161">
        <f t="shared" ref="W380:W443" si="66">IF(S380&gt;0,S380*L380/AA380,0)*O380</f>
        <v>0</v>
      </c>
      <c r="X380" s="161">
        <f t="shared" ref="X380:X443" si="67">IF(T380&gt;0,T380*L380/AB380,0)*P380</f>
        <v>0</v>
      </c>
      <c r="Y380" s="162">
        <f>IF(Q380="nio",0,IF(Q380&gt;0,VLOOKUP(J380,'3-Productie normen'!A:O,VLOOKUP(Q380,'3-Productie normen'!R:S,2,FALSE),FALSE)))</f>
        <v>0</v>
      </c>
      <c r="Z380" s="162">
        <f t="shared" ref="Z380:Z443" si="68">IF(R380&gt;0,Y380*$Z$8,0)</f>
        <v>0</v>
      </c>
      <c r="AA380" s="162">
        <f t="shared" ref="AA380:AA443" si="69">IF(S380&gt;0,Y380*$AA$8,0)</f>
        <v>0</v>
      </c>
      <c r="AB380" s="162">
        <f t="shared" ref="AB380:AB443" si="70">IF(T380&gt;0,Y380*$AB$8,0)</f>
        <v>0</v>
      </c>
      <c r="AC380" s="163"/>
      <c r="AE380" s="127">
        <f t="shared" ref="AE380:AE443" si="71">SUM(Q380:S380)*L380</f>
        <v>2658</v>
      </c>
    </row>
    <row r="381" spans="1:31">
      <c r="A381" s="140">
        <v>381</v>
      </c>
      <c r="B381" s="158" t="s">
        <v>515</v>
      </c>
      <c r="C381" s="495"/>
      <c r="D381" s="159" t="s">
        <v>714</v>
      </c>
      <c r="E381" s="159" t="s">
        <v>1207</v>
      </c>
      <c r="F381" s="159" t="s">
        <v>1208</v>
      </c>
      <c r="G381" s="505" t="s">
        <v>536</v>
      </c>
      <c r="H381" s="505" t="s">
        <v>540</v>
      </c>
      <c r="I381" s="505" t="s">
        <v>540</v>
      </c>
      <c r="J381" s="505" t="s">
        <v>250</v>
      </c>
      <c r="K381" s="505" t="s">
        <v>547</v>
      </c>
      <c r="L381" s="578">
        <v>19.23</v>
      </c>
      <c r="M381" s="459"/>
      <c r="N381" s="459"/>
      <c r="O381" s="459"/>
      <c r="P381" s="459"/>
      <c r="Q381" s="160">
        <v>120</v>
      </c>
      <c r="R381" s="160"/>
      <c r="S381" s="160"/>
      <c r="T381" s="160"/>
      <c r="U381" s="161" t="e">
        <f t="shared" si="64"/>
        <v>#DIV/0!</v>
      </c>
      <c r="V381" s="161">
        <f t="shared" si="65"/>
        <v>0</v>
      </c>
      <c r="W381" s="161">
        <f t="shared" si="66"/>
        <v>0</v>
      </c>
      <c r="X381" s="161">
        <f t="shared" si="67"/>
        <v>0</v>
      </c>
      <c r="Y381" s="162">
        <f>IF(Q381="nio",0,IF(Q381&gt;0,VLOOKUP(J381,'3-Productie normen'!A:O,VLOOKUP(Q381,'3-Productie normen'!R:S,2,FALSE),FALSE)))</f>
        <v>0</v>
      </c>
      <c r="Z381" s="162">
        <f t="shared" si="68"/>
        <v>0</v>
      </c>
      <c r="AA381" s="162">
        <f t="shared" si="69"/>
        <v>0</v>
      </c>
      <c r="AB381" s="162">
        <f t="shared" si="70"/>
        <v>0</v>
      </c>
      <c r="AC381" s="163"/>
      <c r="AE381" s="127">
        <f t="shared" si="71"/>
        <v>2307.6</v>
      </c>
    </row>
    <row r="382" spans="1:31">
      <c r="A382" s="140">
        <v>382</v>
      </c>
      <c r="B382" s="158" t="s">
        <v>515</v>
      </c>
      <c r="C382" s="495"/>
      <c r="D382" s="159" t="s">
        <v>714</v>
      </c>
      <c r="E382" s="159" t="s">
        <v>1209</v>
      </c>
      <c r="F382" s="159" t="s">
        <v>1210</v>
      </c>
      <c r="G382" s="505" t="s">
        <v>556</v>
      </c>
      <c r="H382" s="505" t="s">
        <v>566</v>
      </c>
      <c r="I382" s="505" t="s">
        <v>566</v>
      </c>
      <c r="J382" s="505" t="s">
        <v>1363</v>
      </c>
      <c r="K382" s="505"/>
      <c r="L382" s="578">
        <v>2.38</v>
      </c>
      <c r="M382" s="459"/>
      <c r="N382" s="459"/>
      <c r="O382" s="459"/>
      <c r="P382" s="459"/>
      <c r="Q382" s="160" t="s">
        <v>517</v>
      </c>
      <c r="R382" s="160"/>
      <c r="S382" s="160"/>
      <c r="T382" s="160"/>
      <c r="U382" s="161">
        <f t="shared" si="64"/>
        <v>0</v>
      </c>
      <c r="V382" s="161">
        <f t="shared" si="65"/>
        <v>0</v>
      </c>
      <c r="W382" s="161">
        <f t="shared" si="66"/>
        <v>0</v>
      </c>
      <c r="X382" s="161">
        <f t="shared" si="67"/>
        <v>0</v>
      </c>
      <c r="Y382" s="162">
        <f>IF(Q382="nio",0,IF(Q382&gt;0,VLOOKUP(J382,'3-Productie normen'!A:O,VLOOKUP(Q382,'3-Productie normen'!R:S,2,FALSE),FALSE)))</f>
        <v>0</v>
      </c>
      <c r="Z382" s="162">
        <f t="shared" si="68"/>
        <v>0</v>
      </c>
      <c r="AA382" s="162">
        <f t="shared" si="69"/>
        <v>0</v>
      </c>
      <c r="AB382" s="162">
        <f t="shared" si="70"/>
        <v>0</v>
      </c>
      <c r="AC382" s="163"/>
      <c r="AE382" s="127">
        <f t="shared" si="71"/>
        <v>0</v>
      </c>
    </row>
    <row r="383" spans="1:31">
      <c r="A383" s="140">
        <v>383</v>
      </c>
      <c r="B383" s="158" t="s">
        <v>515</v>
      </c>
      <c r="C383" s="495"/>
      <c r="D383" s="159" t="s">
        <v>714</v>
      </c>
      <c r="E383" s="159" t="s">
        <v>1211</v>
      </c>
      <c r="F383" s="159" t="s">
        <v>1212</v>
      </c>
      <c r="G383" s="505" t="s">
        <v>550</v>
      </c>
      <c r="H383" s="505" t="s">
        <v>551</v>
      </c>
      <c r="I383" s="505" t="s">
        <v>1213</v>
      </c>
      <c r="J383" s="506" t="s">
        <v>516</v>
      </c>
      <c r="K383" s="505"/>
      <c r="L383" s="578">
        <v>10.36</v>
      </c>
      <c r="M383" s="459"/>
      <c r="N383" s="459"/>
      <c r="O383" s="459"/>
      <c r="P383" s="459"/>
      <c r="Q383" s="160">
        <v>12</v>
      </c>
      <c r="R383" s="160"/>
      <c r="S383" s="160"/>
      <c r="T383" s="160"/>
      <c r="U383" s="161" t="e">
        <f t="shared" si="64"/>
        <v>#DIV/0!</v>
      </c>
      <c r="V383" s="161">
        <f t="shared" si="65"/>
        <v>0</v>
      </c>
      <c r="W383" s="161">
        <f t="shared" si="66"/>
        <v>0</v>
      </c>
      <c r="X383" s="161">
        <f t="shared" si="67"/>
        <v>0</v>
      </c>
      <c r="Y383" s="162">
        <f>IF(Q383="nio",0,IF(Q383&gt;0,VLOOKUP(J383,'3-Productie normen'!A:O,VLOOKUP(Q383,'3-Productie normen'!R:S,2,FALSE),FALSE)))</f>
        <v>0</v>
      </c>
      <c r="Z383" s="162">
        <f t="shared" si="68"/>
        <v>0</v>
      </c>
      <c r="AA383" s="162">
        <f t="shared" si="69"/>
        <v>0</v>
      </c>
      <c r="AB383" s="162">
        <f t="shared" si="70"/>
        <v>0</v>
      </c>
      <c r="AC383" s="163"/>
      <c r="AE383" s="127">
        <f t="shared" si="71"/>
        <v>124.32</v>
      </c>
    </row>
    <row r="384" spans="1:31">
      <c r="A384" s="140">
        <v>384</v>
      </c>
      <c r="B384" s="158" t="s">
        <v>515</v>
      </c>
      <c r="C384" s="495"/>
      <c r="D384" s="159" t="s">
        <v>714</v>
      </c>
      <c r="E384" s="159" t="s">
        <v>1214</v>
      </c>
      <c r="F384" s="159" t="s">
        <v>1215</v>
      </c>
      <c r="G384" s="505" t="s">
        <v>536</v>
      </c>
      <c r="H384" s="505" t="s">
        <v>540</v>
      </c>
      <c r="I384" s="505" t="s">
        <v>540</v>
      </c>
      <c r="J384" s="506" t="s">
        <v>250</v>
      </c>
      <c r="K384" s="505" t="s">
        <v>547</v>
      </c>
      <c r="L384" s="578">
        <v>79.400000000000006</v>
      </c>
      <c r="M384" s="459"/>
      <c r="N384" s="459"/>
      <c r="O384" s="459"/>
      <c r="P384" s="459"/>
      <c r="Q384" s="160">
        <v>120</v>
      </c>
      <c r="R384" s="160"/>
      <c r="S384" s="160"/>
      <c r="T384" s="160"/>
      <c r="U384" s="161" t="e">
        <f t="shared" si="64"/>
        <v>#DIV/0!</v>
      </c>
      <c r="V384" s="161">
        <f t="shared" si="65"/>
        <v>0</v>
      </c>
      <c r="W384" s="161">
        <f t="shared" si="66"/>
        <v>0</v>
      </c>
      <c r="X384" s="161">
        <f t="shared" si="67"/>
        <v>0</v>
      </c>
      <c r="Y384" s="162">
        <f>IF(Q384="nio",0,IF(Q384&gt;0,VLOOKUP(J384,'3-Productie normen'!A:O,VLOOKUP(Q384,'3-Productie normen'!R:S,2,FALSE),FALSE)))</f>
        <v>0</v>
      </c>
      <c r="Z384" s="162">
        <f t="shared" si="68"/>
        <v>0</v>
      </c>
      <c r="AA384" s="162">
        <f t="shared" si="69"/>
        <v>0</v>
      </c>
      <c r="AB384" s="162">
        <f t="shared" si="70"/>
        <v>0</v>
      </c>
      <c r="AC384" s="163"/>
      <c r="AE384" s="127">
        <f t="shared" si="71"/>
        <v>9528</v>
      </c>
    </row>
    <row r="385" spans="1:31">
      <c r="A385" s="140">
        <v>385</v>
      </c>
      <c r="B385" s="158" t="s">
        <v>515</v>
      </c>
      <c r="C385" s="495"/>
      <c r="D385" s="159" t="s">
        <v>714</v>
      </c>
      <c r="E385" s="159" t="s">
        <v>1216</v>
      </c>
      <c r="F385" s="159" t="s">
        <v>1217</v>
      </c>
      <c r="G385" s="505" t="s">
        <v>536</v>
      </c>
      <c r="H385" s="505" t="s">
        <v>540</v>
      </c>
      <c r="I385" s="505" t="s">
        <v>540</v>
      </c>
      <c r="J385" s="506" t="s">
        <v>250</v>
      </c>
      <c r="K385" s="505" t="s">
        <v>547</v>
      </c>
      <c r="L385" s="578">
        <v>63.93</v>
      </c>
      <c r="M385" s="459"/>
      <c r="N385" s="459"/>
      <c r="O385" s="459"/>
      <c r="P385" s="459"/>
      <c r="Q385" s="160">
        <v>120</v>
      </c>
      <c r="R385" s="160"/>
      <c r="S385" s="160"/>
      <c r="T385" s="160"/>
      <c r="U385" s="161" t="e">
        <f t="shared" si="64"/>
        <v>#DIV/0!</v>
      </c>
      <c r="V385" s="161">
        <f t="shared" si="65"/>
        <v>0</v>
      </c>
      <c r="W385" s="161">
        <f t="shared" si="66"/>
        <v>0</v>
      </c>
      <c r="X385" s="161">
        <f t="shared" si="67"/>
        <v>0</v>
      </c>
      <c r="Y385" s="162">
        <f>IF(Q385="nio",0,IF(Q385&gt;0,VLOOKUP(J385,'3-Productie normen'!A:O,VLOOKUP(Q385,'3-Productie normen'!R:S,2,FALSE),FALSE)))</f>
        <v>0</v>
      </c>
      <c r="Z385" s="162">
        <f t="shared" si="68"/>
        <v>0</v>
      </c>
      <c r="AA385" s="162">
        <f t="shared" si="69"/>
        <v>0</v>
      </c>
      <c r="AB385" s="162">
        <f t="shared" si="70"/>
        <v>0</v>
      </c>
      <c r="AC385" s="163"/>
      <c r="AE385" s="127">
        <f t="shared" si="71"/>
        <v>7671.6</v>
      </c>
    </row>
    <row r="386" spans="1:31">
      <c r="A386" s="140">
        <v>386</v>
      </c>
      <c r="B386" s="158" t="s">
        <v>515</v>
      </c>
      <c r="C386" s="495"/>
      <c r="D386" s="159" t="s">
        <v>714</v>
      </c>
      <c r="E386" s="159" t="s">
        <v>1218</v>
      </c>
      <c r="F386" s="159" t="s">
        <v>1219</v>
      </c>
      <c r="G386" s="505" t="s">
        <v>556</v>
      </c>
      <c r="H386" s="505" t="s">
        <v>566</v>
      </c>
      <c r="I386" s="505" t="s">
        <v>566</v>
      </c>
      <c r="J386" s="505" t="s">
        <v>1363</v>
      </c>
      <c r="K386" s="505"/>
      <c r="L386" s="578">
        <v>3.09</v>
      </c>
      <c r="M386" s="459"/>
      <c r="N386" s="459"/>
      <c r="O386" s="459"/>
      <c r="P386" s="459"/>
      <c r="Q386" s="160" t="s">
        <v>517</v>
      </c>
      <c r="R386" s="160"/>
      <c r="S386" s="160"/>
      <c r="T386" s="160"/>
      <c r="U386" s="161">
        <f t="shared" si="64"/>
        <v>0</v>
      </c>
      <c r="V386" s="161">
        <f t="shared" si="65"/>
        <v>0</v>
      </c>
      <c r="W386" s="161">
        <f t="shared" si="66"/>
        <v>0</v>
      </c>
      <c r="X386" s="161">
        <f t="shared" si="67"/>
        <v>0</v>
      </c>
      <c r="Y386" s="162">
        <f>IF(Q386="nio",0,IF(Q386&gt;0,VLOOKUP(J386,'3-Productie normen'!A:O,VLOOKUP(Q386,'3-Productie normen'!R:S,2,FALSE),FALSE)))</f>
        <v>0</v>
      </c>
      <c r="Z386" s="162">
        <f t="shared" si="68"/>
        <v>0</v>
      </c>
      <c r="AA386" s="162">
        <f t="shared" si="69"/>
        <v>0</v>
      </c>
      <c r="AB386" s="162">
        <f t="shared" si="70"/>
        <v>0</v>
      </c>
      <c r="AC386" s="163"/>
      <c r="AE386" s="127">
        <f t="shared" si="71"/>
        <v>0</v>
      </c>
    </row>
    <row r="387" spans="1:31">
      <c r="A387" s="140">
        <v>387</v>
      </c>
      <c r="B387" s="158" t="s">
        <v>515</v>
      </c>
      <c r="C387" s="495"/>
      <c r="D387" s="159" t="s">
        <v>714</v>
      </c>
      <c r="E387" s="159" t="s">
        <v>1220</v>
      </c>
      <c r="F387" s="159" t="s">
        <v>1221</v>
      </c>
      <c r="G387" s="505" t="s">
        <v>578</v>
      </c>
      <c r="H387" s="505" t="s">
        <v>654</v>
      </c>
      <c r="I387" s="505" t="s">
        <v>844</v>
      </c>
      <c r="J387" s="505" t="s">
        <v>1374</v>
      </c>
      <c r="K387" s="505" t="s">
        <v>1022</v>
      </c>
      <c r="L387" s="578">
        <v>5.73</v>
      </c>
      <c r="M387" s="459"/>
      <c r="N387" s="459"/>
      <c r="O387" s="459"/>
      <c r="P387" s="459"/>
      <c r="Q387" s="160" t="s">
        <v>517</v>
      </c>
      <c r="R387" s="160"/>
      <c r="S387" s="160"/>
      <c r="T387" s="160"/>
      <c r="U387" s="161">
        <f t="shared" si="64"/>
        <v>0</v>
      </c>
      <c r="V387" s="161">
        <f t="shared" si="65"/>
        <v>0</v>
      </c>
      <c r="W387" s="161">
        <f t="shared" si="66"/>
        <v>0</v>
      </c>
      <c r="X387" s="161">
        <f t="shared" si="67"/>
        <v>0</v>
      </c>
      <c r="Y387" s="162">
        <f>IF(Q387="nio",0,IF(Q387&gt;0,VLOOKUP(J387,'3-Productie normen'!A:O,VLOOKUP(Q387,'3-Productie normen'!R:S,2,FALSE),FALSE)))</f>
        <v>0</v>
      </c>
      <c r="Z387" s="162">
        <f t="shared" si="68"/>
        <v>0</v>
      </c>
      <c r="AA387" s="162">
        <f t="shared" si="69"/>
        <v>0</v>
      </c>
      <c r="AB387" s="162">
        <f t="shared" si="70"/>
        <v>0</v>
      </c>
      <c r="AC387" s="163"/>
      <c r="AE387" s="127">
        <f t="shared" si="71"/>
        <v>0</v>
      </c>
    </row>
    <row r="388" spans="1:31">
      <c r="A388" s="140">
        <v>388</v>
      </c>
      <c r="B388" s="158" t="s">
        <v>515</v>
      </c>
      <c r="C388" s="495"/>
      <c r="D388" s="159" t="s">
        <v>714</v>
      </c>
      <c r="E388" s="159" t="s">
        <v>1222</v>
      </c>
      <c r="F388" s="159" t="s">
        <v>1223</v>
      </c>
      <c r="G388" s="505" t="s">
        <v>536</v>
      </c>
      <c r="H388" s="505" t="s">
        <v>540</v>
      </c>
      <c r="I388" s="505" t="s">
        <v>1224</v>
      </c>
      <c r="J388" s="506" t="s">
        <v>250</v>
      </c>
      <c r="K388" s="505" t="s">
        <v>1022</v>
      </c>
      <c r="L388" s="578">
        <v>52.44</v>
      </c>
      <c r="M388" s="459"/>
      <c r="N388" s="459"/>
      <c r="O388" s="459"/>
      <c r="P388" s="459"/>
      <c r="Q388" s="160">
        <v>120</v>
      </c>
      <c r="R388" s="160"/>
      <c r="S388" s="160"/>
      <c r="T388" s="160"/>
      <c r="U388" s="161" t="e">
        <f t="shared" si="64"/>
        <v>#DIV/0!</v>
      </c>
      <c r="V388" s="161">
        <f t="shared" si="65"/>
        <v>0</v>
      </c>
      <c r="W388" s="161">
        <f t="shared" si="66"/>
        <v>0</v>
      </c>
      <c r="X388" s="161">
        <f t="shared" si="67"/>
        <v>0</v>
      </c>
      <c r="Y388" s="162">
        <f>IF(Q388="nio",0,IF(Q388&gt;0,VLOOKUP(J388,'3-Productie normen'!A:O,VLOOKUP(Q388,'3-Productie normen'!R:S,2,FALSE),FALSE)))</f>
        <v>0</v>
      </c>
      <c r="Z388" s="162">
        <f t="shared" si="68"/>
        <v>0</v>
      </c>
      <c r="AA388" s="162">
        <f t="shared" si="69"/>
        <v>0</v>
      </c>
      <c r="AB388" s="162">
        <f t="shared" si="70"/>
        <v>0</v>
      </c>
      <c r="AC388" s="163"/>
      <c r="AE388" s="127">
        <f t="shared" si="71"/>
        <v>6292.7999999999993</v>
      </c>
    </row>
    <row r="389" spans="1:31">
      <c r="A389" s="140">
        <v>389</v>
      </c>
      <c r="B389" s="158" t="s">
        <v>515</v>
      </c>
      <c r="C389" s="495"/>
      <c r="D389" s="159" t="s">
        <v>714</v>
      </c>
      <c r="E389" s="159" t="s">
        <v>1225</v>
      </c>
      <c r="F389" s="159" t="s">
        <v>1226</v>
      </c>
      <c r="G389" s="505" t="s">
        <v>556</v>
      </c>
      <c r="H389" s="505" t="s">
        <v>566</v>
      </c>
      <c r="I389" s="505" t="s">
        <v>566</v>
      </c>
      <c r="J389" s="505" t="s">
        <v>1363</v>
      </c>
      <c r="K389" s="505"/>
      <c r="L389" s="578">
        <v>1.44</v>
      </c>
      <c r="M389" s="459"/>
      <c r="N389" s="459"/>
      <c r="O389" s="459"/>
      <c r="P389" s="459"/>
      <c r="Q389" s="160" t="s">
        <v>517</v>
      </c>
      <c r="R389" s="160"/>
      <c r="S389" s="160"/>
      <c r="T389" s="160"/>
      <c r="U389" s="161">
        <f t="shared" si="64"/>
        <v>0</v>
      </c>
      <c r="V389" s="161">
        <f t="shared" si="65"/>
        <v>0</v>
      </c>
      <c r="W389" s="161">
        <f t="shared" si="66"/>
        <v>0</v>
      </c>
      <c r="X389" s="161">
        <f t="shared" si="67"/>
        <v>0</v>
      </c>
      <c r="Y389" s="162">
        <f>IF(Q389="nio",0,IF(Q389&gt;0,VLOOKUP(J389,'3-Productie normen'!A:O,VLOOKUP(Q389,'3-Productie normen'!R:S,2,FALSE),FALSE)))</f>
        <v>0</v>
      </c>
      <c r="Z389" s="162">
        <f t="shared" si="68"/>
        <v>0</v>
      </c>
      <c r="AA389" s="162">
        <f t="shared" si="69"/>
        <v>0</v>
      </c>
      <c r="AB389" s="162">
        <f t="shared" si="70"/>
        <v>0</v>
      </c>
      <c r="AC389" s="163"/>
      <c r="AE389" s="127">
        <f t="shared" si="71"/>
        <v>0</v>
      </c>
    </row>
    <row r="390" spans="1:31">
      <c r="A390" s="140">
        <v>390</v>
      </c>
      <c r="B390" s="158" t="s">
        <v>515</v>
      </c>
      <c r="C390" s="495"/>
      <c r="D390" s="159" t="s">
        <v>714</v>
      </c>
      <c r="E390" s="159" t="s">
        <v>1227</v>
      </c>
      <c r="F390" s="159" t="s">
        <v>1228</v>
      </c>
      <c r="G390" s="505" t="s">
        <v>534</v>
      </c>
      <c r="H390" s="505" t="s">
        <v>531</v>
      </c>
      <c r="I390" s="505" t="s">
        <v>623</v>
      </c>
      <c r="J390" s="507" t="s">
        <v>1368</v>
      </c>
      <c r="K390" s="505" t="s">
        <v>634</v>
      </c>
      <c r="L390" s="578">
        <v>31.72</v>
      </c>
      <c r="M390" s="459"/>
      <c r="N390" s="459"/>
      <c r="O390" s="459"/>
      <c r="P390" s="459"/>
      <c r="Q390" s="160">
        <v>195</v>
      </c>
      <c r="R390" s="160"/>
      <c r="S390" s="160"/>
      <c r="T390" s="160"/>
      <c r="U390" s="161" t="e">
        <f t="shared" si="64"/>
        <v>#DIV/0!</v>
      </c>
      <c r="V390" s="161">
        <f t="shared" si="65"/>
        <v>0</v>
      </c>
      <c r="W390" s="161">
        <f t="shared" si="66"/>
        <v>0</v>
      </c>
      <c r="X390" s="161">
        <f t="shared" si="67"/>
        <v>0</v>
      </c>
      <c r="Y390" s="162">
        <f>IF(Q390="nio",0,IF(Q390&gt;0,VLOOKUP(J390,'3-Productie normen'!A:O,VLOOKUP(Q390,'3-Productie normen'!R:S,2,FALSE),FALSE)))</f>
        <v>0</v>
      </c>
      <c r="Z390" s="162">
        <f t="shared" si="68"/>
        <v>0</v>
      </c>
      <c r="AA390" s="162">
        <f t="shared" si="69"/>
        <v>0</v>
      </c>
      <c r="AB390" s="162">
        <f t="shared" si="70"/>
        <v>0</v>
      </c>
      <c r="AC390" s="163"/>
      <c r="AE390" s="127">
        <f t="shared" si="71"/>
        <v>6185.4</v>
      </c>
    </row>
    <row r="391" spans="1:31">
      <c r="A391" s="140">
        <v>391</v>
      </c>
      <c r="B391" s="158" t="s">
        <v>515</v>
      </c>
      <c r="C391" s="495"/>
      <c r="D391" s="159" t="s">
        <v>714</v>
      </c>
      <c r="E391" s="159" t="s">
        <v>1229</v>
      </c>
      <c r="F391" s="159" t="s">
        <v>1230</v>
      </c>
      <c r="G391" s="505" t="s">
        <v>534</v>
      </c>
      <c r="H391" s="505" t="s">
        <v>531</v>
      </c>
      <c r="I391" s="505" t="s">
        <v>531</v>
      </c>
      <c r="J391" s="527" t="s">
        <v>1368</v>
      </c>
      <c r="K391" s="505" t="s">
        <v>634</v>
      </c>
      <c r="L391" s="578">
        <v>23.61</v>
      </c>
      <c r="M391" s="459"/>
      <c r="N391" s="459"/>
      <c r="O391" s="459"/>
      <c r="P391" s="459"/>
      <c r="Q391" s="160">
        <v>195</v>
      </c>
      <c r="R391" s="160"/>
      <c r="S391" s="160"/>
      <c r="T391" s="160"/>
      <c r="U391" s="161" t="e">
        <f t="shared" si="64"/>
        <v>#DIV/0!</v>
      </c>
      <c r="V391" s="161">
        <f t="shared" si="65"/>
        <v>0</v>
      </c>
      <c r="W391" s="161">
        <f t="shared" si="66"/>
        <v>0</v>
      </c>
      <c r="X391" s="161">
        <f t="shared" si="67"/>
        <v>0</v>
      </c>
      <c r="Y391" s="162">
        <f>IF(Q391="nio",0,IF(Q391&gt;0,VLOOKUP(J391,'3-Productie normen'!A:O,VLOOKUP(Q391,'3-Productie normen'!R:S,2,FALSE),FALSE)))</f>
        <v>0</v>
      </c>
      <c r="Z391" s="162">
        <f t="shared" si="68"/>
        <v>0</v>
      </c>
      <c r="AA391" s="162">
        <f t="shared" si="69"/>
        <v>0</v>
      </c>
      <c r="AB391" s="162">
        <f t="shared" si="70"/>
        <v>0</v>
      </c>
      <c r="AC391" s="163"/>
      <c r="AE391" s="127">
        <f t="shared" si="71"/>
        <v>4603.95</v>
      </c>
    </row>
    <row r="392" spans="1:31">
      <c r="A392" s="140">
        <v>392</v>
      </c>
      <c r="B392" s="158" t="s">
        <v>515</v>
      </c>
      <c r="C392" s="495"/>
      <c r="D392" s="159" t="s">
        <v>714</v>
      </c>
      <c r="E392" s="159" t="s">
        <v>1231</v>
      </c>
      <c r="F392" s="159" t="s">
        <v>1232</v>
      </c>
      <c r="G392" s="505" t="s">
        <v>534</v>
      </c>
      <c r="H392" s="505" t="s">
        <v>531</v>
      </c>
      <c r="I392" s="505" t="s">
        <v>531</v>
      </c>
      <c r="J392" s="527" t="s">
        <v>1368</v>
      </c>
      <c r="K392" s="505" t="s">
        <v>634</v>
      </c>
      <c r="L392" s="578">
        <v>15.55</v>
      </c>
      <c r="M392" s="459"/>
      <c r="N392" s="459"/>
      <c r="O392" s="459"/>
      <c r="P392" s="459"/>
      <c r="Q392" s="160">
        <v>195</v>
      </c>
      <c r="R392" s="160"/>
      <c r="S392" s="160"/>
      <c r="T392" s="160"/>
      <c r="U392" s="161" t="e">
        <f t="shared" si="64"/>
        <v>#DIV/0!</v>
      </c>
      <c r="V392" s="161">
        <f t="shared" si="65"/>
        <v>0</v>
      </c>
      <c r="W392" s="161">
        <f t="shared" si="66"/>
        <v>0</v>
      </c>
      <c r="X392" s="161">
        <f t="shared" si="67"/>
        <v>0</v>
      </c>
      <c r="Y392" s="162">
        <f>IF(Q392="nio",0,IF(Q392&gt;0,VLOOKUP(J392,'3-Productie normen'!A:O,VLOOKUP(Q392,'3-Productie normen'!R:S,2,FALSE),FALSE)))</f>
        <v>0</v>
      </c>
      <c r="Z392" s="162">
        <f t="shared" si="68"/>
        <v>0</v>
      </c>
      <c r="AA392" s="162">
        <f t="shared" si="69"/>
        <v>0</v>
      </c>
      <c r="AB392" s="162">
        <f t="shared" si="70"/>
        <v>0</v>
      </c>
      <c r="AC392" s="163"/>
      <c r="AE392" s="127">
        <f t="shared" si="71"/>
        <v>3032.25</v>
      </c>
    </row>
    <row r="393" spans="1:31">
      <c r="A393" s="140">
        <v>393</v>
      </c>
      <c r="B393" s="158" t="s">
        <v>515</v>
      </c>
      <c r="C393" s="495"/>
      <c r="D393" s="159" t="s">
        <v>714</v>
      </c>
      <c r="E393" s="159" t="s">
        <v>1233</v>
      </c>
      <c r="F393" s="159" t="s">
        <v>1234</v>
      </c>
      <c r="G393" s="505" t="s">
        <v>534</v>
      </c>
      <c r="H393" s="505" t="s">
        <v>531</v>
      </c>
      <c r="I393" s="505" t="s">
        <v>531</v>
      </c>
      <c r="J393" s="527" t="s">
        <v>1368</v>
      </c>
      <c r="K393" s="505" t="s">
        <v>634</v>
      </c>
      <c r="L393" s="578">
        <v>23.61</v>
      </c>
      <c r="M393" s="459"/>
      <c r="N393" s="459"/>
      <c r="O393" s="459"/>
      <c r="P393" s="459"/>
      <c r="Q393" s="160">
        <v>195</v>
      </c>
      <c r="R393" s="160"/>
      <c r="S393" s="160"/>
      <c r="T393" s="160"/>
      <c r="U393" s="161" t="e">
        <f t="shared" si="64"/>
        <v>#DIV/0!</v>
      </c>
      <c r="V393" s="161">
        <f t="shared" si="65"/>
        <v>0</v>
      </c>
      <c r="W393" s="161">
        <f t="shared" si="66"/>
        <v>0</v>
      </c>
      <c r="X393" s="161">
        <f t="shared" si="67"/>
        <v>0</v>
      </c>
      <c r="Y393" s="162">
        <f>IF(Q393="nio",0,IF(Q393&gt;0,VLOOKUP(J393,'3-Productie normen'!A:O,VLOOKUP(Q393,'3-Productie normen'!R:S,2,FALSE),FALSE)))</f>
        <v>0</v>
      </c>
      <c r="Z393" s="162">
        <f t="shared" si="68"/>
        <v>0</v>
      </c>
      <c r="AA393" s="162">
        <f t="shared" si="69"/>
        <v>0</v>
      </c>
      <c r="AB393" s="162">
        <f t="shared" si="70"/>
        <v>0</v>
      </c>
      <c r="AC393" s="163"/>
      <c r="AE393" s="127">
        <f t="shared" si="71"/>
        <v>4603.95</v>
      </c>
    </row>
    <row r="394" spans="1:31">
      <c r="A394" s="140">
        <v>394</v>
      </c>
      <c r="B394" s="158" t="s">
        <v>515</v>
      </c>
      <c r="C394" s="495"/>
      <c r="D394" s="159" t="s">
        <v>714</v>
      </c>
      <c r="E394" s="159" t="s">
        <v>1235</v>
      </c>
      <c r="F394" s="159" t="s">
        <v>1236</v>
      </c>
      <c r="G394" s="505" t="s">
        <v>534</v>
      </c>
      <c r="H394" s="505" t="s">
        <v>531</v>
      </c>
      <c r="I394" s="505" t="s">
        <v>531</v>
      </c>
      <c r="J394" s="507" t="s">
        <v>1368</v>
      </c>
      <c r="K394" s="505" t="s">
        <v>634</v>
      </c>
      <c r="L394" s="578">
        <v>16.5</v>
      </c>
      <c r="M394" s="459"/>
      <c r="N394" s="459"/>
      <c r="O394" s="459"/>
      <c r="P394" s="459"/>
      <c r="Q394" s="160">
        <v>195</v>
      </c>
      <c r="R394" s="160"/>
      <c r="S394" s="160"/>
      <c r="T394" s="160"/>
      <c r="U394" s="161" t="e">
        <f t="shared" si="64"/>
        <v>#DIV/0!</v>
      </c>
      <c r="V394" s="161">
        <f t="shared" si="65"/>
        <v>0</v>
      </c>
      <c r="W394" s="161">
        <f t="shared" si="66"/>
        <v>0</v>
      </c>
      <c r="X394" s="161">
        <f t="shared" si="67"/>
        <v>0</v>
      </c>
      <c r="Y394" s="162">
        <f>IF(Q394="nio",0,IF(Q394&gt;0,VLOOKUP(J394,'3-Productie normen'!A:O,VLOOKUP(Q394,'3-Productie normen'!R:S,2,FALSE),FALSE)))</f>
        <v>0</v>
      </c>
      <c r="Z394" s="162">
        <f t="shared" si="68"/>
        <v>0</v>
      </c>
      <c r="AA394" s="162">
        <f t="shared" si="69"/>
        <v>0</v>
      </c>
      <c r="AB394" s="162">
        <f t="shared" si="70"/>
        <v>0</v>
      </c>
      <c r="AC394" s="163"/>
      <c r="AE394" s="127">
        <f t="shared" si="71"/>
        <v>3217.5</v>
      </c>
    </row>
    <row r="395" spans="1:31">
      <c r="A395" s="140">
        <v>395</v>
      </c>
      <c r="B395" s="158" t="s">
        <v>515</v>
      </c>
      <c r="C395" s="495"/>
      <c r="D395" s="159" t="s">
        <v>714</v>
      </c>
      <c r="E395" s="159" t="s">
        <v>1237</v>
      </c>
      <c r="F395" s="159" t="s">
        <v>1238</v>
      </c>
      <c r="G395" s="505" t="s">
        <v>534</v>
      </c>
      <c r="H395" s="505" t="s">
        <v>531</v>
      </c>
      <c r="I395" s="505" t="s">
        <v>531</v>
      </c>
      <c r="J395" s="507" t="s">
        <v>1368</v>
      </c>
      <c r="K395" s="505" t="s">
        <v>634</v>
      </c>
      <c r="L395" s="578">
        <v>42.67</v>
      </c>
      <c r="M395" s="459"/>
      <c r="N395" s="459"/>
      <c r="O395" s="459"/>
      <c r="P395" s="459"/>
      <c r="Q395" s="160">
        <v>195</v>
      </c>
      <c r="R395" s="160"/>
      <c r="S395" s="160"/>
      <c r="T395" s="160"/>
      <c r="U395" s="161" t="e">
        <f t="shared" si="64"/>
        <v>#DIV/0!</v>
      </c>
      <c r="V395" s="161">
        <f t="shared" si="65"/>
        <v>0</v>
      </c>
      <c r="W395" s="161">
        <f t="shared" si="66"/>
        <v>0</v>
      </c>
      <c r="X395" s="161">
        <f t="shared" si="67"/>
        <v>0</v>
      </c>
      <c r="Y395" s="162">
        <f>IF(Q395="nio",0,IF(Q395&gt;0,VLOOKUP(J395,'3-Productie normen'!A:O,VLOOKUP(Q395,'3-Productie normen'!R:S,2,FALSE),FALSE)))</f>
        <v>0</v>
      </c>
      <c r="Z395" s="162">
        <f t="shared" si="68"/>
        <v>0</v>
      </c>
      <c r="AA395" s="162">
        <f t="shared" si="69"/>
        <v>0</v>
      </c>
      <c r="AB395" s="162">
        <f t="shared" si="70"/>
        <v>0</v>
      </c>
      <c r="AC395" s="163"/>
      <c r="AE395" s="127">
        <f t="shared" si="71"/>
        <v>8320.65</v>
      </c>
    </row>
    <row r="396" spans="1:31">
      <c r="A396" s="140">
        <v>396</v>
      </c>
      <c r="B396" s="158" t="s">
        <v>515</v>
      </c>
      <c r="C396" s="495"/>
      <c r="D396" s="159" t="s">
        <v>714</v>
      </c>
      <c r="E396" s="159" t="s">
        <v>1239</v>
      </c>
      <c r="F396" s="159" t="s">
        <v>1240</v>
      </c>
      <c r="G396" s="505" t="s">
        <v>543</v>
      </c>
      <c r="H396" s="505" t="s">
        <v>548</v>
      </c>
      <c r="I396" s="505" t="s">
        <v>548</v>
      </c>
      <c r="J396" s="505" t="s">
        <v>263</v>
      </c>
      <c r="K396" s="505" t="s">
        <v>547</v>
      </c>
      <c r="L396" s="578">
        <v>71.349999999999994</v>
      </c>
      <c r="M396" s="459"/>
      <c r="N396" s="459"/>
      <c r="O396" s="459"/>
      <c r="P396" s="459"/>
      <c r="Q396" s="160">
        <v>195</v>
      </c>
      <c r="R396" s="160"/>
      <c r="S396" s="160"/>
      <c r="T396" s="160"/>
      <c r="U396" s="161" t="e">
        <f t="shared" si="64"/>
        <v>#DIV/0!</v>
      </c>
      <c r="V396" s="161">
        <f t="shared" si="65"/>
        <v>0</v>
      </c>
      <c r="W396" s="161">
        <f t="shared" si="66"/>
        <v>0</v>
      </c>
      <c r="X396" s="161">
        <f t="shared" si="67"/>
        <v>0</v>
      </c>
      <c r="Y396" s="162">
        <f>IF(Q396="nio",0,IF(Q396&gt;0,VLOOKUP(J396,'3-Productie normen'!A:O,VLOOKUP(Q396,'3-Productie normen'!R:S,2,FALSE),FALSE)))</f>
        <v>0</v>
      </c>
      <c r="Z396" s="162">
        <f t="shared" si="68"/>
        <v>0</v>
      </c>
      <c r="AA396" s="162">
        <f t="shared" si="69"/>
        <v>0</v>
      </c>
      <c r="AB396" s="162">
        <f t="shared" si="70"/>
        <v>0</v>
      </c>
      <c r="AC396" s="163"/>
      <c r="AE396" s="127">
        <f t="shared" si="71"/>
        <v>13913.249999999998</v>
      </c>
    </row>
    <row r="397" spans="1:31">
      <c r="A397" s="140">
        <v>397</v>
      </c>
      <c r="B397" s="158" t="s">
        <v>515</v>
      </c>
      <c r="C397" s="495"/>
      <c r="D397" s="159" t="s">
        <v>714</v>
      </c>
      <c r="E397" s="159" t="s">
        <v>1245</v>
      </c>
      <c r="F397" s="159" t="s">
        <v>1246</v>
      </c>
      <c r="G397" s="505" t="s">
        <v>534</v>
      </c>
      <c r="H397" s="505" t="s">
        <v>531</v>
      </c>
      <c r="I397" s="505" t="s">
        <v>531</v>
      </c>
      <c r="J397" s="507" t="s">
        <v>1368</v>
      </c>
      <c r="K397" s="505" t="s">
        <v>634</v>
      </c>
      <c r="L397" s="578">
        <v>29.38</v>
      </c>
      <c r="M397" s="459"/>
      <c r="N397" s="459"/>
      <c r="O397" s="459"/>
      <c r="P397" s="459"/>
      <c r="Q397" s="160">
        <v>195</v>
      </c>
      <c r="R397" s="160"/>
      <c r="S397" s="160"/>
      <c r="T397" s="160"/>
      <c r="U397" s="161" t="e">
        <f t="shared" si="64"/>
        <v>#DIV/0!</v>
      </c>
      <c r="V397" s="161">
        <f t="shared" si="65"/>
        <v>0</v>
      </c>
      <c r="W397" s="161">
        <f t="shared" si="66"/>
        <v>0</v>
      </c>
      <c r="X397" s="161">
        <f t="shared" si="67"/>
        <v>0</v>
      </c>
      <c r="Y397" s="162">
        <f>IF(Q397="nio",0,IF(Q397&gt;0,VLOOKUP(J397,'3-Productie normen'!A:O,VLOOKUP(Q397,'3-Productie normen'!R:S,2,FALSE),FALSE)))</f>
        <v>0</v>
      </c>
      <c r="Z397" s="162">
        <f t="shared" si="68"/>
        <v>0</v>
      </c>
      <c r="AA397" s="162">
        <f t="shared" si="69"/>
        <v>0</v>
      </c>
      <c r="AB397" s="162">
        <f t="shared" si="70"/>
        <v>0</v>
      </c>
      <c r="AC397" s="163"/>
      <c r="AE397" s="127">
        <f t="shared" si="71"/>
        <v>5729.0999999999995</v>
      </c>
    </row>
    <row r="398" spans="1:31">
      <c r="A398" s="140">
        <v>398</v>
      </c>
      <c r="B398" s="158" t="s">
        <v>515</v>
      </c>
      <c r="C398" s="495"/>
      <c r="D398" s="159" t="s">
        <v>714</v>
      </c>
      <c r="E398" s="159" t="s">
        <v>1247</v>
      </c>
      <c r="F398" s="159" t="s">
        <v>1248</v>
      </c>
      <c r="G398" s="505" t="s">
        <v>534</v>
      </c>
      <c r="H398" s="505" t="s">
        <v>531</v>
      </c>
      <c r="I398" s="505" t="s">
        <v>531</v>
      </c>
      <c r="J398" s="507" t="s">
        <v>1368</v>
      </c>
      <c r="K398" s="505" t="s">
        <v>634</v>
      </c>
      <c r="L398" s="578">
        <v>33.6</v>
      </c>
      <c r="M398" s="459"/>
      <c r="N398" s="459"/>
      <c r="O398" s="459"/>
      <c r="P398" s="459"/>
      <c r="Q398" s="160">
        <v>195</v>
      </c>
      <c r="R398" s="160"/>
      <c r="S398" s="160"/>
      <c r="T398" s="160"/>
      <c r="U398" s="161" t="e">
        <f t="shared" si="64"/>
        <v>#DIV/0!</v>
      </c>
      <c r="V398" s="161">
        <f t="shared" si="65"/>
        <v>0</v>
      </c>
      <c r="W398" s="161">
        <f t="shared" si="66"/>
        <v>0</v>
      </c>
      <c r="X398" s="161">
        <f t="shared" si="67"/>
        <v>0</v>
      </c>
      <c r="Y398" s="162">
        <f>IF(Q398="nio",0,IF(Q398&gt;0,VLOOKUP(J398,'3-Productie normen'!A:O,VLOOKUP(Q398,'3-Productie normen'!R:S,2,FALSE),FALSE)))</f>
        <v>0</v>
      </c>
      <c r="Z398" s="162">
        <f t="shared" si="68"/>
        <v>0</v>
      </c>
      <c r="AA398" s="162">
        <f t="shared" si="69"/>
        <v>0</v>
      </c>
      <c r="AB398" s="162">
        <f t="shared" si="70"/>
        <v>0</v>
      </c>
      <c r="AC398" s="163"/>
      <c r="AE398" s="127">
        <f t="shared" si="71"/>
        <v>6552</v>
      </c>
    </row>
    <row r="399" spans="1:31">
      <c r="A399" s="140">
        <v>399</v>
      </c>
      <c r="B399" s="158" t="s">
        <v>515</v>
      </c>
      <c r="C399" s="495"/>
      <c r="D399" s="159" t="s">
        <v>714</v>
      </c>
      <c r="E399" s="159" t="s">
        <v>1249</v>
      </c>
      <c r="F399" s="159" t="s">
        <v>1250</v>
      </c>
      <c r="G399" s="505" t="s">
        <v>534</v>
      </c>
      <c r="H399" s="505" t="s">
        <v>531</v>
      </c>
      <c r="I399" s="505" t="s">
        <v>531</v>
      </c>
      <c r="J399" s="507" t="s">
        <v>1368</v>
      </c>
      <c r="K399" s="505" t="s">
        <v>634</v>
      </c>
      <c r="L399" s="578">
        <v>35.979999999999997</v>
      </c>
      <c r="M399" s="459"/>
      <c r="N399" s="459"/>
      <c r="O399" s="459"/>
      <c r="P399" s="459"/>
      <c r="Q399" s="160">
        <v>195</v>
      </c>
      <c r="R399" s="160"/>
      <c r="S399" s="160"/>
      <c r="T399" s="160"/>
      <c r="U399" s="161" t="e">
        <f t="shared" si="64"/>
        <v>#DIV/0!</v>
      </c>
      <c r="V399" s="161">
        <f t="shared" si="65"/>
        <v>0</v>
      </c>
      <c r="W399" s="161">
        <f t="shared" si="66"/>
        <v>0</v>
      </c>
      <c r="X399" s="161">
        <f t="shared" si="67"/>
        <v>0</v>
      </c>
      <c r="Y399" s="162">
        <f>IF(Q399="nio",0,IF(Q399&gt;0,VLOOKUP(J399,'3-Productie normen'!A:O,VLOOKUP(Q399,'3-Productie normen'!R:S,2,FALSE),FALSE)))</f>
        <v>0</v>
      </c>
      <c r="Z399" s="162">
        <f t="shared" si="68"/>
        <v>0</v>
      </c>
      <c r="AA399" s="162">
        <f t="shared" si="69"/>
        <v>0</v>
      </c>
      <c r="AB399" s="162">
        <f t="shared" si="70"/>
        <v>0</v>
      </c>
      <c r="AC399" s="163"/>
      <c r="AE399" s="127">
        <f t="shared" si="71"/>
        <v>7016.0999999999995</v>
      </c>
    </row>
    <row r="400" spans="1:31">
      <c r="A400" s="140">
        <v>400</v>
      </c>
      <c r="B400" s="158" t="s">
        <v>515</v>
      </c>
      <c r="C400" s="495"/>
      <c r="D400" s="159" t="s">
        <v>714</v>
      </c>
      <c r="E400" s="159" t="s">
        <v>1251</v>
      </c>
      <c r="F400" s="159" t="s">
        <v>1252</v>
      </c>
      <c r="G400" s="505" t="s">
        <v>534</v>
      </c>
      <c r="H400" s="505" t="s">
        <v>531</v>
      </c>
      <c r="I400" s="505" t="s">
        <v>531</v>
      </c>
      <c r="J400" s="507" t="s">
        <v>1368</v>
      </c>
      <c r="K400" s="505" t="s">
        <v>634</v>
      </c>
      <c r="L400" s="578">
        <v>11.48</v>
      </c>
      <c r="M400" s="459"/>
      <c r="N400" s="459"/>
      <c r="O400" s="459"/>
      <c r="P400" s="459"/>
      <c r="Q400" s="160">
        <v>195</v>
      </c>
      <c r="R400" s="160"/>
      <c r="S400" s="160"/>
      <c r="T400" s="160"/>
      <c r="U400" s="161" t="e">
        <f t="shared" si="64"/>
        <v>#DIV/0!</v>
      </c>
      <c r="V400" s="161">
        <f t="shared" si="65"/>
        <v>0</v>
      </c>
      <c r="W400" s="161">
        <f t="shared" si="66"/>
        <v>0</v>
      </c>
      <c r="X400" s="161">
        <f t="shared" si="67"/>
        <v>0</v>
      </c>
      <c r="Y400" s="162">
        <f>IF(Q400="nio",0,IF(Q400&gt;0,VLOOKUP(J400,'3-Productie normen'!A:O,VLOOKUP(Q400,'3-Productie normen'!R:S,2,FALSE),FALSE)))</f>
        <v>0</v>
      </c>
      <c r="Z400" s="162">
        <f t="shared" si="68"/>
        <v>0</v>
      </c>
      <c r="AA400" s="162">
        <f t="shared" si="69"/>
        <v>0</v>
      </c>
      <c r="AB400" s="162">
        <f t="shared" si="70"/>
        <v>0</v>
      </c>
      <c r="AC400" s="163"/>
      <c r="AE400" s="127">
        <f t="shared" si="71"/>
        <v>2238.6</v>
      </c>
    </row>
    <row r="401" spans="1:31">
      <c r="A401" s="140">
        <v>401</v>
      </c>
      <c r="B401" s="158" t="s">
        <v>515</v>
      </c>
      <c r="C401" s="495"/>
      <c r="D401" s="159" t="s">
        <v>714</v>
      </c>
      <c r="E401" s="159" t="s">
        <v>1253</v>
      </c>
      <c r="F401" s="159" t="s">
        <v>1254</v>
      </c>
      <c r="G401" s="505" t="s">
        <v>543</v>
      </c>
      <c r="H401" s="505" t="s">
        <v>548</v>
      </c>
      <c r="I401" s="505" t="s">
        <v>548</v>
      </c>
      <c r="J401" s="505" t="s">
        <v>263</v>
      </c>
      <c r="K401" s="505" t="s">
        <v>634</v>
      </c>
      <c r="L401" s="578">
        <v>38.299999999999997</v>
      </c>
      <c r="M401" s="459"/>
      <c r="N401" s="459"/>
      <c r="O401" s="459"/>
      <c r="P401" s="459"/>
      <c r="Q401" s="160">
        <v>195</v>
      </c>
      <c r="R401" s="160"/>
      <c r="S401" s="160"/>
      <c r="T401" s="160"/>
      <c r="U401" s="161" t="e">
        <f t="shared" si="64"/>
        <v>#DIV/0!</v>
      </c>
      <c r="V401" s="161">
        <f t="shared" si="65"/>
        <v>0</v>
      </c>
      <c r="W401" s="161">
        <f t="shared" si="66"/>
        <v>0</v>
      </c>
      <c r="X401" s="161">
        <f t="shared" si="67"/>
        <v>0</v>
      </c>
      <c r="Y401" s="162">
        <f>IF(Q401="nio",0,IF(Q401&gt;0,VLOOKUP(J401,'3-Productie normen'!A:O,VLOOKUP(Q401,'3-Productie normen'!R:S,2,FALSE),FALSE)))</f>
        <v>0</v>
      </c>
      <c r="Z401" s="162">
        <f t="shared" si="68"/>
        <v>0</v>
      </c>
      <c r="AA401" s="162">
        <f t="shared" si="69"/>
        <v>0</v>
      </c>
      <c r="AB401" s="162">
        <f t="shared" si="70"/>
        <v>0</v>
      </c>
      <c r="AC401" s="163"/>
      <c r="AE401" s="127">
        <f t="shared" si="71"/>
        <v>7468.4999999999991</v>
      </c>
    </row>
    <row r="402" spans="1:31">
      <c r="A402" s="140">
        <v>402</v>
      </c>
      <c r="B402" s="158" t="s">
        <v>515</v>
      </c>
      <c r="C402" s="495"/>
      <c r="D402" s="159" t="s">
        <v>714</v>
      </c>
      <c r="E402" s="159" t="s">
        <v>1255</v>
      </c>
      <c r="F402" s="159" t="s">
        <v>1256</v>
      </c>
      <c r="G402" s="505" t="s">
        <v>534</v>
      </c>
      <c r="H402" s="505" t="s">
        <v>535</v>
      </c>
      <c r="I402" s="505" t="s">
        <v>535</v>
      </c>
      <c r="J402" s="507" t="s">
        <v>221</v>
      </c>
      <c r="K402" s="505" t="s">
        <v>634</v>
      </c>
      <c r="L402" s="578">
        <v>11.43</v>
      </c>
      <c r="M402" s="459"/>
      <c r="N402" s="459"/>
      <c r="O402" s="459"/>
      <c r="P402" s="459"/>
      <c r="Q402" s="160">
        <v>195</v>
      </c>
      <c r="R402" s="160"/>
      <c r="S402" s="160"/>
      <c r="T402" s="160"/>
      <c r="U402" s="161" t="e">
        <f t="shared" si="64"/>
        <v>#DIV/0!</v>
      </c>
      <c r="V402" s="161">
        <f t="shared" si="65"/>
        <v>0</v>
      </c>
      <c r="W402" s="161">
        <f t="shared" si="66"/>
        <v>0</v>
      </c>
      <c r="X402" s="161">
        <f t="shared" si="67"/>
        <v>0</v>
      </c>
      <c r="Y402" s="162">
        <f>IF(Q402="nio",0,IF(Q402&gt;0,VLOOKUP(J402,'3-Productie normen'!A:O,VLOOKUP(Q402,'3-Productie normen'!R:S,2,FALSE),FALSE)))</f>
        <v>0</v>
      </c>
      <c r="Z402" s="162">
        <f t="shared" si="68"/>
        <v>0</v>
      </c>
      <c r="AA402" s="162">
        <f t="shared" si="69"/>
        <v>0</v>
      </c>
      <c r="AB402" s="162">
        <f t="shared" si="70"/>
        <v>0</v>
      </c>
      <c r="AC402" s="163"/>
      <c r="AE402" s="127">
        <f t="shared" si="71"/>
        <v>2228.85</v>
      </c>
    </row>
    <row r="403" spans="1:31">
      <c r="A403" s="140">
        <v>403</v>
      </c>
      <c r="B403" s="158" t="s">
        <v>515</v>
      </c>
      <c r="C403" s="495"/>
      <c r="D403" s="159" t="s">
        <v>714</v>
      </c>
      <c r="E403" s="159" t="s">
        <v>1257</v>
      </c>
      <c r="F403" s="159" t="s">
        <v>1258</v>
      </c>
      <c r="G403" s="505" t="s">
        <v>534</v>
      </c>
      <c r="H403" s="505" t="s">
        <v>535</v>
      </c>
      <c r="I403" s="505" t="s">
        <v>535</v>
      </c>
      <c r="J403" s="507" t="s">
        <v>221</v>
      </c>
      <c r="K403" s="505" t="s">
        <v>634</v>
      </c>
      <c r="L403" s="578">
        <v>11.43</v>
      </c>
      <c r="M403" s="459"/>
      <c r="N403" s="459"/>
      <c r="O403" s="459"/>
      <c r="P403" s="459"/>
      <c r="Q403" s="160">
        <v>195</v>
      </c>
      <c r="R403" s="160"/>
      <c r="S403" s="160"/>
      <c r="T403" s="160"/>
      <c r="U403" s="161" t="e">
        <f t="shared" si="64"/>
        <v>#DIV/0!</v>
      </c>
      <c r="V403" s="161">
        <f t="shared" si="65"/>
        <v>0</v>
      </c>
      <c r="W403" s="161">
        <f t="shared" si="66"/>
        <v>0</v>
      </c>
      <c r="X403" s="161">
        <f t="shared" si="67"/>
        <v>0</v>
      </c>
      <c r="Y403" s="162">
        <f>IF(Q403="nio",0,IF(Q403&gt;0,VLOOKUP(J403,'3-Productie normen'!A:O,VLOOKUP(Q403,'3-Productie normen'!R:S,2,FALSE),FALSE)))</f>
        <v>0</v>
      </c>
      <c r="Z403" s="162">
        <f t="shared" si="68"/>
        <v>0</v>
      </c>
      <c r="AA403" s="162">
        <f t="shared" si="69"/>
        <v>0</v>
      </c>
      <c r="AB403" s="162">
        <f t="shared" si="70"/>
        <v>0</v>
      </c>
      <c r="AC403" s="163"/>
      <c r="AE403" s="127">
        <f t="shared" si="71"/>
        <v>2228.85</v>
      </c>
    </row>
    <row r="404" spans="1:31">
      <c r="A404" s="140">
        <v>404</v>
      </c>
      <c r="B404" s="158" t="s">
        <v>515</v>
      </c>
      <c r="C404" s="495"/>
      <c r="D404" s="159" t="s">
        <v>714</v>
      </c>
      <c r="E404" s="159" t="s">
        <v>1259</v>
      </c>
      <c r="F404" s="159" t="s">
        <v>1260</v>
      </c>
      <c r="G404" s="505" t="s">
        <v>534</v>
      </c>
      <c r="H404" s="505" t="s">
        <v>535</v>
      </c>
      <c r="I404" s="505" t="s">
        <v>535</v>
      </c>
      <c r="J404" s="507" t="s">
        <v>221</v>
      </c>
      <c r="K404" s="505" t="s">
        <v>634</v>
      </c>
      <c r="L404" s="578">
        <v>11.43</v>
      </c>
      <c r="M404" s="459"/>
      <c r="N404" s="459"/>
      <c r="O404" s="459"/>
      <c r="P404" s="459"/>
      <c r="Q404" s="160">
        <v>195</v>
      </c>
      <c r="R404" s="160"/>
      <c r="S404" s="160"/>
      <c r="T404" s="160"/>
      <c r="U404" s="161" t="e">
        <f t="shared" si="64"/>
        <v>#DIV/0!</v>
      </c>
      <c r="V404" s="161">
        <f t="shared" si="65"/>
        <v>0</v>
      </c>
      <c r="W404" s="161">
        <f t="shared" si="66"/>
        <v>0</v>
      </c>
      <c r="X404" s="161">
        <f t="shared" si="67"/>
        <v>0</v>
      </c>
      <c r="Y404" s="162">
        <f>IF(Q404="nio",0,IF(Q404&gt;0,VLOOKUP(J404,'3-Productie normen'!A:O,VLOOKUP(Q404,'3-Productie normen'!R:S,2,FALSE),FALSE)))</f>
        <v>0</v>
      </c>
      <c r="Z404" s="162">
        <f t="shared" si="68"/>
        <v>0</v>
      </c>
      <c r="AA404" s="162">
        <f t="shared" si="69"/>
        <v>0</v>
      </c>
      <c r="AB404" s="162">
        <f t="shared" si="70"/>
        <v>0</v>
      </c>
      <c r="AC404" s="163"/>
      <c r="AE404" s="127">
        <f t="shared" si="71"/>
        <v>2228.85</v>
      </c>
    </row>
    <row r="405" spans="1:31">
      <c r="A405" s="140">
        <v>405</v>
      </c>
      <c r="B405" s="158" t="s">
        <v>515</v>
      </c>
      <c r="C405" s="495"/>
      <c r="D405" s="159" t="s">
        <v>714</v>
      </c>
      <c r="E405" s="159" t="s">
        <v>1261</v>
      </c>
      <c r="F405" s="159" t="s">
        <v>1262</v>
      </c>
      <c r="G405" s="505" t="s">
        <v>534</v>
      </c>
      <c r="H405" s="505" t="s">
        <v>531</v>
      </c>
      <c r="I405" s="505" t="s">
        <v>531</v>
      </c>
      <c r="J405" s="507" t="s">
        <v>1368</v>
      </c>
      <c r="K405" s="505" t="s">
        <v>634</v>
      </c>
      <c r="L405" s="578">
        <v>23.41</v>
      </c>
      <c r="M405" s="459"/>
      <c r="N405" s="459"/>
      <c r="O405" s="459"/>
      <c r="P405" s="459"/>
      <c r="Q405" s="160">
        <v>195</v>
      </c>
      <c r="R405" s="160"/>
      <c r="S405" s="160"/>
      <c r="T405" s="160"/>
      <c r="U405" s="161" t="e">
        <f t="shared" si="64"/>
        <v>#DIV/0!</v>
      </c>
      <c r="V405" s="161">
        <f t="shared" si="65"/>
        <v>0</v>
      </c>
      <c r="W405" s="161">
        <f t="shared" si="66"/>
        <v>0</v>
      </c>
      <c r="X405" s="161">
        <f t="shared" si="67"/>
        <v>0</v>
      </c>
      <c r="Y405" s="162">
        <f>IF(Q405="nio",0,IF(Q405&gt;0,VLOOKUP(J405,'3-Productie normen'!A:O,VLOOKUP(Q405,'3-Productie normen'!R:S,2,FALSE),FALSE)))</f>
        <v>0</v>
      </c>
      <c r="Z405" s="162">
        <f t="shared" si="68"/>
        <v>0</v>
      </c>
      <c r="AA405" s="162">
        <f t="shared" si="69"/>
        <v>0</v>
      </c>
      <c r="AB405" s="162">
        <f t="shared" si="70"/>
        <v>0</v>
      </c>
      <c r="AC405" s="163"/>
      <c r="AE405" s="127">
        <f t="shared" si="71"/>
        <v>4564.95</v>
      </c>
    </row>
    <row r="406" spans="1:31">
      <c r="A406" s="140">
        <v>406</v>
      </c>
      <c r="B406" s="158" t="s">
        <v>515</v>
      </c>
      <c r="C406" s="495"/>
      <c r="D406" s="159" t="s">
        <v>714</v>
      </c>
      <c r="E406" s="159" t="s">
        <v>1263</v>
      </c>
      <c r="F406" s="159" t="s">
        <v>1264</v>
      </c>
      <c r="G406" s="505" t="s">
        <v>534</v>
      </c>
      <c r="H406" s="505" t="s">
        <v>531</v>
      </c>
      <c r="I406" s="505" t="s">
        <v>531</v>
      </c>
      <c r="J406" s="507" t="s">
        <v>1368</v>
      </c>
      <c r="K406" s="505" t="s">
        <v>634</v>
      </c>
      <c r="L406" s="578">
        <v>15.42</v>
      </c>
      <c r="M406" s="459"/>
      <c r="N406" s="459"/>
      <c r="O406" s="459"/>
      <c r="P406" s="459"/>
      <c r="Q406" s="160">
        <v>195</v>
      </c>
      <c r="R406" s="160"/>
      <c r="S406" s="160"/>
      <c r="T406" s="160"/>
      <c r="U406" s="161" t="e">
        <f t="shared" si="64"/>
        <v>#DIV/0!</v>
      </c>
      <c r="V406" s="161">
        <f t="shared" si="65"/>
        <v>0</v>
      </c>
      <c r="W406" s="161">
        <f t="shared" si="66"/>
        <v>0</v>
      </c>
      <c r="X406" s="161">
        <f t="shared" si="67"/>
        <v>0</v>
      </c>
      <c r="Y406" s="162">
        <f>IF(Q406="nio",0,IF(Q406&gt;0,VLOOKUP(J406,'3-Productie normen'!A:O,VLOOKUP(Q406,'3-Productie normen'!R:S,2,FALSE),FALSE)))</f>
        <v>0</v>
      </c>
      <c r="Z406" s="162">
        <f t="shared" si="68"/>
        <v>0</v>
      </c>
      <c r="AA406" s="162">
        <f t="shared" si="69"/>
        <v>0</v>
      </c>
      <c r="AB406" s="162">
        <f t="shared" si="70"/>
        <v>0</v>
      </c>
      <c r="AC406" s="163"/>
      <c r="AE406" s="127">
        <f t="shared" si="71"/>
        <v>3006.9</v>
      </c>
    </row>
    <row r="407" spans="1:31">
      <c r="A407" s="140">
        <v>407</v>
      </c>
      <c r="B407" s="158" t="s">
        <v>515</v>
      </c>
      <c r="C407" s="495"/>
      <c r="D407" s="159" t="s">
        <v>714</v>
      </c>
      <c r="E407" s="159" t="s">
        <v>1265</v>
      </c>
      <c r="F407" s="159" t="s">
        <v>1266</v>
      </c>
      <c r="G407" s="505" t="s">
        <v>534</v>
      </c>
      <c r="H407" s="505" t="s">
        <v>535</v>
      </c>
      <c r="I407" s="505" t="s">
        <v>531</v>
      </c>
      <c r="J407" s="507" t="s">
        <v>221</v>
      </c>
      <c r="K407" s="505" t="s">
        <v>634</v>
      </c>
      <c r="L407" s="578">
        <v>21.46</v>
      </c>
      <c r="M407" s="459"/>
      <c r="N407" s="459"/>
      <c r="O407" s="459"/>
      <c r="P407" s="459"/>
      <c r="Q407" s="160">
        <v>195</v>
      </c>
      <c r="R407" s="160"/>
      <c r="S407" s="160"/>
      <c r="T407" s="160"/>
      <c r="U407" s="161" t="e">
        <f t="shared" si="64"/>
        <v>#DIV/0!</v>
      </c>
      <c r="V407" s="161">
        <f t="shared" si="65"/>
        <v>0</v>
      </c>
      <c r="W407" s="161">
        <f t="shared" si="66"/>
        <v>0</v>
      </c>
      <c r="X407" s="161">
        <f t="shared" si="67"/>
        <v>0</v>
      </c>
      <c r="Y407" s="162">
        <f>IF(Q407="nio",0,IF(Q407&gt;0,VLOOKUP(J407,'3-Productie normen'!A:O,VLOOKUP(Q407,'3-Productie normen'!R:S,2,FALSE),FALSE)))</f>
        <v>0</v>
      </c>
      <c r="Z407" s="162">
        <f t="shared" si="68"/>
        <v>0</v>
      </c>
      <c r="AA407" s="162">
        <f t="shared" si="69"/>
        <v>0</v>
      </c>
      <c r="AB407" s="162">
        <f t="shared" si="70"/>
        <v>0</v>
      </c>
      <c r="AC407" s="163"/>
      <c r="AE407" s="127">
        <f t="shared" si="71"/>
        <v>4184.7</v>
      </c>
    </row>
    <row r="408" spans="1:31">
      <c r="A408" s="140">
        <v>408</v>
      </c>
      <c r="B408" s="158" t="s">
        <v>515</v>
      </c>
      <c r="C408" s="495"/>
      <c r="D408" s="159" t="s">
        <v>714</v>
      </c>
      <c r="E408" s="159" t="s">
        <v>1267</v>
      </c>
      <c r="F408" s="159" t="s">
        <v>1268</v>
      </c>
      <c r="G408" s="505" t="s">
        <v>543</v>
      </c>
      <c r="H408" s="505" t="s">
        <v>548</v>
      </c>
      <c r="I408" s="505" t="s">
        <v>548</v>
      </c>
      <c r="J408" s="505" t="s">
        <v>263</v>
      </c>
      <c r="K408" s="505" t="s">
        <v>547</v>
      </c>
      <c r="L408" s="578">
        <v>83.24</v>
      </c>
      <c r="M408" s="459"/>
      <c r="N408" s="459"/>
      <c r="O408" s="459"/>
      <c r="P408" s="459"/>
      <c r="Q408" s="160">
        <v>195</v>
      </c>
      <c r="R408" s="160"/>
      <c r="S408" s="160"/>
      <c r="T408" s="160"/>
      <c r="U408" s="161" t="e">
        <f t="shared" si="64"/>
        <v>#DIV/0!</v>
      </c>
      <c r="V408" s="161">
        <f t="shared" si="65"/>
        <v>0</v>
      </c>
      <c r="W408" s="161">
        <f t="shared" si="66"/>
        <v>0</v>
      </c>
      <c r="X408" s="161">
        <f t="shared" si="67"/>
        <v>0</v>
      </c>
      <c r="Y408" s="162">
        <f>IF(Q408="nio",0,IF(Q408&gt;0,VLOOKUP(J408,'3-Productie normen'!A:O,VLOOKUP(Q408,'3-Productie normen'!R:S,2,FALSE),FALSE)))</f>
        <v>0</v>
      </c>
      <c r="Z408" s="162">
        <f t="shared" si="68"/>
        <v>0</v>
      </c>
      <c r="AA408" s="162">
        <f t="shared" si="69"/>
        <v>0</v>
      </c>
      <c r="AB408" s="162">
        <f t="shared" si="70"/>
        <v>0</v>
      </c>
      <c r="AC408" s="163"/>
      <c r="AE408" s="127">
        <f t="shared" si="71"/>
        <v>16231.8</v>
      </c>
    </row>
    <row r="409" spans="1:31">
      <c r="A409" s="140">
        <v>409</v>
      </c>
      <c r="B409" s="158" t="s">
        <v>515</v>
      </c>
      <c r="C409" s="495"/>
      <c r="D409" s="159" t="s">
        <v>714</v>
      </c>
      <c r="E409" s="159" t="s">
        <v>1269</v>
      </c>
      <c r="F409" s="159" t="s">
        <v>1270</v>
      </c>
      <c r="G409" s="505" t="s">
        <v>543</v>
      </c>
      <c r="H409" s="505" t="s">
        <v>548</v>
      </c>
      <c r="I409" s="505" t="s">
        <v>548</v>
      </c>
      <c r="J409" s="505" t="s">
        <v>263</v>
      </c>
      <c r="K409" s="505" t="s">
        <v>547</v>
      </c>
      <c r="L409" s="578">
        <v>89.05</v>
      </c>
      <c r="M409" s="459"/>
      <c r="N409" s="459"/>
      <c r="O409" s="459"/>
      <c r="P409" s="459"/>
      <c r="Q409" s="160">
        <v>195</v>
      </c>
      <c r="R409" s="160"/>
      <c r="S409" s="160"/>
      <c r="T409" s="160"/>
      <c r="U409" s="161" t="e">
        <f t="shared" si="64"/>
        <v>#DIV/0!</v>
      </c>
      <c r="V409" s="161">
        <f t="shared" si="65"/>
        <v>0</v>
      </c>
      <c r="W409" s="161">
        <f t="shared" si="66"/>
        <v>0</v>
      </c>
      <c r="X409" s="161">
        <f t="shared" si="67"/>
        <v>0</v>
      </c>
      <c r="Y409" s="162">
        <f>IF(Q409="nio",0,IF(Q409&gt;0,VLOOKUP(J409,'3-Productie normen'!A:O,VLOOKUP(Q409,'3-Productie normen'!R:S,2,FALSE),FALSE)))</f>
        <v>0</v>
      </c>
      <c r="Z409" s="162">
        <f t="shared" si="68"/>
        <v>0</v>
      </c>
      <c r="AA409" s="162">
        <f t="shared" si="69"/>
        <v>0</v>
      </c>
      <c r="AB409" s="162">
        <f t="shared" si="70"/>
        <v>0</v>
      </c>
      <c r="AC409" s="163"/>
      <c r="AE409" s="127">
        <f t="shared" si="71"/>
        <v>17364.75</v>
      </c>
    </row>
    <row r="410" spans="1:31">
      <c r="A410" s="140">
        <v>410</v>
      </c>
      <c r="B410" s="158" t="s">
        <v>515</v>
      </c>
      <c r="C410" s="495"/>
      <c r="D410" s="159" t="s">
        <v>714</v>
      </c>
      <c r="E410" s="159" t="s">
        <v>1279</v>
      </c>
      <c r="F410" s="159" t="s">
        <v>1280</v>
      </c>
      <c r="G410" s="505" t="s">
        <v>534</v>
      </c>
      <c r="H410" s="505" t="s">
        <v>535</v>
      </c>
      <c r="I410" s="505" t="s">
        <v>535</v>
      </c>
      <c r="J410" s="507" t="s">
        <v>221</v>
      </c>
      <c r="K410" s="505" t="s">
        <v>634</v>
      </c>
      <c r="L410" s="578">
        <v>39.01</v>
      </c>
      <c r="M410" s="459"/>
      <c r="N410" s="459"/>
      <c r="O410" s="459"/>
      <c r="P410" s="459"/>
      <c r="Q410" s="160">
        <v>195</v>
      </c>
      <c r="R410" s="160"/>
      <c r="S410" s="160"/>
      <c r="T410" s="160"/>
      <c r="U410" s="161" t="e">
        <f t="shared" si="64"/>
        <v>#DIV/0!</v>
      </c>
      <c r="V410" s="161">
        <f t="shared" si="65"/>
        <v>0</v>
      </c>
      <c r="W410" s="161">
        <f t="shared" si="66"/>
        <v>0</v>
      </c>
      <c r="X410" s="161">
        <f t="shared" si="67"/>
        <v>0</v>
      </c>
      <c r="Y410" s="162">
        <f>IF(Q410="nio",0,IF(Q410&gt;0,VLOOKUP(J410,'3-Productie normen'!A:O,VLOOKUP(Q410,'3-Productie normen'!R:S,2,FALSE),FALSE)))</f>
        <v>0</v>
      </c>
      <c r="Z410" s="162">
        <f t="shared" si="68"/>
        <v>0</v>
      </c>
      <c r="AA410" s="162">
        <f t="shared" si="69"/>
        <v>0</v>
      </c>
      <c r="AB410" s="162">
        <f t="shared" si="70"/>
        <v>0</v>
      </c>
      <c r="AC410" s="163"/>
      <c r="AE410" s="127">
        <f t="shared" si="71"/>
        <v>7606.95</v>
      </c>
    </row>
    <row r="411" spans="1:31">
      <c r="A411" s="140">
        <v>411</v>
      </c>
      <c r="B411" s="158" t="s">
        <v>515</v>
      </c>
      <c r="C411" s="495"/>
      <c r="D411" s="159" t="s">
        <v>714</v>
      </c>
      <c r="E411" s="159" t="s">
        <v>1281</v>
      </c>
      <c r="F411" s="159" t="s">
        <v>1282</v>
      </c>
      <c r="G411" s="505" t="s">
        <v>536</v>
      </c>
      <c r="H411" s="505" t="s">
        <v>540</v>
      </c>
      <c r="I411" s="505" t="s">
        <v>540</v>
      </c>
      <c r="J411" s="505" t="s">
        <v>250</v>
      </c>
      <c r="K411" s="505" t="s">
        <v>547</v>
      </c>
      <c r="L411" s="578">
        <v>10.61</v>
      </c>
      <c r="M411" s="459"/>
      <c r="N411" s="459"/>
      <c r="O411" s="459"/>
      <c r="P411" s="459"/>
      <c r="Q411" s="160">
        <v>120</v>
      </c>
      <c r="R411" s="160"/>
      <c r="S411" s="160"/>
      <c r="T411" s="160"/>
      <c r="U411" s="161" t="e">
        <f t="shared" si="64"/>
        <v>#DIV/0!</v>
      </c>
      <c r="V411" s="161">
        <f t="shared" si="65"/>
        <v>0</v>
      </c>
      <c r="W411" s="161">
        <f t="shared" si="66"/>
        <v>0</v>
      </c>
      <c r="X411" s="161">
        <f t="shared" si="67"/>
        <v>0</v>
      </c>
      <c r="Y411" s="162">
        <f>IF(Q411="nio",0,IF(Q411&gt;0,VLOOKUP(J411,'3-Productie normen'!A:O,VLOOKUP(Q411,'3-Productie normen'!R:S,2,FALSE),FALSE)))</f>
        <v>0</v>
      </c>
      <c r="Z411" s="162">
        <f t="shared" si="68"/>
        <v>0</v>
      </c>
      <c r="AA411" s="162">
        <f t="shared" si="69"/>
        <v>0</v>
      </c>
      <c r="AB411" s="162">
        <f t="shared" si="70"/>
        <v>0</v>
      </c>
      <c r="AC411" s="163"/>
      <c r="AE411" s="127">
        <f t="shared" si="71"/>
        <v>1273.1999999999998</v>
      </c>
    </row>
    <row r="412" spans="1:31">
      <c r="A412" s="140">
        <v>412</v>
      </c>
      <c r="B412" s="158" t="s">
        <v>515</v>
      </c>
      <c r="C412" s="495"/>
      <c r="D412" s="159" t="s">
        <v>714</v>
      </c>
      <c r="E412" s="159" t="s">
        <v>1283</v>
      </c>
      <c r="F412" s="159" t="s">
        <v>1284</v>
      </c>
      <c r="G412" s="505" t="s">
        <v>578</v>
      </c>
      <c r="H412" s="505" t="s">
        <v>583</v>
      </c>
      <c r="I412" s="505" t="s">
        <v>583</v>
      </c>
      <c r="J412" s="505" t="s">
        <v>1373</v>
      </c>
      <c r="K412" s="505" t="s">
        <v>547</v>
      </c>
      <c r="L412" s="578">
        <v>28.45</v>
      </c>
      <c r="M412" s="459"/>
      <c r="N412" s="459"/>
      <c r="O412" s="459"/>
      <c r="P412" s="459"/>
      <c r="Q412" s="160">
        <v>195</v>
      </c>
      <c r="R412" s="160"/>
      <c r="S412" s="160"/>
      <c r="T412" s="160"/>
      <c r="U412" s="161" t="e">
        <f t="shared" si="64"/>
        <v>#DIV/0!</v>
      </c>
      <c r="V412" s="161">
        <f t="shared" si="65"/>
        <v>0</v>
      </c>
      <c r="W412" s="161">
        <f t="shared" si="66"/>
        <v>0</v>
      </c>
      <c r="X412" s="161">
        <f t="shared" si="67"/>
        <v>0</v>
      </c>
      <c r="Y412" s="162">
        <f>IF(Q412="nio",0,IF(Q412&gt;0,VLOOKUP(J412,'3-Productie normen'!A:O,VLOOKUP(Q412,'3-Productie normen'!R:S,2,FALSE),FALSE)))</f>
        <v>0</v>
      </c>
      <c r="Z412" s="162">
        <f t="shared" si="68"/>
        <v>0</v>
      </c>
      <c r="AA412" s="162">
        <f t="shared" si="69"/>
        <v>0</v>
      </c>
      <c r="AB412" s="162">
        <f t="shared" si="70"/>
        <v>0</v>
      </c>
      <c r="AC412" s="163"/>
      <c r="AE412" s="127">
        <f t="shared" si="71"/>
        <v>5547.75</v>
      </c>
    </row>
    <row r="413" spans="1:31">
      <c r="A413" s="140">
        <v>413</v>
      </c>
      <c r="B413" s="158" t="s">
        <v>515</v>
      </c>
      <c r="C413" s="495"/>
      <c r="D413" s="159" t="s">
        <v>714</v>
      </c>
      <c r="E413" s="159" t="s">
        <v>1285</v>
      </c>
      <c r="F413" s="159" t="s">
        <v>1286</v>
      </c>
      <c r="G413" s="505" t="s">
        <v>536</v>
      </c>
      <c r="H413" s="505" t="s">
        <v>540</v>
      </c>
      <c r="I413" s="505" t="s">
        <v>540</v>
      </c>
      <c r="J413" s="505" t="s">
        <v>250</v>
      </c>
      <c r="K413" s="505" t="s">
        <v>547</v>
      </c>
      <c r="L413" s="578">
        <v>17.940000000000001</v>
      </c>
      <c r="M413" s="459"/>
      <c r="N413" s="459"/>
      <c r="O413" s="459"/>
      <c r="P413" s="459"/>
      <c r="Q413" s="160">
        <v>120</v>
      </c>
      <c r="R413" s="160"/>
      <c r="S413" s="160"/>
      <c r="T413" s="160"/>
      <c r="U413" s="161" t="e">
        <f t="shared" si="64"/>
        <v>#DIV/0!</v>
      </c>
      <c r="V413" s="161">
        <f t="shared" si="65"/>
        <v>0</v>
      </c>
      <c r="W413" s="161">
        <f t="shared" si="66"/>
        <v>0</v>
      </c>
      <c r="X413" s="161">
        <f t="shared" si="67"/>
        <v>0</v>
      </c>
      <c r="Y413" s="162">
        <f>IF(Q413="nio",0,IF(Q413&gt;0,VLOOKUP(J413,'3-Productie normen'!A:O,VLOOKUP(Q413,'3-Productie normen'!R:S,2,FALSE),FALSE)))</f>
        <v>0</v>
      </c>
      <c r="Z413" s="162">
        <f t="shared" si="68"/>
        <v>0</v>
      </c>
      <c r="AA413" s="162">
        <f t="shared" si="69"/>
        <v>0</v>
      </c>
      <c r="AB413" s="162">
        <f t="shared" si="70"/>
        <v>0</v>
      </c>
      <c r="AC413" s="163"/>
      <c r="AE413" s="127">
        <f t="shared" si="71"/>
        <v>2152.8000000000002</v>
      </c>
    </row>
    <row r="414" spans="1:31">
      <c r="A414" s="140">
        <v>414</v>
      </c>
      <c r="B414" s="158" t="s">
        <v>515</v>
      </c>
      <c r="C414" s="495"/>
      <c r="D414" s="159" t="s">
        <v>714</v>
      </c>
      <c r="E414" s="159" t="s">
        <v>1287</v>
      </c>
      <c r="F414" s="159" t="s">
        <v>1288</v>
      </c>
      <c r="G414" s="505" t="s">
        <v>536</v>
      </c>
      <c r="H414" s="505" t="s">
        <v>540</v>
      </c>
      <c r="I414" s="505" t="s">
        <v>540</v>
      </c>
      <c r="J414" s="505" t="s">
        <v>250</v>
      </c>
      <c r="K414" s="505" t="s">
        <v>547</v>
      </c>
      <c r="L414" s="578">
        <v>72.8</v>
      </c>
      <c r="M414" s="459"/>
      <c r="N414" s="459"/>
      <c r="O414" s="459"/>
      <c r="P414" s="459"/>
      <c r="Q414" s="160">
        <v>120</v>
      </c>
      <c r="R414" s="160"/>
      <c r="S414" s="160"/>
      <c r="T414" s="160"/>
      <c r="U414" s="161" t="e">
        <f t="shared" si="64"/>
        <v>#DIV/0!</v>
      </c>
      <c r="V414" s="161">
        <f t="shared" si="65"/>
        <v>0</v>
      </c>
      <c r="W414" s="161">
        <f t="shared" si="66"/>
        <v>0</v>
      </c>
      <c r="X414" s="161">
        <f t="shared" si="67"/>
        <v>0</v>
      </c>
      <c r="Y414" s="162">
        <f>IF(Q414="nio",0,IF(Q414&gt;0,VLOOKUP(J414,'3-Productie normen'!A:O,VLOOKUP(Q414,'3-Productie normen'!R:S,2,FALSE),FALSE)))</f>
        <v>0</v>
      </c>
      <c r="Z414" s="162">
        <f t="shared" si="68"/>
        <v>0</v>
      </c>
      <c r="AA414" s="162">
        <f t="shared" si="69"/>
        <v>0</v>
      </c>
      <c r="AB414" s="162">
        <f t="shared" si="70"/>
        <v>0</v>
      </c>
      <c r="AC414" s="163"/>
      <c r="AE414" s="127">
        <f t="shared" si="71"/>
        <v>8736</v>
      </c>
    </row>
    <row r="415" spans="1:31">
      <c r="A415" s="140">
        <v>415</v>
      </c>
      <c r="B415" s="158" t="s">
        <v>515</v>
      </c>
      <c r="C415" s="495"/>
      <c r="D415" s="159" t="s">
        <v>714</v>
      </c>
      <c r="E415" s="159" t="s">
        <v>1289</v>
      </c>
      <c r="F415" s="159" t="s">
        <v>1290</v>
      </c>
      <c r="G415" s="505" t="s">
        <v>530</v>
      </c>
      <c r="H415" s="505" t="s">
        <v>576</v>
      </c>
      <c r="I415" s="505" t="s">
        <v>576</v>
      </c>
      <c r="J415" s="505" t="s">
        <v>1369</v>
      </c>
      <c r="K415" s="505" t="s">
        <v>547</v>
      </c>
      <c r="L415" s="578">
        <v>3.26</v>
      </c>
      <c r="M415" s="459"/>
      <c r="N415" s="459"/>
      <c r="O415" s="459"/>
      <c r="P415" s="459"/>
      <c r="Q415" s="160">
        <v>120</v>
      </c>
      <c r="R415" s="160"/>
      <c r="S415" s="160"/>
      <c r="T415" s="160"/>
      <c r="U415" s="161" t="e">
        <f t="shared" si="64"/>
        <v>#DIV/0!</v>
      </c>
      <c r="V415" s="161">
        <f t="shared" si="65"/>
        <v>0</v>
      </c>
      <c r="W415" s="161">
        <f t="shared" si="66"/>
        <v>0</v>
      </c>
      <c r="X415" s="161">
        <f t="shared" si="67"/>
        <v>0</v>
      </c>
      <c r="Y415" s="162">
        <f>IF(Q415="nio",0,IF(Q415&gt;0,VLOOKUP(J415,'3-Productie normen'!A:O,VLOOKUP(Q415,'3-Productie normen'!R:S,2,FALSE),FALSE)))</f>
        <v>0</v>
      </c>
      <c r="Z415" s="162">
        <f t="shared" si="68"/>
        <v>0</v>
      </c>
      <c r="AA415" s="162">
        <f t="shared" si="69"/>
        <v>0</v>
      </c>
      <c r="AB415" s="162">
        <f t="shared" si="70"/>
        <v>0</v>
      </c>
      <c r="AC415" s="163"/>
      <c r="AE415" s="127">
        <f t="shared" si="71"/>
        <v>391.2</v>
      </c>
    </row>
    <row r="416" spans="1:31">
      <c r="A416" s="140">
        <v>416</v>
      </c>
      <c r="B416" s="158" t="s">
        <v>515</v>
      </c>
      <c r="C416" s="495"/>
      <c r="D416" s="159" t="s">
        <v>714</v>
      </c>
      <c r="E416" s="159" t="s">
        <v>1291</v>
      </c>
      <c r="F416" s="159" t="s">
        <v>1292</v>
      </c>
      <c r="G416" s="505" t="s">
        <v>556</v>
      </c>
      <c r="H416" s="505" t="s">
        <v>682</v>
      </c>
      <c r="I416" s="505" t="s">
        <v>682</v>
      </c>
      <c r="J416" s="505" t="s">
        <v>1380</v>
      </c>
      <c r="K416" s="505"/>
      <c r="L416" s="578">
        <v>0.8</v>
      </c>
      <c r="M416" s="459"/>
      <c r="N416" s="459"/>
      <c r="O416" s="459"/>
      <c r="P416" s="459"/>
      <c r="Q416" s="160">
        <v>1</v>
      </c>
      <c r="R416" s="160"/>
      <c r="S416" s="160"/>
      <c r="T416" s="160"/>
      <c r="U416" s="161" t="e">
        <f t="shared" si="64"/>
        <v>#DIV/0!</v>
      </c>
      <c r="V416" s="161">
        <f t="shared" si="65"/>
        <v>0</v>
      </c>
      <c r="W416" s="161">
        <f t="shared" si="66"/>
        <v>0</v>
      </c>
      <c r="X416" s="161">
        <f t="shared" si="67"/>
        <v>0</v>
      </c>
      <c r="Y416" s="162">
        <f>IF(Q416="nio",0,IF(Q416&gt;0,VLOOKUP(J416,'3-Productie normen'!A:O,VLOOKUP(Q416,'3-Productie normen'!R:S,2,FALSE),FALSE)))</f>
        <v>0</v>
      </c>
      <c r="Z416" s="162">
        <f t="shared" si="68"/>
        <v>0</v>
      </c>
      <c r="AA416" s="162">
        <f t="shared" si="69"/>
        <v>0</v>
      </c>
      <c r="AB416" s="162">
        <f t="shared" si="70"/>
        <v>0</v>
      </c>
      <c r="AC416" s="163"/>
      <c r="AE416" s="127">
        <f t="shared" si="71"/>
        <v>0.8</v>
      </c>
    </row>
    <row r="417" spans="1:31">
      <c r="A417" s="140">
        <v>417</v>
      </c>
      <c r="B417" s="158" t="s">
        <v>515</v>
      </c>
      <c r="C417" s="495"/>
      <c r="D417" s="159" t="s">
        <v>714</v>
      </c>
      <c r="E417" s="159" t="s">
        <v>1293</v>
      </c>
      <c r="F417" s="159" t="s">
        <v>1294</v>
      </c>
      <c r="G417" s="505" t="s">
        <v>530</v>
      </c>
      <c r="H417" s="505" t="s">
        <v>551</v>
      </c>
      <c r="I417" s="505" t="s">
        <v>662</v>
      </c>
      <c r="J417" s="505" t="s">
        <v>1363</v>
      </c>
      <c r="K417" s="505" t="s">
        <v>767</v>
      </c>
      <c r="L417" s="578">
        <v>2</v>
      </c>
      <c r="M417" s="459"/>
      <c r="N417" s="459"/>
      <c r="O417" s="459"/>
      <c r="P417" s="459"/>
      <c r="Q417" s="160" t="s">
        <v>517</v>
      </c>
      <c r="R417" s="160"/>
      <c r="S417" s="160"/>
      <c r="T417" s="160"/>
      <c r="U417" s="161">
        <f t="shared" si="64"/>
        <v>0</v>
      </c>
      <c r="V417" s="161">
        <f t="shared" si="65"/>
        <v>0</v>
      </c>
      <c r="W417" s="161">
        <f t="shared" si="66"/>
        <v>0</v>
      </c>
      <c r="X417" s="161">
        <f t="shared" si="67"/>
        <v>0</v>
      </c>
      <c r="Y417" s="162">
        <f>IF(Q417="nio",0,IF(Q417&gt;0,VLOOKUP(J417,'3-Productie normen'!A:O,VLOOKUP(Q417,'3-Productie normen'!R:S,2,FALSE),FALSE)))</f>
        <v>0</v>
      </c>
      <c r="Z417" s="162">
        <f t="shared" si="68"/>
        <v>0</v>
      </c>
      <c r="AA417" s="162">
        <f t="shared" si="69"/>
        <v>0</v>
      </c>
      <c r="AB417" s="162">
        <f t="shared" si="70"/>
        <v>0</v>
      </c>
      <c r="AC417" s="163"/>
      <c r="AE417" s="127">
        <f t="shared" si="71"/>
        <v>0</v>
      </c>
    </row>
    <row r="418" spans="1:31">
      <c r="A418" s="140">
        <v>418</v>
      </c>
      <c r="B418" s="158" t="s">
        <v>515</v>
      </c>
      <c r="C418" s="495"/>
      <c r="D418" s="159" t="s">
        <v>714</v>
      </c>
      <c r="E418" s="159" t="s">
        <v>1295</v>
      </c>
      <c r="F418" s="159" t="s">
        <v>1296</v>
      </c>
      <c r="G418" s="505" t="s">
        <v>568</v>
      </c>
      <c r="H418" s="505" t="s">
        <v>573</v>
      </c>
      <c r="I418" s="505" t="s">
        <v>574</v>
      </c>
      <c r="J418" s="505" t="s">
        <v>18</v>
      </c>
      <c r="K418" s="505" t="s">
        <v>571</v>
      </c>
      <c r="L418" s="578">
        <v>9.65</v>
      </c>
      <c r="M418" s="459"/>
      <c r="N418" s="459"/>
      <c r="O418" s="459"/>
      <c r="P418" s="459"/>
      <c r="Q418" s="160">
        <v>195</v>
      </c>
      <c r="R418" s="160">
        <v>195</v>
      </c>
      <c r="S418" s="160"/>
      <c r="T418" s="160"/>
      <c r="U418" s="161" t="e">
        <f t="shared" si="64"/>
        <v>#DIV/0!</v>
      </c>
      <c r="V418" s="161" t="e">
        <f t="shared" si="65"/>
        <v>#DIV/0!</v>
      </c>
      <c r="W418" s="161">
        <f t="shared" si="66"/>
        <v>0</v>
      </c>
      <c r="X418" s="161">
        <f t="shared" si="67"/>
        <v>0</v>
      </c>
      <c r="Y418" s="162">
        <f>IF(Q418="nio",0,IF(Q418&gt;0,VLOOKUP(J418,'3-Productie normen'!A:O,VLOOKUP(Q418,'3-Productie normen'!R:S,2,FALSE),FALSE)))</f>
        <v>0</v>
      </c>
      <c r="Z418" s="162">
        <f t="shared" si="68"/>
        <v>0</v>
      </c>
      <c r="AA418" s="162">
        <f t="shared" si="69"/>
        <v>0</v>
      </c>
      <c r="AB418" s="162">
        <f t="shared" si="70"/>
        <v>0</v>
      </c>
      <c r="AC418" s="163"/>
      <c r="AE418" s="127">
        <f t="shared" si="71"/>
        <v>3763.5</v>
      </c>
    </row>
    <row r="419" spans="1:31">
      <c r="A419" s="140">
        <v>419</v>
      </c>
      <c r="B419" s="158" t="s">
        <v>515</v>
      </c>
      <c r="C419" s="495"/>
      <c r="D419" s="159" t="s">
        <v>714</v>
      </c>
      <c r="E419" s="159" t="s">
        <v>1297</v>
      </c>
      <c r="F419" s="159" t="s">
        <v>1298</v>
      </c>
      <c r="G419" s="505" t="s">
        <v>568</v>
      </c>
      <c r="H419" s="505" t="s">
        <v>569</v>
      </c>
      <c r="I419" s="505" t="s">
        <v>570</v>
      </c>
      <c r="J419" s="505" t="s">
        <v>18</v>
      </c>
      <c r="K419" s="505" t="s">
        <v>571</v>
      </c>
      <c r="L419" s="578">
        <v>7.9</v>
      </c>
      <c r="M419" s="459"/>
      <c r="N419" s="459"/>
      <c r="O419" s="459"/>
      <c r="P419" s="459"/>
      <c r="Q419" s="160">
        <v>195</v>
      </c>
      <c r="R419" s="160">
        <v>195</v>
      </c>
      <c r="S419" s="160"/>
      <c r="T419" s="160"/>
      <c r="U419" s="161" t="e">
        <f t="shared" si="64"/>
        <v>#DIV/0!</v>
      </c>
      <c r="V419" s="161" t="e">
        <f t="shared" si="65"/>
        <v>#DIV/0!</v>
      </c>
      <c r="W419" s="161">
        <f t="shared" si="66"/>
        <v>0</v>
      </c>
      <c r="X419" s="161">
        <f t="shared" si="67"/>
        <v>0</v>
      </c>
      <c r="Y419" s="162">
        <f>IF(Q419="nio",0,IF(Q419&gt;0,VLOOKUP(J419,'3-Productie normen'!A:O,VLOOKUP(Q419,'3-Productie normen'!R:S,2,FALSE),FALSE)))</f>
        <v>0</v>
      </c>
      <c r="Z419" s="162">
        <f t="shared" si="68"/>
        <v>0</v>
      </c>
      <c r="AA419" s="162">
        <f t="shared" si="69"/>
        <v>0</v>
      </c>
      <c r="AB419" s="162">
        <f t="shared" si="70"/>
        <v>0</v>
      </c>
      <c r="AC419" s="163"/>
      <c r="AE419" s="127">
        <f t="shared" si="71"/>
        <v>3081</v>
      </c>
    </row>
    <row r="420" spans="1:31">
      <c r="A420" s="140">
        <v>420</v>
      </c>
      <c r="B420" s="158" t="s">
        <v>515</v>
      </c>
      <c r="C420" s="495"/>
      <c r="D420" s="159" t="s">
        <v>714</v>
      </c>
      <c r="E420" s="159" t="s">
        <v>1299</v>
      </c>
      <c r="F420" s="159" t="s">
        <v>1300</v>
      </c>
      <c r="G420" s="505" t="s">
        <v>536</v>
      </c>
      <c r="H420" s="505" t="s">
        <v>540</v>
      </c>
      <c r="I420" s="505" t="s">
        <v>540</v>
      </c>
      <c r="J420" s="505" t="s">
        <v>250</v>
      </c>
      <c r="K420" s="505" t="s">
        <v>547</v>
      </c>
      <c r="L420" s="578">
        <v>7.78</v>
      </c>
      <c r="M420" s="459"/>
      <c r="N420" s="459"/>
      <c r="O420" s="459"/>
      <c r="P420" s="459"/>
      <c r="Q420" s="160">
        <v>120</v>
      </c>
      <c r="R420" s="160"/>
      <c r="S420" s="160"/>
      <c r="T420" s="160"/>
      <c r="U420" s="161" t="e">
        <f t="shared" si="64"/>
        <v>#DIV/0!</v>
      </c>
      <c r="V420" s="161">
        <f t="shared" si="65"/>
        <v>0</v>
      </c>
      <c r="W420" s="161">
        <f t="shared" si="66"/>
        <v>0</v>
      </c>
      <c r="X420" s="161">
        <f t="shared" si="67"/>
        <v>0</v>
      </c>
      <c r="Y420" s="162">
        <f>IF(Q420="nio",0,IF(Q420&gt;0,VLOOKUP(J420,'3-Productie normen'!A:O,VLOOKUP(Q420,'3-Productie normen'!R:S,2,FALSE),FALSE)))</f>
        <v>0</v>
      </c>
      <c r="Z420" s="162">
        <f t="shared" si="68"/>
        <v>0</v>
      </c>
      <c r="AA420" s="162">
        <f t="shared" si="69"/>
        <v>0</v>
      </c>
      <c r="AB420" s="162">
        <f t="shared" si="70"/>
        <v>0</v>
      </c>
      <c r="AC420" s="163"/>
      <c r="AE420" s="127">
        <f t="shared" si="71"/>
        <v>933.6</v>
      </c>
    </row>
    <row r="421" spans="1:31">
      <c r="A421" s="140">
        <v>421</v>
      </c>
      <c r="B421" s="158" t="s">
        <v>515</v>
      </c>
      <c r="C421" s="495"/>
      <c r="D421" s="159" t="s">
        <v>714</v>
      </c>
      <c r="E421" s="159" t="s">
        <v>1301</v>
      </c>
      <c r="F421" s="159" t="s">
        <v>1302</v>
      </c>
      <c r="G421" s="505" t="s">
        <v>536</v>
      </c>
      <c r="H421" s="505" t="s">
        <v>537</v>
      </c>
      <c r="I421" s="505" t="s">
        <v>537</v>
      </c>
      <c r="J421" s="505" t="s">
        <v>250</v>
      </c>
      <c r="K421" s="505" t="s">
        <v>547</v>
      </c>
      <c r="L421" s="578">
        <v>8.51</v>
      </c>
      <c r="M421" s="459"/>
      <c r="N421" s="459"/>
      <c r="O421" s="459"/>
      <c r="P421" s="459"/>
      <c r="Q421" s="160">
        <v>120</v>
      </c>
      <c r="R421" s="160"/>
      <c r="S421" s="160"/>
      <c r="T421" s="160"/>
      <c r="U421" s="161" t="e">
        <f t="shared" si="64"/>
        <v>#DIV/0!</v>
      </c>
      <c r="V421" s="161">
        <f t="shared" si="65"/>
        <v>0</v>
      </c>
      <c r="W421" s="161">
        <f t="shared" si="66"/>
        <v>0</v>
      </c>
      <c r="X421" s="161">
        <f t="shared" si="67"/>
        <v>0</v>
      </c>
      <c r="Y421" s="162">
        <f>IF(Q421="nio",0,IF(Q421&gt;0,VLOOKUP(J421,'3-Productie normen'!A:O,VLOOKUP(Q421,'3-Productie normen'!R:S,2,FALSE),FALSE)))</f>
        <v>0</v>
      </c>
      <c r="Z421" s="162">
        <f t="shared" si="68"/>
        <v>0</v>
      </c>
      <c r="AA421" s="162">
        <f t="shared" si="69"/>
        <v>0</v>
      </c>
      <c r="AB421" s="162">
        <f t="shared" si="70"/>
        <v>0</v>
      </c>
      <c r="AC421" s="163"/>
      <c r="AE421" s="127">
        <f t="shared" si="71"/>
        <v>1021.1999999999999</v>
      </c>
    </row>
    <row r="422" spans="1:31">
      <c r="A422" s="140">
        <v>422</v>
      </c>
      <c r="B422" s="158" t="s">
        <v>515</v>
      </c>
      <c r="C422" s="495"/>
      <c r="D422" s="159" t="s">
        <v>714</v>
      </c>
      <c r="E422" s="159" t="s">
        <v>1303</v>
      </c>
      <c r="F422" s="159" t="s">
        <v>1304</v>
      </c>
      <c r="G422" s="505" t="s">
        <v>536</v>
      </c>
      <c r="H422" s="505" t="s">
        <v>540</v>
      </c>
      <c r="I422" s="505" t="s">
        <v>540</v>
      </c>
      <c r="J422" s="506" t="s">
        <v>1363</v>
      </c>
      <c r="K422" s="505" t="s">
        <v>547</v>
      </c>
      <c r="L422" s="578">
        <v>0</v>
      </c>
      <c r="M422" s="459"/>
      <c r="N422" s="459"/>
      <c r="O422" s="459"/>
      <c r="P422" s="459"/>
      <c r="Q422" s="160" t="s">
        <v>517</v>
      </c>
      <c r="R422" s="160"/>
      <c r="S422" s="160"/>
      <c r="T422" s="160"/>
      <c r="U422" s="161">
        <f t="shared" si="64"/>
        <v>0</v>
      </c>
      <c r="V422" s="161">
        <f t="shared" si="65"/>
        <v>0</v>
      </c>
      <c r="W422" s="161">
        <f t="shared" si="66"/>
        <v>0</v>
      </c>
      <c r="X422" s="161">
        <f t="shared" si="67"/>
        <v>0</v>
      </c>
      <c r="Y422" s="162">
        <f>IF(Q422="nio",0,IF(Q422&gt;0,VLOOKUP(J422,'3-Productie normen'!A:O,VLOOKUP(Q422,'3-Productie normen'!R:S,2,FALSE),FALSE)))</f>
        <v>0</v>
      </c>
      <c r="Z422" s="162">
        <f t="shared" si="68"/>
        <v>0</v>
      </c>
      <c r="AA422" s="162">
        <f t="shared" si="69"/>
        <v>0</v>
      </c>
      <c r="AB422" s="162">
        <f t="shared" si="70"/>
        <v>0</v>
      </c>
      <c r="AC422" s="163"/>
      <c r="AE422" s="127">
        <f t="shared" si="71"/>
        <v>0</v>
      </c>
    </row>
    <row r="423" spans="1:31">
      <c r="A423" s="140">
        <v>423</v>
      </c>
      <c r="B423" s="158" t="s">
        <v>515</v>
      </c>
      <c r="C423" s="495"/>
      <c r="D423" s="159" t="s">
        <v>714</v>
      </c>
      <c r="E423" s="159" t="s">
        <v>1305</v>
      </c>
      <c r="F423" s="159" t="s">
        <v>1306</v>
      </c>
      <c r="G423" s="505" t="s">
        <v>556</v>
      </c>
      <c r="H423" s="505" t="s">
        <v>557</v>
      </c>
      <c r="I423" s="505" t="s">
        <v>1307</v>
      </c>
      <c r="J423" s="505" t="s">
        <v>1363</v>
      </c>
      <c r="K423" s="505" t="s">
        <v>767</v>
      </c>
      <c r="L423" s="578">
        <v>86.73</v>
      </c>
      <c r="M423" s="459"/>
      <c r="N423" s="459"/>
      <c r="O423" s="459"/>
      <c r="P423" s="459"/>
      <c r="Q423" s="160" t="s">
        <v>517</v>
      </c>
      <c r="R423" s="160"/>
      <c r="S423" s="160"/>
      <c r="T423" s="160"/>
      <c r="U423" s="161">
        <f t="shared" si="64"/>
        <v>0</v>
      </c>
      <c r="V423" s="161">
        <f t="shared" si="65"/>
        <v>0</v>
      </c>
      <c r="W423" s="161">
        <f t="shared" si="66"/>
        <v>0</v>
      </c>
      <c r="X423" s="161">
        <f t="shared" si="67"/>
        <v>0</v>
      </c>
      <c r="Y423" s="162">
        <f>IF(Q423="nio",0,IF(Q423&gt;0,VLOOKUP(J423,'3-Productie normen'!A:O,VLOOKUP(Q423,'3-Productie normen'!R:S,2,FALSE),FALSE)))</f>
        <v>0</v>
      </c>
      <c r="Z423" s="162">
        <f t="shared" si="68"/>
        <v>0</v>
      </c>
      <c r="AA423" s="162">
        <f t="shared" si="69"/>
        <v>0</v>
      </c>
      <c r="AB423" s="162">
        <f t="shared" si="70"/>
        <v>0</v>
      </c>
      <c r="AC423" s="163"/>
      <c r="AE423" s="127">
        <f t="shared" si="71"/>
        <v>0</v>
      </c>
    </row>
    <row r="424" spans="1:31">
      <c r="A424" s="140">
        <v>424</v>
      </c>
      <c r="B424" s="158" t="s">
        <v>515</v>
      </c>
      <c r="C424" s="495"/>
      <c r="D424" s="159" t="s">
        <v>714</v>
      </c>
      <c r="E424" s="159" t="s">
        <v>1308</v>
      </c>
      <c r="F424" s="159" t="s">
        <v>1309</v>
      </c>
      <c r="G424" s="505" t="s">
        <v>568</v>
      </c>
      <c r="H424" s="505" t="s">
        <v>569</v>
      </c>
      <c r="I424" s="505" t="s">
        <v>570</v>
      </c>
      <c r="J424" s="505" t="s">
        <v>18</v>
      </c>
      <c r="K424" s="505" t="s">
        <v>571</v>
      </c>
      <c r="L424" s="578">
        <v>7.7</v>
      </c>
      <c r="M424" s="459"/>
      <c r="N424" s="459"/>
      <c r="O424" s="459"/>
      <c r="P424" s="459"/>
      <c r="Q424" s="160">
        <v>195</v>
      </c>
      <c r="R424" s="160">
        <v>195</v>
      </c>
      <c r="S424" s="160"/>
      <c r="T424" s="160"/>
      <c r="U424" s="161" t="e">
        <f t="shared" si="64"/>
        <v>#DIV/0!</v>
      </c>
      <c r="V424" s="161" t="e">
        <f t="shared" si="65"/>
        <v>#DIV/0!</v>
      </c>
      <c r="W424" s="161">
        <f t="shared" si="66"/>
        <v>0</v>
      </c>
      <c r="X424" s="161">
        <f t="shared" si="67"/>
        <v>0</v>
      </c>
      <c r="Y424" s="162">
        <f>IF(Q424="nio",0,IF(Q424&gt;0,VLOOKUP(J424,'3-Productie normen'!A:O,VLOOKUP(Q424,'3-Productie normen'!R:S,2,FALSE),FALSE)))</f>
        <v>0</v>
      </c>
      <c r="Z424" s="162">
        <f t="shared" si="68"/>
        <v>0</v>
      </c>
      <c r="AA424" s="162">
        <f t="shared" si="69"/>
        <v>0</v>
      </c>
      <c r="AB424" s="162">
        <f t="shared" si="70"/>
        <v>0</v>
      </c>
      <c r="AC424" s="163"/>
      <c r="AE424" s="127">
        <f t="shared" si="71"/>
        <v>3003</v>
      </c>
    </row>
    <row r="425" spans="1:31">
      <c r="A425" s="140">
        <v>425</v>
      </c>
      <c r="B425" s="158" t="s">
        <v>515</v>
      </c>
      <c r="C425" s="495"/>
      <c r="D425" s="159" t="s">
        <v>714</v>
      </c>
      <c r="E425" s="159" t="s">
        <v>1310</v>
      </c>
      <c r="F425" s="159" t="s">
        <v>1311</v>
      </c>
      <c r="G425" s="505" t="s">
        <v>578</v>
      </c>
      <c r="H425" s="505" t="s">
        <v>579</v>
      </c>
      <c r="I425" s="505" t="s">
        <v>579</v>
      </c>
      <c r="J425" s="505" t="s">
        <v>1363</v>
      </c>
      <c r="K425" s="505"/>
      <c r="L425" s="578">
        <v>2.42</v>
      </c>
      <c r="M425" s="459"/>
      <c r="N425" s="459"/>
      <c r="O425" s="459"/>
      <c r="P425" s="459"/>
      <c r="Q425" s="160" t="s">
        <v>517</v>
      </c>
      <c r="R425" s="160"/>
      <c r="S425" s="160"/>
      <c r="T425" s="160"/>
      <c r="U425" s="161">
        <f t="shared" si="64"/>
        <v>0</v>
      </c>
      <c r="V425" s="161">
        <f t="shared" si="65"/>
        <v>0</v>
      </c>
      <c r="W425" s="161">
        <f t="shared" si="66"/>
        <v>0</v>
      </c>
      <c r="X425" s="161">
        <f t="shared" si="67"/>
        <v>0</v>
      </c>
      <c r="Y425" s="162">
        <f>IF(Q425="nio",0,IF(Q425&gt;0,VLOOKUP(J425,'3-Productie normen'!A:O,VLOOKUP(Q425,'3-Productie normen'!R:S,2,FALSE),FALSE)))</f>
        <v>0</v>
      </c>
      <c r="Z425" s="162">
        <f t="shared" si="68"/>
        <v>0</v>
      </c>
      <c r="AA425" s="162">
        <f t="shared" si="69"/>
        <v>0</v>
      </c>
      <c r="AB425" s="162">
        <f t="shared" si="70"/>
        <v>0</v>
      </c>
      <c r="AC425" s="163"/>
      <c r="AE425" s="127">
        <f t="shared" si="71"/>
        <v>0</v>
      </c>
    </row>
    <row r="426" spans="1:31">
      <c r="A426" s="140">
        <v>426</v>
      </c>
      <c r="B426" s="158" t="s">
        <v>515</v>
      </c>
      <c r="C426" s="495"/>
      <c r="D426" s="159" t="s">
        <v>714</v>
      </c>
      <c r="E426" s="159" t="s">
        <v>1312</v>
      </c>
      <c r="F426" s="159" t="s">
        <v>1313</v>
      </c>
      <c r="G426" s="505" t="s">
        <v>578</v>
      </c>
      <c r="H426" s="505" t="s">
        <v>583</v>
      </c>
      <c r="I426" s="505" t="s">
        <v>583</v>
      </c>
      <c r="J426" s="506" t="s">
        <v>1373</v>
      </c>
      <c r="K426" s="505" t="s">
        <v>554</v>
      </c>
      <c r="L426" s="578">
        <v>16.989999999999998</v>
      </c>
      <c r="M426" s="459"/>
      <c r="N426" s="459"/>
      <c r="O426" s="459"/>
      <c r="P426" s="459"/>
      <c r="Q426" s="160">
        <v>195</v>
      </c>
      <c r="R426" s="160"/>
      <c r="S426" s="160"/>
      <c r="T426" s="160"/>
      <c r="U426" s="161" t="e">
        <f t="shared" si="64"/>
        <v>#DIV/0!</v>
      </c>
      <c r="V426" s="161">
        <f t="shared" si="65"/>
        <v>0</v>
      </c>
      <c r="W426" s="161">
        <f t="shared" si="66"/>
        <v>0</v>
      </c>
      <c r="X426" s="161">
        <f t="shared" si="67"/>
        <v>0</v>
      </c>
      <c r="Y426" s="162">
        <f>IF(Q426="nio",0,IF(Q426&gt;0,VLOOKUP(J426,'3-Productie normen'!A:O,VLOOKUP(Q426,'3-Productie normen'!R:S,2,FALSE),FALSE)))</f>
        <v>0</v>
      </c>
      <c r="Z426" s="162">
        <f t="shared" si="68"/>
        <v>0</v>
      </c>
      <c r="AA426" s="162">
        <f t="shared" si="69"/>
        <v>0</v>
      </c>
      <c r="AB426" s="162">
        <f t="shared" si="70"/>
        <v>0</v>
      </c>
      <c r="AC426" s="163"/>
      <c r="AE426" s="127">
        <f t="shared" si="71"/>
        <v>3313.0499999999997</v>
      </c>
    </row>
    <row r="427" spans="1:31">
      <c r="A427" s="140">
        <v>427</v>
      </c>
      <c r="B427" s="158" t="s">
        <v>515</v>
      </c>
      <c r="C427" s="495"/>
      <c r="D427" s="159" t="s">
        <v>714</v>
      </c>
      <c r="E427" s="159" t="s">
        <v>1314</v>
      </c>
      <c r="F427" s="159" t="s">
        <v>1315</v>
      </c>
      <c r="G427" s="505" t="s">
        <v>536</v>
      </c>
      <c r="H427" s="505" t="s">
        <v>537</v>
      </c>
      <c r="I427" s="505" t="s">
        <v>537</v>
      </c>
      <c r="J427" s="506" t="s">
        <v>250</v>
      </c>
      <c r="K427" s="505" t="s">
        <v>547</v>
      </c>
      <c r="L427" s="578">
        <v>49</v>
      </c>
      <c r="M427" s="459"/>
      <c r="N427" s="459"/>
      <c r="O427" s="459"/>
      <c r="P427" s="459"/>
      <c r="Q427" s="160">
        <v>120</v>
      </c>
      <c r="R427" s="160"/>
      <c r="S427" s="160"/>
      <c r="T427" s="160"/>
      <c r="U427" s="161" t="e">
        <f t="shared" si="64"/>
        <v>#DIV/0!</v>
      </c>
      <c r="V427" s="161">
        <f t="shared" si="65"/>
        <v>0</v>
      </c>
      <c r="W427" s="161">
        <f t="shared" si="66"/>
        <v>0</v>
      </c>
      <c r="X427" s="161">
        <f t="shared" si="67"/>
        <v>0</v>
      </c>
      <c r="Y427" s="162">
        <f>IF(Q427="nio",0,IF(Q427&gt;0,VLOOKUP(J427,'3-Productie normen'!A:O,VLOOKUP(Q427,'3-Productie normen'!R:S,2,FALSE),FALSE)))</f>
        <v>0</v>
      </c>
      <c r="Z427" s="162">
        <f t="shared" si="68"/>
        <v>0</v>
      </c>
      <c r="AA427" s="162">
        <f t="shared" si="69"/>
        <v>0</v>
      </c>
      <c r="AB427" s="162">
        <f t="shared" si="70"/>
        <v>0</v>
      </c>
      <c r="AC427" s="163"/>
      <c r="AE427" s="127">
        <f t="shared" si="71"/>
        <v>5880</v>
      </c>
    </row>
    <row r="428" spans="1:31">
      <c r="A428" s="140">
        <v>428</v>
      </c>
      <c r="B428" s="158" t="s">
        <v>515</v>
      </c>
      <c r="C428" s="495"/>
      <c r="D428" s="159" t="s">
        <v>714</v>
      </c>
      <c r="E428" s="159" t="s">
        <v>1316</v>
      </c>
      <c r="F428" s="159" t="s">
        <v>1317</v>
      </c>
      <c r="G428" s="505" t="s">
        <v>556</v>
      </c>
      <c r="H428" s="505" t="s">
        <v>682</v>
      </c>
      <c r="I428" s="505" t="s">
        <v>682</v>
      </c>
      <c r="J428" s="505" t="s">
        <v>1380</v>
      </c>
      <c r="K428" s="505"/>
      <c r="L428" s="578">
        <v>1.54</v>
      </c>
      <c r="M428" s="459"/>
      <c r="N428" s="459"/>
      <c r="O428" s="459"/>
      <c r="P428" s="459"/>
      <c r="Q428" s="160">
        <v>1</v>
      </c>
      <c r="R428" s="160"/>
      <c r="S428" s="160"/>
      <c r="T428" s="160"/>
      <c r="U428" s="161" t="e">
        <f t="shared" si="64"/>
        <v>#DIV/0!</v>
      </c>
      <c r="V428" s="161">
        <f t="shared" si="65"/>
        <v>0</v>
      </c>
      <c r="W428" s="161">
        <f t="shared" si="66"/>
        <v>0</v>
      </c>
      <c r="X428" s="161">
        <f t="shared" si="67"/>
        <v>0</v>
      </c>
      <c r="Y428" s="162">
        <f>IF(Q428="nio",0,IF(Q428&gt;0,VLOOKUP(J428,'3-Productie normen'!A:O,VLOOKUP(Q428,'3-Productie normen'!R:S,2,FALSE),FALSE)))</f>
        <v>0</v>
      </c>
      <c r="Z428" s="162">
        <f t="shared" si="68"/>
        <v>0</v>
      </c>
      <c r="AA428" s="162">
        <f t="shared" si="69"/>
        <v>0</v>
      </c>
      <c r="AB428" s="162">
        <f t="shared" si="70"/>
        <v>0</v>
      </c>
      <c r="AC428" s="163"/>
      <c r="AE428" s="127">
        <f t="shared" si="71"/>
        <v>1.54</v>
      </c>
    </row>
    <row r="429" spans="1:31">
      <c r="A429" s="140">
        <v>429</v>
      </c>
      <c r="B429" s="158" t="s">
        <v>515</v>
      </c>
      <c r="C429" s="495"/>
      <c r="D429" s="159" t="s">
        <v>714</v>
      </c>
      <c r="E429" s="159" t="s">
        <v>1318</v>
      </c>
      <c r="F429" s="159" t="s">
        <v>1319</v>
      </c>
      <c r="G429" s="505" t="s">
        <v>536</v>
      </c>
      <c r="H429" s="505" t="s">
        <v>540</v>
      </c>
      <c r="I429" s="505" t="s">
        <v>540</v>
      </c>
      <c r="J429" s="506" t="s">
        <v>250</v>
      </c>
      <c r="K429" s="505" t="s">
        <v>547</v>
      </c>
      <c r="L429" s="578">
        <v>43.27</v>
      </c>
      <c r="M429" s="459"/>
      <c r="N429" s="459"/>
      <c r="O429" s="459"/>
      <c r="P429" s="459"/>
      <c r="Q429" s="160">
        <v>120</v>
      </c>
      <c r="R429" s="160"/>
      <c r="S429" s="160"/>
      <c r="T429" s="160"/>
      <c r="U429" s="161" t="e">
        <f t="shared" si="64"/>
        <v>#DIV/0!</v>
      </c>
      <c r="V429" s="161">
        <f t="shared" si="65"/>
        <v>0</v>
      </c>
      <c r="W429" s="161">
        <f t="shared" si="66"/>
        <v>0</v>
      </c>
      <c r="X429" s="161">
        <f t="shared" si="67"/>
        <v>0</v>
      </c>
      <c r="Y429" s="162">
        <f>IF(Q429="nio",0,IF(Q429&gt;0,VLOOKUP(J429,'3-Productie normen'!A:O,VLOOKUP(Q429,'3-Productie normen'!R:S,2,FALSE),FALSE)))</f>
        <v>0</v>
      </c>
      <c r="Z429" s="162">
        <f t="shared" si="68"/>
        <v>0</v>
      </c>
      <c r="AA429" s="162">
        <f t="shared" si="69"/>
        <v>0</v>
      </c>
      <c r="AB429" s="162">
        <f t="shared" si="70"/>
        <v>0</v>
      </c>
      <c r="AC429" s="163"/>
      <c r="AE429" s="127">
        <f t="shared" si="71"/>
        <v>5192.4000000000005</v>
      </c>
    </row>
    <row r="430" spans="1:31">
      <c r="A430" s="140">
        <v>430</v>
      </c>
      <c r="B430" s="158" t="s">
        <v>515</v>
      </c>
      <c r="C430" s="495"/>
      <c r="D430" s="159" t="s">
        <v>714</v>
      </c>
      <c r="E430" s="159" t="s">
        <v>1320</v>
      </c>
      <c r="F430" s="159" t="s">
        <v>1321</v>
      </c>
      <c r="G430" s="505" t="s">
        <v>536</v>
      </c>
      <c r="H430" s="505" t="s">
        <v>537</v>
      </c>
      <c r="I430" s="505" t="s">
        <v>537</v>
      </c>
      <c r="J430" s="505" t="s">
        <v>250</v>
      </c>
      <c r="K430" s="505" t="s">
        <v>547</v>
      </c>
      <c r="L430" s="578">
        <v>6.35</v>
      </c>
      <c r="M430" s="459"/>
      <c r="N430" s="459"/>
      <c r="O430" s="459"/>
      <c r="P430" s="459"/>
      <c r="Q430" s="160">
        <v>120</v>
      </c>
      <c r="R430" s="160"/>
      <c r="S430" s="160"/>
      <c r="T430" s="160"/>
      <c r="U430" s="161" t="e">
        <f t="shared" si="64"/>
        <v>#DIV/0!</v>
      </c>
      <c r="V430" s="161">
        <f t="shared" si="65"/>
        <v>0</v>
      </c>
      <c r="W430" s="161">
        <f t="shared" si="66"/>
        <v>0</v>
      </c>
      <c r="X430" s="161">
        <f t="shared" si="67"/>
        <v>0</v>
      </c>
      <c r="Y430" s="162">
        <f>IF(Q430="nio",0,IF(Q430&gt;0,VLOOKUP(J430,'3-Productie normen'!A:O,VLOOKUP(Q430,'3-Productie normen'!R:S,2,FALSE),FALSE)))</f>
        <v>0</v>
      </c>
      <c r="Z430" s="162">
        <f t="shared" si="68"/>
        <v>0</v>
      </c>
      <c r="AA430" s="162">
        <f t="shared" si="69"/>
        <v>0</v>
      </c>
      <c r="AB430" s="162">
        <f t="shared" si="70"/>
        <v>0</v>
      </c>
      <c r="AC430" s="163"/>
      <c r="AE430" s="127">
        <f t="shared" si="71"/>
        <v>762</v>
      </c>
    </row>
    <row r="431" spans="1:31">
      <c r="A431" s="140">
        <v>431</v>
      </c>
      <c r="B431" s="158" t="s">
        <v>515</v>
      </c>
      <c r="C431" s="495"/>
      <c r="D431" s="159" t="s">
        <v>714</v>
      </c>
      <c r="E431" s="159" t="s">
        <v>1322</v>
      </c>
      <c r="F431" s="159" t="s">
        <v>1323</v>
      </c>
      <c r="G431" s="505" t="s">
        <v>536</v>
      </c>
      <c r="H431" s="505" t="s">
        <v>540</v>
      </c>
      <c r="I431" s="505" t="s">
        <v>1224</v>
      </c>
      <c r="J431" s="505" t="s">
        <v>250</v>
      </c>
      <c r="K431" s="505"/>
      <c r="L431" s="578">
        <v>41.54</v>
      </c>
      <c r="M431" s="459"/>
      <c r="N431" s="459"/>
      <c r="O431" s="459"/>
      <c r="P431" s="459"/>
      <c r="Q431" s="160">
        <v>120</v>
      </c>
      <c r="R431" s="160"/>
      <c r="S431" s="160"/>
      <c r="T431" s="160"/>
      <c r="U431" s="161" t="e">
        <f t="shared" si="64"/>
        <v>#DIV/0!</v>
      </c>
      <c r="V431" s="161">
        <f t="shared" si="65"/>
        <v>0</v>
      </c>
      <c r="W431" s="161">
        <f t="shared" si="66"/>
        <v>0</v>
      </c>
      <c r="X431" s="161">
        <f t="shared" si="67"/>
        <v>0</v>
      </c>
      <c r="Y431" s="162">
        <f>IF(Q431="nio",0,IF(Q431&gt;0,VLOOKUP(J431,'3-Productie normen'!A:O,VLOOKUP(Q431,'3-Productie normen'!R:S,2,FALSE),FALSE)))</f>
        <v>0</v>
      </c>
      <c r="Z431" s="162">
        <f t="shared" si="68"/>
        <v>0</v>
      </c>
      <c r="AA431" s="162">
        <f t="shared" si="69"/>
        <v>0</v>
      </c>
      <c r="AB431" s="162">
        <f t="shared" si="70"/>
        <v>0</v>
      </c>
      <c r="AC431" s="163"/>
      <c r="AE431" s="127">
        <f t="shared" si="71"/>
        <v>4984.8</v>
      </c>
    </row>
    <row r="432" spans="1:31">
      <c r="A432" s="140">
        <v>432</v>
      </c>
      <c r="B432" s="158" t="s">
        <v>515</v>
      </c>
      <c r="C432" s="495"/>
      <c r="D432" s="159" t="s">
        <v>714</v>
      </c>
      <c r="E432" s="159" t="s">
        <v>1324</v>
      </c>
      <c r="F432" s="159" t="s">
        <v>1325</v>
      </c>
      <c r="G432" s="505" t="s">
        <v>536</v>
      </c>
      <c r="H432" s="505" t="s">
        <v>540</v>
      </c>
      <c r="I432" s="505" t="s">
        <v>540</v>
      </c>
      <c r="J432" s="505" t="s">
        <v>250</v>
      </c>
      <c r="K432" s="505" t="s">
        <v>547</v>
      </c>
      <c r="L432" s="578">
        <v>59.93</v>
      </c>
      <c r="M432" s="459"/>
      <c r="N432" s="459"/>
      <c r="O432" s="459"/>
      <c r="P432" s="459"/>
      <c r="Q432" s="160">
        <v>120</v>
      </c>
      <c r="R432" s="160"/>
      <c r="S432" s="160"/>
      <c r="T432" s="160"/>
      <c r="U432" s="161" t="e">
        <f t="shared" si="64"/>
        <v>#DIV/0!</v>
      </c>
      <c r="V432" s="161">
        <f t="shared" si="65"/>
        <v>0</v>
      </c>
      <c r="W432" s="161">
        <f t="shared" si="66"/>
        <v>0</v>
      </c>
      <c r="X432" s="161">
        <f t="shared" si="67"/>
        <v>0</v>
      </c>
      <c r="Y432" s="162">
        <f>IF(Q432="nio",0,IF(Q432&gt;0,VLOOKUP(J432,'3-Productie normen'!A:O,VLOOKUP(Q432,'3-Productie normen'!R:S,2,FALSE),FALSE)))</f>
        <v>0</v>
      </c>
      <c r="Z432" s="162">
        <f t="shared" si="68"/>
        <v>0</v>
      </c>
      <c r="AA432" s="162">
        <f t="shared" si="69"/>
        <v>0</v>
      </c>
      <c r="AB432" s="162">
        <f t="shared" si="70"/>
        <v>0</v>
      </c>
      <c r="AC432" s="163"/>
      <c r="AE432" s="127">
        <f t="shared" si="71"/>
        <v>7191.6</v>
      </c>
    </row>
    <row r="433" spans="1:31">
      <c r="A433" s="140">
        <v>433</v>
      </c>
      <c r="B433" s="158" t="s">
        <v>515</v>
      </c>
      <c r="C433" s="495"/>
      <c r="D433" s="159" t="s">
        <v>714</v>
      </c>
      <c r="E433" s="159" t="s">
        <v>1326</v>
      </c>
      <c r="F433" s="159" t="s">
        <v>1327</v>
      </c>
      <c r="G433" s="505" t="s">
        <v>556</v>
      </c>
      <c r="H433" s="505" t="s">
        <v>566</v>
      </c>
      <c r="I433" s="505" t="s">
        <v>566</v>
      </c>
      <c r="J433" s="506" t="s">
        <v>1363</v>
      </c>
      <c r="K433" s="505"/>
      <c r="L433" s="578">
        <v>0.8</v>
      </c>
      <c r="M433" s="459"/>
      <c r="N433" s="459"/>
      <c r="O433" s="459"/>
      <c r="P433" s="459"/>
      <c r="Q433" s="160" t="s">
        <v>517</v>
      </c>
      <c r="R433" s="160"/>
      <c r="S433" s="160"/>
      <c r="T433" s="160"/>
      <c r="U433" s="161">
        <f t="shared" si="64"/>
        <v>0</v>
      </c>
      <c r="V433" s="161">
        <f t="shared" si="65"/>
        <v>0</v>
      </c>
      <c r="W433" s="161">
        <f t="shared" si="66"/>
        <v>0</v>
      </c>
      <c r="X433" s="161">
        <f t="shared" si="67"/>
        <v>0</v>
      </c>
      <c r="Y433" s="162">
        <f>IF(Q433="nio",0,IF(Q433&gt;0,VLOOKUP(J433,'3-Productie normen'!A:O,VLOOKUP(Q433,'3-Productie normen'!R:S,2,FALSE),FALSE)))</f>
        <v>0</v>
      </c>
      <c r="Z433" s="162">
        <f t="shared" si="68"/>
        <v>0</v>
      </c>
      <c r="AA433" s="162">
        <f t="shared" si="69"/>
        <v>0</v>
      </c>
      <c r="AB433" s="162">
        <f t="shared" si="70"/>
        <v>0</v>
      </c>
      <c r="AC433" s="163"/>
      <c r="AE433" s="127">
        <f t="shared" si="71"/>
        <v>0</v>
      </c>
    </row>
    <row r="434" spans="1:31">
      <c r="A434" s="140">
        <v>434</v>
      </c>
      <c r="B434" s="158" t="s">
        <v>515</v>
      </c>
      <c r="C434" s="495"/>
      <c r="D434" s="159" t="s">
        <v>714</v>
      </c>
      <c r="E434" s="159" t="s">
        <v>1328</v>
      </c>
      <c r="F434" s="159" t="s">
        <v>1329</v>
      </c>
      <c r="G434" s="505" t="s">
        <v>556</v>
      </c>
      <c r="H434" s="505" t="s">
        <v>566</v>
      </c>
      <c r="I434" s="505" t="s">
        <v>566</v>
      </c>
      <c r="J434" s="505" t="s">
        <v>1363</v>
      </c>
      <c r="K434" s="505"/>
      <c r="L434" s="578">
        <v>3.08</v>
      </c>
      <c r="M434" s="459"/>
      <c r="N434" s="459"/>
      <c r="O434" s="459"/>
      <c r="P434" s="459"/>
      <c r="Q434" s="160" t="s">
        <v>517</v>
      </c>
      <c r="R434" s="160"/>
      <c r="S434" s="160"/>
      <c r="T434" s="160"/>
      <c r="U434" s="161">
        <f t="shared" si="64"/>
        <v>0</v>
      </c>
      <c r="V434" s="161">
        <f t="shared" si="65"/>
        <v>0</v>
      </c>
      <c r="W434" s="161">
        <f t="shared" si="66"/>
        <v>0</v>
      </c>
      <c r="X434" s="161">
        <f t="shared" si="67"/>
        <v>0</v>
      </c>
      <c r="Y434" s="162">
        <f>IF(Q434="nio",0,IF(Q434&gt;0,VLOOKUP(J434,'3-Productie normen'!A:O,VLOOKUP(Q434,'3-Productie normen'!R:S,2,FALSE),FALSE)))</f>
        <v>0</v>
      </c>
      <c r="Z434" s="162">
        <f t="shared" si="68"/>
        <v>0</v>
      </c>
      <c r="AA434" s="162">
        <f t="shared" si="69"/>
        <v>0</v>
      </c>
      <c r="AB434" s="162">
        <f t="shared" si="70"/>
        <v>0</v>
      </c>
      <c r="AC434" s="163"/>
      <c r="AE434" s="127">
        <f t="shared" si="71"/>
        <v>0</v>
      </c>
    </row>
    <row r="435" spans="1:31">
      <c r="A435" s="140">
        <v>435</v>
      </c>
      <c r="B435" s="158" t="s">
        <v>515</v>
      </c>
      <c r="C435" s="495"/>
      <c r="D435" s="159" t="s">
        <v>714</v>
      </c>
      <c r="E435" s="159" t="s">
        <v>1330</v>
      </c>
      <c r="F435" s="159" t="s">
        <v>1331</v>
      </c>
      <c r="G435" s="505" t="s">
        <v>578</v>
      </c>
      <c r="H435" s="505" t="s">
        <v>654</v>
      </c>
      <c r="I435" s="505" t="s">
        <v>844</v>
      </c>
      <c r="J435" s="505" t="s">
        <v>1374</v>
      </c>
      <c r="K435" s="505"/>
      <c r="L435" s="578">
        <v>5.69</v>
      </c>
      <c r="M435" s="459"/>
      <c r="N435" s="459"/>
      <c r="O435" s="459"/>
      <c r="P435" s="459"/>
      <c r="Q435" s="160" t="s">
        <v>517</v>
      </c>
      <c r="R435" s="160"/>
      <c r="S435" s="160"/>
      <c r="T435" s="160"/>
      <c r="U435" s="161">
        <f t="shared" si="64"/>
        <v>0</v>
      </c>
      <c r="V435" s="161">
        <f t="shared" si="65"/>
        <v>0</v>
      </c>
      <c r="W435" s="161">
        <f t="shared" si="66"/>
        <v>0</v>
      </c>
      <c r="X435" s="161">
        <f t="shared" si="67"/>
        <v>0</v>
      </c>
      <c r="Y435" s="162">
        <f>IF(Q435="nio",0,IF(Q435&gt;0,VLOOKUP(J435,'3-Productie normen'!A:O,VLOOKUP(Q435,'3-Productie normen'!R:S,2,FALSE),FALSE)))</f>
        <v>0</v>
      </c>
      <c r="Z435" s="162">
        <f t="shared" si="68"/>
        <v>0</v>
      </c>
      <c r="AA435" s="162">
        <f t="shared" si="69"/>
        <v>0</v>
      </c>
      <c r="AB435" s="162">
        <f t="shared" si="70"/>
        <v>0</v>
      </c>
      <c r="AC435" s="163"/>
      <c r="AE435" s="127">
        <f t="shared" si="71"/>
        <v>0</v>
      </c>
    </row>
    <row r="436" spans="1:31">
      <c r="A436" s="140">
        <v>436</v>
      </c>
      <c r="B436" s="158" t="s">
        <v>515</v>
      </c>
      <c r="C436" s="495"/>
      <c r="D436" s="159" t="s">
        <v>714</v>
      </c>
      <c r="E436" s="159" t="s">
        <v>1332</v>
      </c>
      <c r="F436" s="159" t="s">
        <v>1333</v>
      </c>
      <c r="G436" s="505" t="s">
        <v>530</v>
      </c>
      <c r="H436" s="505" t="s">
        <v>576</v>
      </c>
      <c r="I436" s="505" t="s">
        <v>576</v>
      </c>
      <c r="J436" s="506" t="s">
        <v>1369</v>
      </c>
      <c r="K436" s="505" t="s">
        <v>634</v>
      </c>
      <c r="L436" s="578">
        <v>59.36</v>
      </c>
      <c r="M436" s="459"/>
      <c r="N436" s="459"/>
      <c r="O436" s="459"/>
      <c r="P436" s="459"/>
      <c r="Q436" s="160">
        <v>120</v>
      </c>
      <c r="R436" s="160"/>
      <c r="S436" s="160"/>
      <c r="T436" s="160"/>
      <c r="U436" s="161" t="e">
        <f t="shared" si="64"/>
        <v>#DIV/0!</v>
      </c>
      <c r="V436" s="161">
        <f t="shared" si="65"/>
        <v>0</v>
      </c>
      <c r="W436" s="161">
        <f t="shared" si="66"/>
        <v>0</v>
      </c>
      <c r="X436" s="161">
        <f t="shared" si="67"/>
        <v>0</v>
      </c>
      <c r="Y436" s="162">
        <f>IF(Q436="nio",0,IF(Q436&gt;0,VLOOKUP(J436,'3-Productie normen'!A:O,VLOOKUP(Q436,'3-Productie normen'!R:S,2,FALSE),FALSE)))</f>
        <v>0</v>
      </c>
      <c r="Z436" s="162">
        <f t="shared" si="68"/>
        <v>0</v>
      </c>
      <c r="AA436" s="162">
        <f t="shared" si="69"/>
        <v>0</v>
      </c>
      <c r="AB436" s="162">
        <f t="shared" si="70"/>
        <v>0</v>
      </c>
      <c r="AC436" s="163"/>
      <c r="AE436" s="127">
        <f t="shared" si="71"/>
        <v>7123.2</v>
      </c>
    </row>
    <row r="437" spans="1:31">
      <c r="A437" s="140">
        <v>437</v>
      </c>
      <c r="B437" s="158" t="s">
        <v>515</v>
      </c>
      <c r="C437" s="495"/>
      <c r="D437" s="159" t="s">
        <v>714</v>
      </c>
      <c r="E437" s="159" t="s">
        <v>1334</v>
      </c>
      <c r="F437" s="159" t="s">
        <v>1335</v>
      </c>
      <c r="G437" s="505" t="s">
        <v>578</v>
      </c>
      <c r="H437" s="505" t="s">
        <v>583</v>
      </c>
      <c r="I437" s="505" t="s">
        <v>583</v>
      </c>
      <c r="J437" s="506" t="s">
        <v>1373</v>
      </c>
      <c r="K437" s="505" t="s">
        <v>547</v>
      </c>
      <c r="L437" s="578">
        <v>20.100000000000001</v>
      </c>
      <c r="M437" s="459"/>
      <c r="N437" s="459"/>
      <c r="O437" s="459"/>
      <c r="P437" s="459"/>
      <c r="Q437" s="160">
        <v>195</v>
      </c>
      <c r="R437" s="160"/>
      <c r="S437" s="160"/>
      <c r="T437" s="160"/>
      <c r="U437" s="161" t="e">
        <f t="shared" si="64"/>
        <v>#DIV/0!</v>
      </c>
      <c r="V437" s="161">
        <f t="shared" si="65"/>
        <v>0</v>
      </c>
      <c r="W437" s="161">
        <f t="shared" si="66"/>
        <v>0</v>
      </c>
      <c r="X437" s="161">
        <f t="shared" si="67"/>
        <v>0</v>
      </c>
      <c r="Y437" s="162">
        <f>IF(Q437="nio",0,IF(Q437&gt;0,VLOOKUP(J437,'3-Productie normen'!A:O,VLOOKUP(Q437,'3-Productie normen'!R:S,2,FALSE),FALSE)))</f>
        <v>0</v>
      </c>
      <c r="Z437" s="162">
        <f t="shared" si="68"/>
        <v>0</v>
      </c>
      <c r="AA437" s="162">
        <f t="shared" si="69"/>
        <v>0</v>
      </c>
      <c r="AB437" s="162">
        <f t="shared" si="70"/>
        <v>0</v>
      </c>
      <c r="AC437" s="163"/>
      <c r="AE437" s="127">
        <f t="shared" si="71"/>
        <v>3919.5000000000005</v>
      </c>
    </row>
    <row r="438" spans="1:31">
      <c r="A438" s="140">
        <v>438</v>
      </c>
      <c r="B438" s="158" t="s">
        <v>515</v>
      </c>
      <c r="C438" s="495"/>
      <c r="D438" s="159" t="s">
        <v>714</v>
      </c>
      <c r="E438" s="159" t="s">
        <v>1336</v>
      </c>
      <c r="F438" s="159" t="s">
        <v>1337</v>
      </c>
      <c r="G438" s="505" t="s">
        <v>536</v>
      </c>
      <c r="H438" s="505" t="s">
        <v>537</v>
      </c>
      <c r="I438" s="505" t="s">
        <v>537</v>
      </c>
      <c r="J438" s="506" t="s">
        <v>250</v>
      </c>
      <c r="K438" s="505" t="s">
        <v>547</v>
      </c>
      <c r="L438" s="578">
        <v>15.62</v>
      </c>
      <c r="M438" s="459"/>
      <c r="N438" s="459"/>
      <c r="O438" s="459"/>
      <c r="P438" s="459"/>
      <c r="Q438" s="160">
        <v>120</v>
      </c>
      <c r="R438" s="160"/>
      <c r="S438" s="160"/>
      <c r="T438" s="160"/>
      <c r="U438" s="161" t="e">
        <f t="shared" si="64"/>
        <v>#DIV/0!</v>
      </c>
      <c r="V438" s="161">
        <f t="shared" si="65"/>
        <v>0</v>
      </c>
      <c r="W438" s="161">
        <f t="shared" si="66"/>
        <v>0</v>
      </c>
      <c r="X438" s="161">
        <f t="shared" si="67"/>
        <v>0</v>
      </c>
      <c r="Y438" s="162">
        <f>IF(Q438="nio",0,IF(Q438&gt;0,VLOOKUP(J438,'3-Productie normen'!A:O,VLOOKUP(Q438,'3-Productie normen'!R:S,2,FALSE),FALSE)))</f>
        <v>0</v>
      </c>
      <c r="Z438" s="162">
        <f t="shared" si="68"/>
        <v>0</v>
      </c>
      <c r="AA438" s="162">
        <f t="shared" si="69"/>
        <v>0</v>
      </c>
      <c r="AB438" s="162">
        <f t="shared" si="70"/>
        <v>0</v>
      </c>
      <c r="AC438" s="163"/>
      <c r="AE438" s="127">
        <f t="shared" si="71"/>
        <v>1874.3999999999999</v>
      </c>
    </row>
    <row r="439" spans="1:31">
      <c r="A439" s="140">
        <v>439</v>
      </c>
      <c r="B439" s="158" t="s">
        <v>515</v>
      </c>
      <c r="C439" s="495"/>
      <c r="D439" s="159" t="s">
        <v>714</v>
      </c>
      <c r="E439" s="159" t="s">
        <v>1338</v>
      </c>
      <c r="F439" s="159" t="s">
        <v>1339</v>
      </c>
      <c r="G439" s="505" t="s">
        <v>556</v>
      </c>
      <c r="H439" s="505" t="s">
        <v>557</v>
      </c>
      <c r="I439" s="505" t="s">
        <v>1340</v>
      </c>
      <c r="J439" s="506" t="s">
        <v>1363</v>
      </c>
      <c r="K439" s="505" t="s">
        <v>767</v>
      </c>
      <c r="L439" s="578">
        <v>5.2</v>
      </c>
      <c r="M439" s="459"/>
      <c r="N439" s="459"/>
      <c r="O439" s="459"/>
      <c r="P439" s="459"/>
      <c r="Q439" s="160" t="s">
        <v>517</v>
      </c>
      <c r="R439" s="160"/>
      <c r="S439" s="160"/>
      <c r="T439" s="160"/>
      <c r="U439" s="161">
        <f t="shared" si="64"/>
        <v>0</v>
      </c>
      <c r="V439" s="161">
        <f t="shared" si="65"/>
        <v>0</v>
      </c>
      <c r="W439" s="161">
        <f t="shared" si="66"/>
        <v>0</v>
      </c>
      <c r="X439" s="161">
        <f t="shared" si="67"/>
        <v>0</v>
      </c>
      <c r="Y439" s="162">
        <f>IF(Q439="nio",0,IF(Q439&gt;0,VLOOKUP(J439,'3-Productie normen'!A:O,VLOOKUP(Q439,'3-Productie normen'!R:S,2,FALSE),FALSE)))</f>
        <v>0</v>
      </c>
      <c r="Z439" s="162">
        <f t="shared" si="68"/>
        <v>0</v>
      </c>
      <c r="AA439" s="162">
        <f t="shared" si="69"/>
        <v>0</v>
      </c>
      <c r="AB439" s="162">
        <f t="shared" si="70"/>
        <v>0</v>
      </c>
      <c r="AC439" s="163"/>
      <c r="AE439" s="127">
        <f t="shared" si="71"/>
        <v>0</v>
      </c>
    </row>
    <row r="440" spans="1:31">
      <c r="A440" s="140">
        <v>440</v>
      </c>
      <c r="B440" s="158" t="s">
        <v>515</v>
      </c>
      <c r="C440" s="495"/>
      <c r="D440" s="159" t="s">
        <v>714</v>
      </c>
      <c r="E440" s="159" t="s">
        <v>1341</v>
      </c>
      <c r="F440" s="159" t="s">
        <v>1342</v>
      </c>
      <c r="G440" s="505" t="s">
        <v>568</v>
      </c>
      <c r="H440" s="505" t="s">
        <v>701</v>
      </c>
      <c r="I440" s="505" t="s">
        <v>1343</v>
      </c>
      <c r="J440" s="506" t="s">
        <v>1364</v>
      </c>
      <c r="K440" s="505" t="s">
        <v>571</v>
      </c>
      <c r="L440" s="578">
        <v>1.3</v>
      </c>
      <c r="M440" s="459"/>
      <c r="N440" s="459"/>
      <c r="O440" s="459"/>
      <c r="P440" s="459"/>
      <c r="Q440" s="160">
        <v>195</v>
      </c>
      <c r="R440" s="160">
        <v>195</v>
      </c>
      <c r="S440" s="160"/>
      <c r="T440" s="160"/>
      <c r="U440" s="161" t="e">
        <f t="shared" si="64"/>
        <v>#DIV/0!</v>
      </c>
      <c r="V440" s="161" t="e">
        <f t="shared" si="65"/>
        <v>#DIV/0!</v>
      </c>
      <c r="W440" s="161">
        <f t="shared" si="66"/>
        <v>0</v>
      </c>
      <c r="X440" s="161">
        <f t="shared" si="67"/>
        <v>0</v>
      </c>
      <c r="Y440" s="162">
        <f>IF(Q440="nio",0,IF(Q440&gt;0,VLOOKUP(J440,'3-Productie normen'!A:O,VLOOKUP(Q440,'3-Productie normen'!R:S,2,FALSE),FALSE)))</f>
        <v>0</v>
      </c>
      <c r="Z440" s="162">
        <f t="shared" si="68"/>
        <v>0</v>
      </c>
      <c r="AA440" s="162">
        <f t="shared" si="69"/>
        <v>0</v>
      </c>
      <c r="AB440" s="162">
        <f t="shared" si="70"/>
        <v>0</v>
      </c>
      <c r="AC440" s="163"/>
      <c r="AE440" s="127">
        <f t="shared" si="71"/>
        <v>507</v>
      </c>
    </row>
    <row r="441" spans="1:31">
      <c r="A441" s="140">
        <v>441</v>
      </c>
      <c r="B441" s="158" t="s">
        <v>515</v>
      </c>
      <c r="C441" s="495"/>
      <c r="D441" s="159" t="s">
        <v>714</v>
      </c>
      <c r="E441" s="159" t="s">
        <v>1344</v>
      </c>
      <c r="F441" s="159" t="s">
        <v>1345</v>
      </c>
      <c r="G441" s="505" t="s">
        <v>568</v>
      </c>
      <c r="H441" s="505" t="s">
        <v>573</v>
      </c>
      <c r="I441" s="505" t="s">
        <v>574</v>
      </c>
      <c r="J441" s="506" t="s">
        <v>18</v>
      </c>
      <c r="K441" s="505" t="s">
        <v>571</v>
      </c>
      <c r="L441" s="578">
        <v>1.52</v>
      </c>
      <c r="M441" s="459"/>
      <c r="N441" s="459"/>
      <c r="O441" s="459"/>
      <c r="P441" s="459"/>
      <c r="Q441" s="160">
        <v>195</v>
      </c>
      <c r="R441" s="160">
        <v>195</v>
      </c>
      <c r="S441" s="160"/>
      <c r="T441" s="160"/>
      <c r="U441" s="161" t="e">
        <f t="shared" si="64"/>
        <v>#DIV/0!</v>
      </c>
      <c r="V441" s="161" t="e">
        <f t="shared" si="65"/>
        <v>#DIV/0!</v>
      </c>
      <c r="W441" s="161">
        <f t="shared" si="66"/>
        <v>0</v>
      </c>
      <c r="X441" s="161">
        <f t="shared" si="67"/>
        <v>0</v>
      </c>
      <c r="Y441" s="162">
        <f>IF(Q441="nio",0,IF(Q441&gt;0,VLOOKUP(J441,'3-Productie normen'!A:O,VLOOKUP(Q441,'3-Productie normen'!R:S,2,FALSE),FALSE)))</f>
        <v>0</v>
      </c>
      <c r="Z441" s="162">
        <f t="shared" si="68"/>
        <v>0</v>
      </c>
      <c r="AA441" s="162">
        <f t="shared" si="69"/>
        <v>0</v>
      </c>
      <c r="AB441" s="162">
        <f t="shared" si="70"/>
        <v>0</v>
      </c>
      <c r="AC441" s="163"/>
      <c r="AE441" s="127">
        <f t="shared" si="71"/>
        <v>592.79999999999995</v>
      </c>
    </row>
    <row r="442" spans="1:31">
      <c r="A442" s="140">
        <v>442</v>
      </c>
      <c r="B442" s="158" t="s">
        <v>515</v>
      </c>
      <c r="C442" s="495"/>
      <c r="D442" s="159" t="s">
        <v>714</v>
      </c>
      <c r="E442" s="159" t="s">
        <v>1346</v>
      </c>
      <c r="F442" s="159" t="s">
        <v>1347</v>
      </c>
      <c r="G442" s="505" t="s">
        <v>568</v>
      </c>
      <c r="H442" s="505" t="s">
        <v>569</v>
      </c>
      <c r="I442" s="505" t="s">
        <v>570</v>
      </c>
      <c r="J442" s="505" t="s">
        <v>18</v>
      </c>
      <c r="K442" s="505" t="s">
        <v>571</v>
      </c>
      <c r="L442" s="578">
        <v>1.52</v>
      </c>
      <c r="M442" s="459"/>
      <c r="N442" s="459"/>
      <c r="O442" s="459"/>
      <c r="P442" s="459"/>
      <c r="Q442" s="160">
        <v>195</v>
      </c>
      <c r="R442" s="160">
        <v>195</v>
      </c>
      <c r="S442" s="160"/>
      <c r="T442" s="160"/>
      <c r="U442" s="161" t="e">
        <f t="shared" si="64"/>
        <v>#DIV/0!</v>
      </c>
      <c r="V442" s="161" t="e">
        <f t="shared" si="65"/>
        <v>#DIV/0!</v>
      </c>
      <c r="W442" s="161">
        <f t="shared" si="66"/>
        <v>0</v>
      </c>
      <c r="X442" s="161">
        <f t="shared" si="67"/>
        <v>0</v>
      </c>
      <c r="Y442" s="162">
        <f>IF(Q442="nio",0,IF(Q442&gt;0,VLOOKUP(J442,'3-Productie normen'!A:O,VLOOKUP(Q442,'3-Productie normen'!R:S,2,FALSE),FALSE)))</f>
        <v>0</v>
      </c>
      <c r="Z442" s="162">
        <f t="shared" si="68"/>
        <v>0</v>
      </c>
      <c r="AA442" s="162">
        <f t="shared" si="69"/>
        <v>0</v>
      </c>
      <c r="AB442" s="162">
        <f t="shared" si="70"/>
        <v>0</v>
      </c>
      <c r="AC442" s="163"/>
      <c r="AE442" s="127">
        <f t="shared" si="71"/>
        <v>592.79999999999995</v>
      </c>
    </row>
    <row r="443" spans="1:31">
      <c r="A443" s="140">
        <v>443</v>
      </c>
      <c r="B443" s="158" t="s">
        <v>515</v>
      </c>
      <c r="C443" s="495"/>
      <c r="D443" s="159" t="s">
        <v>714</v>
      </c>
      <c r="E443" s="159" t="s">
        <v>1348</v>
      </c>
      <c r="F443" s="159" t="s">
        <v>1349</v>
      </c>
      <c r="G443" s="505" t="s">
        <v>556</v>
      </c>
      <c r="H443" s="505" t="s">
        <v>557</v>
      </c>
      <c r="I443" s="505" t="s">
        <v>1350</v>
      </c>
      <c r="J443" s="505" t="s">
        <v>1363</v>
      </c>
      <c r="K443" s="505"/>
      <c r="L443" s="578">
        <v>58.25</v>
      </c>
      <c r="M443" s="459"/>
      <c r="N443" s="459"/>
      <c r="O443" s="459"/>
      <c r="P443" s="459"/>
      <c r="Q443" s="160" t="s">
        <v>517</v>
      </c>
      <c r="R443" s="160"/>
      <c r="S443" s="160"/>
      <c r="T443" s="160"/>
      <c r="U443" s="161">
        <f t="shared" si="64"/>
        <v>0</v>
      </c>
      <c r="V443" s="161">
        <f t="shared" si="65"/>
        <v>0</v>
      </c>
      <c r="W443" s="161">
        <f t="shared" si="66"/>
        <v>0</v>
      </c>
      <c r="X443" s="161">
        <f t="shared" si="67"/>
        <v>0</v>
      </c>
      <c r="Y443" s="162">
        <f>IF(Q443="nio",0,IF(Q443&gt;0,VLOOKUP(J443,'3-Productie normen'!A:O,VLOOKUP(Q443,'3-Productie normen'!R:S,2,FALSE),FALSE)))</f>
        <v>0</v>
      </c>
      <c r="Z443" s="162">
        <f t="shared" si="68"/>
        <v>0</v>
      </c>
      <c r="AA443" s="162">
        <f t="shared" si="69"/>
        <v>0</v>
      </c>
      <c r="AB443" s="162">
        <f t="shared" si="70"/>
        <v>0</v>
      </c>
      <c r="AC443" s="163"/>
      <c r="AE443" s="127">
        <f t="shared" si="71"/>
        <v>0</v>
      </c>
    </row>
    <row r="444" spans="1:31">
      <c r="A444" s="140">
        <v>444</v>
      </c>
      <c r="B444" s="158" t="s">
        <v>515</v>
      </c>
      <c r="C444" s="495"/>
      <c r="D444" s="159" t="s">
        <v>714</v>
      </c>
      <c r="E444" s="159" t="s">
        <v>1351</v>
      </c>
      <c r="F444" s="159" t="s">
        <v>1352</v>
      </c>
      <c r="G444" s="505" t="s">
        <v>530</v>
      </c>
      <c r="H444" s="505" t="s">
        <v>576</v>
      </c>
      <c r="I444" s="505" t="s">
        <v>1353</v>
      </c>
      <c r="J444" s="505" t="s">
        <v>1363</v>
      </c>
      <c r="K444" s="505"/>
      <c r="L444" s="578">
        <v>41.34</v>
      </c>
      <c r="M444" s="459"/>
      <c r="N444" s="459"/>
      <c r="O444" s="459"/>
      <c r="P444" s="459"/>
      <c r="Q444" s="160" t="s">
        <v>517</v>
      </c>
      <c r="R444" s="160"/>
      <c r="S444" s="160"/>
      <c r="T444" s="160"/>
      <c r="U444" s="161">
        <f t="shared" ref="U444:U507" si="72">IF(Q444="nio",0,IF(Q444&gt;0,Q444*L444/Y444,0))*M444</f>
        <v>0</v>
      </c>
      <c r="V444" s="161">
        <f t="shared" ref="V444:V507" si="73">IF(R444&gt;0,R444*L444/Z444,0)*N444</f>
        <v>0</v>
      </c>
      <c r="W444" s="161">
        <f t="shared" ref="W444:W507" si="74">IF(S444&gt;0,S444*L444/AA444,0)*O444</f>
        <v>0</v>
      </c>
      <c r="X444" s="161">
        <f t="shared" ref="X444:X507" si="75">IF(T444&gt;0,T444*L444/AB444,0)*P444</f>
        <v>0</v>
      </c>
      <c r="Y444" s="162">
        <f>IF(Q444="nio",0,IF(Q444&gt;0,VLOOKUP(J444,'3-Productie normen'!A:O,VLOOKUP(Q444,'3-Productie normen'!R:S,2,FALSE),FALSE)))</f>
        <v>0</v>
      </c>
      <c r="Z444" s="162">
        <f t="shared" ref="Z444:Z507" si="76">IF(R444&gt;0,Y444*$Z$8,0)</f>
        <v>0</v>
      </c>
      <c r="AA444" s="162">
        <f t="shared" ref="AA444:AA507" si="77">IF(S444&gt;0,Y444*$AA$8,0)</f>
        <v>0</v>
      </c>
      <c r="AB444" s="162">
        <f t="shared" ref="AB444:AB507" si="78">IF(T444&gt;0,Y444*$AB$8,0)</f>
        <v>0</v>
      </c>
      <c r="AC444" s="163"/>
      <c r="AE444" s="127">
        <f t="shared" ref="AE444:AE507" si="79">SUM(Q444:S444)*L444</f>
        <v>0</v>
      </c>
    </row>
    <row r="445" spans="1:31">
      <c r="A445" s="140">
        <v>445</v>
      </c>
      <c r="B445" s="158" t="s">
        <v>515</v>
      </c>
      <c r="C445" s="495"/>
      <c r="D445" s="159" t="s">
        <v>714</v>
      </c>
      <c r="E445" s="159" t="s">
        <v>1354</v>
      </c>
      <c r="F445" s="159" t="s">
        <v>1355</v>
      </c>
      <c r="G445" s="505" t="s">
        <v>530</v>
      </c>
      <c r="H445" s="505" t="s">
        <v>576</v>
      </c>
      <c r="I445" s="505" t="s">
        <v>1418</v>
      </c>
      <c r="J445" s="505" t="s">
        <v>1369</v>
      </c>
      <c r="K445" s="505" t="s">
        <v>547</v>
      </c>
      <c r="L445" s="578">
        <v>5.12</v>
      </c>
      <c r="M445" s="459"/>
      <c r="N445" s="459"/>
      <c r="O445" s="459"/>
      <c r="P445" s="459"/>
      <c r="Q445" s="160">
        <v>120</v>
      </c>
      <c r="R445" s="160"/>
      <c r="S445" s="160"/>
      <c r="T445" s="160"/>
      <c r="U445" s="161" t="e">
        <f t="shared" si="72"/>
        <v>#DIV/0!</v>
      </c>
      <c r="V445" s="161">
        <f t="shared" si="73"/>
        <v>0</v>
      </c>
      <c r="W445" s="161">
        <f t="shared" si="74"/>
        <v>0</v>
      </c>
      <c r="X445" s="161">
        <f t="shared" si="75"/>
        <v>0</v>
      </c>
      <c r="Y445" s="162">
        <f>IF(Q445="nio",0,IF(Q445&gt;0,VLOOKUP(J445,'3-Productie normen'!A:O,VLOOKUP(Q445,'3-Productie normen'!R:S,2,FALSE),FALSE)))</f>
        <v>0</v>
      </c>
      <c r="Z445" s="162">
        <f t="shared" si="76"/>
        <v>0</v>
      </c>
      <c r="AA445" s="162">
        <f t="shared" si="77"/>
        <v>0</v>
      </c>
      <c r="AB445" s="162">
        <f t="shared" si="78"/>
        <v>0</v>
      </c>
      <c r="AC445" s="163"/>
      <c r="AE445" s="127">
        <f t="shared" si="79"/>
        <v>614.4</v>
      </c>
    </row>
    <row r="446" spans="1:31">
      <c r="A446" s="140">
        <v>446</v>
      </c>
      <c r="B446" s="158" t="s">
        <v>515</v>
      </c>
      <c r="C446" s="495"/>
      <c r="D446" s="159" t="s">
        <v>714</v>
      </c>
      <c r="E446" s="159" t="s">
        <v>1356</v>
      </c>
      <c r="F446" s="159" t="s">
        <v>1357</v>
      </c>
      <c r="G446" s="505" t="s">
        <v>578</v>
      </c>
      <c r="H446" s="505" t="s">
        <v>579</v>
      </c>
      <c r="I446" s="505" t="s">
        <v>579</v>
      </c>
      <c r="J446" s="505" t="s">
        <v>1363</v>
      </c>
      <c r="K446" s="505"/>
      <c r="L446" s="578">
        <v>2.42</v>
      </c>
      <c r="M446" s="459"/>
      <c r="N446" s="459"/>
      <c r="O446" s="459"/>
      <c r="P446" s="459"/>
      <c r="Q446" s="160" t="s">
        <v>517</v>
      </c>
      <c r="R446" s="160"/>
      <c r="S446" s="160"/>
      <c r="T446" s="160"/>
      <c r="U446" s="161">
        <f t="shared" si="72"/>
        <v>0</v>
      </c>
      <c r="V446" s="161">
        <f t="shared" si="73"/>
        <v>0</v>
      </c>
      <c r="W446" s="161">
        <f t="shared" si="74"/>
        <v>0</v>
      </c>
      <c r="X446" s="161">
        <f t="shared" si="75"/>
        <v>0</v>
      </c>
      <c r="Y446" s="162">
        <f>IF(Q446="nio",0,IF(Q446&gt;0,VLOOKUP(J446,'3-Productie normen'!A:O,VLOOKUP(Q446,'3-Productie normen'!R:S,2,FALSE),FALSE)))</f>
        <v>0</v>
      </c>
      <c r="Z446" s="162">
        <f t="shared" si="76"/>
        <v>0</v>
      </c>
      <c r="AA446" s="162">
        <f t="shared" si="77"/>
        <v>0</v>
      </c>
      <c r="AB446" s="162">
        <f t="shared" si="78"/>
        <v>0</v>
      </c>
      <c r="AC446" s="163"/>
      <c r="AE446" s="127">
        <f t="shared" si="79"/>
        <v>0</v>
      </c>
    </row>
    <row r="447" spans="1:31">
      <c r="A447" s="140">
        <v>447</v>
      </c>
      <c r="B447" s="158" t="s">
        <v>515</v>
      </c>
      <c r="C447" s="495"/>
      <c r="D447" s="159" t="s">
        <v>714</v>
      </c>
      <c r="E447" s="159" t="s">
        <v>1358</v>
      </c>
      <c r="F447" s="159" t="s">
        <v>1359</v>
      </c>
      <c r="G447" s="505" t="s">
        <v>556</v>
      </c>
      <c r="H447" s="505" t="s">
        <v>815</v>
      </c>
      <c r="I447" s="505" t="s">
        <v>815</v>
      </c>
      <c r="J447" s="505" t="s">
        <v>1363</v>
      </c>
      <c r="K447" s="505"/>
      <c r="L447" s="578">
        <v>0.82</v>
      </c>
      <c r="M447" s="459"/>
      <c r="N447" s="459"/>
      <c r="O447" s="459"/>
      <c r="P447" s="459"/>
      <c r="Q447" s="160" t="s">
        <v>517</v>
      </c>
      <c r="R447" s="160"/>
      <c r="S447" s="160"/>
      <c r="T447" s="160"/>
      <c r="U447" s="161">
        <f t="shared" si="72"/>
        <v>0</v>
      </c>
      <c r="V447" s="161">
        <f t="shared" si="73"/>
        <v>0</v>
      </c>
      <c r="W447" s="161">
        <f t="shared" si="74"/>
        <v>0</v>
      </c>
      <c r="X447" s="161">
        <f t="shared" si="75"/>
        <v>0</v>
      </c>
      <c r="Y447" s="162">
        <f>IF(Q447="nio",0,IF(Q447&gt;0,VLOOKUP(J447,'3-Productie normen'!A:O,VLOOKUP(Q447,'3-Productie normen'!R:S,2,FALSE),FALSE)))</f>
        <v>0</v>
      </c>
      <c r="Z447" s="162">
        <f t="shared" si="76"/>
        <v>0</v>
      </c>
      <c r="AA447" s="162">
        <f t="shared" si="77"/>
        <v>0</v>
      </c>
      <c r="AB447" s="162">
        <f t="shared" si="78"/>
        <v>0</v>
      </c>
      <c r="AC447" s="163"/>
      <c r="AE447" s="127">
        <f t="shared" si="79"/>
        <v>0</v>
      </c>
    </row>
    <row r="448" spans="1:31">
      <c r="A448" s="140">
        <v>448</v>
      </c>
      <c r="B448" s="158" t="s">
        <v>515</v>
      </c>
      <c r="C448" s="495"/>
      <c r="D448" s="159" t="s">
        <v>714</v>
      </c>
      <c r="E448" s="159" t="s">
        <v>1360</v>
      </c>
      <c r="F448" s="159" t="s">
        <v>1361</v>
      </c>
      <c r="G448" s="505" t="s">
        <v>556</v>
      </c>
      <c r="H448" s="505" t="s">
        <v>566</v>
      </c>
      <c r="I448" s="505" t="s">
        <v>566</v>
      </c>
      <c r="J448" s="505" t="s">
        <v>1363</v>
      </c>
      <c r="K448" s="505"/>
      <c r="L448" s="578">
        <v>0.76</v>
      </c>
      <c r="M448" s="459"/>
      <c r="N448" s="459"/>
      <c r="O448" s="459"/>
      <c r="P448" s="459"/>
      <c r="Q448" s="160" t="s">
        <v>517</v>
      </c>
      <c r="R448" s="160"/>
      <c r="S448" s="160"/>
      <c r="T448" s="160"/>
      <c r="U448" s="161">
        <f t="shared" si="72"/>
        <v>0</v>
      </c>
      <c r="V448" s="161">
        <f t="shared" si="73"/>
        <v>0</v>
      </c>
      <c r="W448" s="161">
        <f t="shared" si="74"/>
        <v>0</v>
      </c>
      <c r="X448" s="161">
        <f t="shared" si="75"/>
        <v>0</v>
      </c>
      <c r="Y448" s="162">
        <f>IF(Q448="nio",0,IF(Q448&gt;0,VLOOKUP(J448,'3-Productie normen'!A:O,VLOOKUP(Q448,'3-Productie normen'!R:S,2,FALSE),FALSE)))</f>
        <v>0</v>
      </c>
      <c r="Z448" s="162">
        <f t="shared" si="76"/>
        <v>0</v>
      </c>
      <c r="AA448" s="162">
        <f t="shared" si="77"/>
        <v>0</v>
      </c>
      <c r="AB448" s="162">
        <f t="shared" si="78"/>
        <v>0</v>
      </c>
      <c r="AC448" s="163"/>
      <c r="AE448" s="127">
        <f t="shared" si="79"/>
        <v>0</v>
      </c>
    </row>
    <row r="449" spans="1:31">
      <c r="A449" s="140">
        <v>449</v>
      </c>
      <c r="B449" s="158" t="s">
        <v>515</v>
      </c>
      <c r="C449" s="495"/>
      <c r="D449" s="159" t="s">
        <v>714</v>
      </c>
      <c r="E449" s="159" t="s">
        <v>729</v>
      </c>
      <c r="F449" s="159" t="s">
        <v>730</v>
      </c>
      <c r="G449" s="505" t="s">
        <v>550</v>
      </c>
      <c r="H449" s="505" t="s">
        <v>551</v>
      </c>
      <c r="I449" s="505" t="s">
        <v>731</v>
      </c>
      <c r="J449" s="505" t="s">
        <v>516</v>
      </c>
      <c r="K449" s="505"/>
      <c r="L449" s="578">
        <v>4.4000000000000004</v>
      </c>
      <c r="M449" s="459"/>
      <c r="N449" s="459"/>
      <c r="O449" s="459"/>
      <c r="P449" s="459"/>
      <c r="Q449" s="160">
        <v>120</v>
      </c>
      <c r="R449" s="160"/>
      <c r="S449" s="160"/>
      <c r="T449" s="160"/>
      <c r="U449" s="161" t="e">
        <f t="shared" si="72"/>
        <v>#DIV/0!</v>
      </c>
      <c r="V449" s="161">
        <f t="shared" si="73"/>
        <v>0</v>
      </c>
      <c r="W449" s="161">
        <f t="shared" si="74"/>
        <v>0</v>
      </c>
      <c r="X449" s="161">
        <f t="shared" si="75"/>
        <v>0</v>
      </c>
      <c r="Y449" s="162">
        <f>IF(Q449="nio",0,IF(Q449&gt;0,VLOOKUP(J449,'3-Productie normen'!A:O,VLOOKUP(Q449,'3-Productie normen'!R:S,2,FALSE),FALSE)))</f>
        <v>0</v>
      </c>
      <c r="Z449" s="162">
        <f t="shared" si="76"/>
        <v>0</v>
      </c>
      <c r="AA449" s="162">
        <f t="shared" si="77"/>
        <v>0</v>
      </c>
      <c r="AB449" s="162">
        <f t="shared" si="78"/>
        <v>0</v>
      </c>
      <c r="AC449" s="163"/>
      <c r="AE449" s="127">
        <f t="shared" si="79"/>
        <v>528</v>
      </c>
    </row>
    <row r="450" spans="1:31">
      <c r="A450" s="140">
        <v>450</v>
      </c>
      <c r="B450" s="158" t="s">
        <v>515</v>
      </c>
      <c r="C450" s="495"/>
      <c r="D450" s="159" t="s">
        <v>714</v>
      </c>
      <c r="E450" s="159" t="s">
        <v>732</v>
      </c>
      <c r="F450" s="159" t="s">
        <v>733</v>
      </c>
      <c r="G450" s="505" t="s">
        <v>550</v>
      </c>
      <c r="H450" s="505" t="s">
        <v>551</v>
      </c>
      <c r="I450" s="505" t="s">
        <v>731</v>
      </c>
      <c r="J450" s="505" t="s">
        <v>516</v>
      </c>
      <c r="K450" s="505"/>
      <c r="L450" s="578">
        <v>3.77</v>
      </c>
      <c r="M450" s="459"/>
      <c r="N450" s="459"/>
      <c r="O450" s="459"/>
      <c r="P450" s="459"/>
      <c r="Q450" s="160">
        <v>120</v>
      </c>
      <c r="R450" s="160"/>
      <c r="S450" s="160"/>
      <c r="T450" s="160"/>
      <c r="U450" s="161" t="e">
        <f t="shared" si="72"/>
        <v>#DIV/0!</v>
      </c>
      <c r="V450" s="161">
        <f t="shared" si="73"/>
        <v>0</v>
      </c>
      <c r="W450" s="161">
        <f t="shared" si="74"/>
        <v>0</v>
      </c>
      <c r="X450" s="161">
        <f t="shared" si="75"/>
        <v>0</v>
      </c>
      <c r="Y450" s="162">
        <f>IF(Q450="nio",0,IF(Q450&gt;0,VLOOKUP(J450,'3-Productie normen'!A:O,VLOOKUP(Q450,'3-Productie normen'!R:S,2,FALSE),FALSE)))</f>
        <v>0</v>
      </c>
      <c r="Z450" s="162">
        <f t="shared" si="76"/>
        <v>0</v>
      </c>
      <c r="AA450" s="162">
        <f t="shared" si="77"/>
        <v>0</v>
      </c>
      <c r="AB450" s="162">
        <f t="shared" si="78"/>
        <v>0</v>
      </c>
      <c r="AC450" s="163"/>
      <c r="AE450" s="127">
        <f t="shared" si="79"/>
        <v>452.4</v>
      </c>
    </row>
    <row r="451" spans="1:31">
      <c r="A451" s="140">
        <v>451</v>
      </c>
      <c r="B451" s="158" t="s">
        <v>515</v>
      </c>
      <c r="C451" s="495"/>
      <c r="D451" s="159" t="s">
        <v>714</v>
      </c>
      <c r="E451" s="159" t="s">
        <v>734</v>
      </c>
      <c r="F451" s="159" t="s">
        <v>735</v>
      </c>
      <c r="G451" s="505" t="s">
        <v>556</v>
      </c>
      <c r="H451" s="505" t="s">
        <v>682</v>
      </c>
      <c r="I451" s="505" t="s">
        <v>682</v>
      </c>
      <c r="J451" s="505" t="s">
        <v>1380</v>
      </c>
      <c r="K451" s="505"/>
      <c r="L451" s="578">
        <v>1.51</v>
      </c>
      <c r="M451" s="459"/>
      <c r="N451" s="459"/>
      <c r="O451" s="459"/>
      <c r="P451" s="459"/>
      <c r="Q451" s="160">
        <v>1</v>
      </c>
      <c r="R451" s="160"/>
      <c r="S451" s="160"/>
      <c r="T451" s="160"/>
      <c r="U451" s="161" t="e">
        <f t="shared" si="72"/>
        <v>#DIV/0!</v>
      </c>
      <c r="V451" s="161">
        <f t="shared" si="73"/>
        <v>0</v>
      </c>
      <c r="W451" s="161">
        <f t="shared" si="74"/>
        <v>0</v>
      </c>
      <c r="X451" s="161">
        <f t="shared" si="75"/>
        <v>0</v>
      </c>
      <c r="Y451" s="162">
        <f>IF(Q451="nio",0,IF(Q451&gt;0,VLOOKUP(J451,'3-Productie normen'!A:O,VLOOKUP(Q451,'3-Productie normen'!R:S,2,FALSE),FALSE)))</f>
        <v>0</v>
      </c>
      <c r="Z451" s="162">
        <f t="shared" si="76"/>
        <v>0</v>
      </c>
      <c r="AA451" s="162">
        <f t="shared" si="77"/>
        <v>0</v>
      </c>
      <c r="AB451" s="162">
        <f t="shared" si="78"/>
        <v>0</v>
      </c>
      <c r="AC451" s="163"/>
      <c r="AE451" s="127">
        <f t="shared" si="79"/>
        <v>1.51</v>
      </c>
    </row>
    <row r="452" spans="1:31">
      <c r="A452" s="140">
        <v>452</v>
      </c>
      <c r="B452" s="158" t="s">
        <v>515</v>
      </c>
      <c r="C452" s="495"/>
      <c r="D452" s="159" t="s">
        <v>714</v>
      </c>
      <c r="E452" s="159" t="s">
        <v>772</v>
      </c>
      <c r="F452" s="159" t="s">
        <v>773</v>
      </c>
      <c r="G452" s="505" t="s">
        <v>556</v>
      </c>
      <c r="H452" s="505" t="s">
        <v>682</v>
      </c>
      <c r="I452" s="505" t="s">
        <v>682</v>
      </c>
      <c r="J452" s="505" t="s">
        <v>1380</v>
      </c>
      <c r="K452" s="505"/>
      <c r="L452" s="578">
        <v>0.8</v>
      </c>
      <c r="M452" s="459"/>
      <c r="N452" s="459"/>
      <c r="O452" s="459"/>
      <c r="P452" s="459"/>
      <c r="Q452" s="160">
        <v>1</v>
      </c>
      <c r="R452" s="160"/>
      <c r="S452" s="160"/>
      <c r="T452" s="160"/>
      <c r="U452" s="161" t="e">
        <f t="shared" si="72"/>
        <v>#DIV/0!</v>
      </c>
      <c r="V452" s="161">
        <f t="shared" si="73"/>
        <v>0</v>
      </c>
      <c r="W452" s="161">
        <f t="shared" si="74"/>
        <v>0</v>
      </c>
      <c r="X452" s="161">
        <f t="shared" si="75"/>
        <v>0</v>
      </c>
      <c r="Y452" s="162">
        <f>IF(Q452="nio",0,IF(Q452&gt;0,VLOOKUP(J452,'3-Productie normen'!A:O,VLOOKUP(Q452,'3-Productie normen'!R:S,2,FALSE),FALSE)))</f>
        <v>0</v>
      </c>
      <c r="Z452" s="162">
        <f t="shared" si="76"/>
        <v>0</v>
      </c>
      <c r="AA452" s="162">
        <f t="shared" si="77"/>
        <v>0</v>
      </c>
      <c r="AB452" s="162">
        <f t="shared" si="78"/>
        <v>0</v>
      </c>
      <c r="AC452" s="163"/>
      <c r="AE452" s="127">
        <f t="shared" si="79"/>
        <v>0.8</v>
      </c>
    </row>
    <row r="453" spans="1:31">
      <c r="A453" s="140">
        <v>453</v>
      </c>
      <c r="B453" s="158" t="s">
        <v>515</v>
      </c>
      <c r="C453" s="495"/>
      <c r="D453" s="159" t="s">
        <v>714</v>
      </c>
      <c r="E453" s="159" t="s">
        <v>798</v>
      </c>
      <c r="F453" s="159" t="s">
        <v>799</v>
      </c>
      <c r="G453" s="505" t="s">
        <v>568</v>
      </c>
      <c r="H453" s="505" t="s">
        <v>569</v>
      </c>
      <c r="I453" s="505" t="s">
        <v>570</v>
      </c>
      <c r="J453" s="505" t="s">
        <v>18</v>
      </c>
      <c r="K453" s="505" t="s">
        <v>571</v>
      </c>
      <c r="L453" s="578">
        <v>1.48</v>
      </c>
      <c r="M453" s="459"/>
      <c r="N453" s="459"/>
      <c r="O453" s="459"/>
      <c r="P453" s="459"/>
      <c r="Q453" s="160">
        <v>195</v>
      </c>
      <c r="R453" s="160">
        <v>195</v>
      </c>
      <c r="S453" s="160"/>
      <c r="T453" s="160"/>
      <c r="U453" s="161" t="e">
        <f t="shared" si="72"/>
        <v>#DIV/0!</v>
      </c>
      <c r="V453" s="161" t="e">
        <f t="shared" si="73"/>
        <v>#DIV/0!</v>
      </c>
      <c r="W453" s="161">
        <f t="shared" si="74"/>
        <v>0</v>
      </c>
      <c r="X453" s="161">
        <f t="shared" si="75"/>
        <v>0</v>
      </c>
      <c r="Y453" s="162">
        <f>IF(Q453="nio",0,IF(Q453&gt;0,VLOOKUP(J453,'3-Productie normen'!A:O,VLOOKUP(Q453,'3-Productie normen'!R:S,2,FALSE),FALSE)))</f>
        <v>0</v>
      </c>
      <c r="Z453" s="162">
        <f t="shared" si="76"/>
        <v>0</v>
      </c>
      <c r="AA453" s="162">
        <f t="shared" si="77"/>
        <v>0</v>
      </c>
      <c r="AB453" s="162">
        <f t="shared" si="78"/>
        <v>0</v>
      </c>
      <c r="AC453" s="163"/>
      <c r="AE453" s="127">
        <f t="shared" si="79"/>
        <v>577.20000000000005</v>
      </c>
    </row>
    <row r="454" spans="1:31">
      <c r="A454" s="140">
        <v>454</v>
      </c>
      <c r="B454" s="158" t="s">
        <v>515</v>
      </c>
      <c r="C454" s="495"/>
      <c r="D454" s="159" t="s">
        <v>714</v>
      </c>
      <c r="E454" s="159" t="s">
        <v>800</v>
      </c>
      <c r="F454" s="159" t="s">
        <v>801</v>
      </c>
      <c r="G454" s="505" t="s">
        <v>568</v>
      </c>
      <c r="H454" s="505" t="s">
        <v>573</v>
      </c>
      <c r="I454" s="505" t="s">
        <v>574</v>
      </c>
      <c r="J454" s="505" t="s">
        <v>18</v>
      </c>
      <c r="K454" s="505"/>
      <c r="L454" s="578">
        <v>1.48</v>
      </c>
      <c r="M454" s="459"/>
      <c r="N454" s="459"/>
      <c r="O454" s="459"/>
      <c r="P454" s="459"/>
      <c r="Q454" s="160">
        <v>195</v>
      </c>
      <c r="R454" s="160">
        <v>195</v>
      </c>
      <c r="S454" s="160"/>
      <c r="T454" s="160"/>
      <c r="U454" s="161" t="e">
        <f t="shared" si="72"/>
        <v>#DIV/0!</v>
      </c>
      <c r="V454" s="161" t="e">
        <f t="shared" si="73"/>
        <v>#DIV/0!</v>
      </c>
      <c r="W454" s="161">
        <f t="shared" si="74"/>
        <v>0</v>
      </c>
      <c r="X454" s="161">
        <f t="shared" si="75"/>
        <v>0</v>
      </c>
      <c r="Y454" s="162">
        <f>IF(Q454="nio",0,IF(Q454&gt;0,VLOOKUP(J454,'3-Productie normen'!A:O,VLOOKUP(Q454,'3-Productie normen'!R:S,2,FALSE),FALSE)))</f>
        <v>0</v>
      </c>
      <c r="Z454" s="162">
        <f t="shared" si="76"/>
        <v>0</v>
      </c>
      <c r="AA454" s="162">
        <f t="shared" si="77"/>
        <v>0</v>
      </c>
      <c r="AB454" s="162">
        <f t="shared" si="78"/>
        <v>0</v>
      </c>
      <c r="AC454" s="163"/>
      <c r="AE454" s="127">
        <f t="shared" si="79"/>
        <v>577.20000000000005</v>
      </c>
    </row>
    <row r="455" spans="1:31">
      <c r="A455" s="140">
        <v>455</v>
      </c>
      <c r="B455" s="158" t="s">
        <v>515</v>
      </c>
      <c r="C455" s="495"/>
      <c r="D455" s="159" t="s">
        <v>714</v>
      </c>
      <c r="E455" s="159" t="s">
        <v>883</v>
      </c>
      <c r="F455" s="159" t="s">
        <v>884</v>
      </c>
      <c r="G455" s="505" t="s">
        <v>550</v>
      </c>
      <c r="H455" s="505" t="s">
        <v>551</v>
      </c>
      <c r="I455" s="505" t="s">
        <v>551</v>
      </c>
      <c r="J455" s="505" t="s">
        <v>516</v>
      </c>
      <c r="K455" s="505"/>
      <c r="L455" s="578">
        <v>4.47</v>
      </c>
      <c r="M455" s="459"/>
      <c r="N455" s="459"/>
      <c r="O455" s="459"/>
      <c r="P455" s="459"/>
      <c r="Q455" s="160">
        <v>12</v>
      </c>
      <c r="R455" s="160"/>
      <c r="S455" s="160"/>
      <c r="T455" s="160"/>
      <c r="U455" s="161" t="e">
        <f t="shared" si="72"/>
        <v>#DIV/0!</v>
      </c>
      <c r="V455" s="161">
        <f t="shared" si="73"/>
        <v>0</v>
      </c>
      <c r="W455" s="161">
        <f t="shared" si="74"/>
        <v>0</v>
      </c>
      <c r="X455" s="161">
        <f t="shared" si="75"/>
        <v>0</v>
      </c>
      <c r="Y455" s="162">
        <f>IF(Q455="nio",0,IF(Q455&gt;0,VLOOKUP(J455,'3-Productie normen'!A:O,VLOOKUP(Q455,'3-Productie normen'!R:S,2,FALSE),FALSE)))</f>
        <v>0</v>
      </c>
      <c r="Z455" s="162">
        <f t="shared" si="76"/>
        <v>0</v>
      </c>
      <c r="AA455" s="162">
        <f t="shared" si="77"/>
        <v>0</v>
      </c>
      <c r="AB455" s="162">
        <f t="shared" si="78"/>
        <v>0</v>
      </c>
      <c r="AC455" s="163"/>
      <c r="AE455" s="127">
        <f t="shared" si="79"/>
        <v>53.64</v>
      </c>
    </row>
    <row r="456" spans="1:31">
      <c r="A456" s="140">
        <v>456</v>
      </c>
      <c r="B456" s="158" t="s">
        <v>515</v>
      </c>
      <c r="C456" s="495"/>
      <c r="D456" s="159" t="s">
        <v>714</v>
      </c>
      <c r="E456" s="159" t="s">
        <v>885</v>
      </c>
      <c r="F456" s="159" t="s">
        <v>886</v>
      </c>
      <c r="G456" s="505" t="s">
        <v>550</v>
      </c>
      <c r="H456" s="505" t="s">
        <v>551</v>
      </c>
      <c r="I456" s="505" t="s">
        <v>551</v>
      </c>
      <c r="J456" s="505" t="s">
        <v>516</v>
      </c>
      <c r="K456" s="505"/>
      <c r="L456" s="578">
        <v>3.83</v>
      </c>
      <c r="M456" s="459"/>
      <c r="N456" s="459"/>
      <c r="O456" s="459"/>
      <c r="P456" s="459"/>
      <c r="Q456" s="160">
        <v>12</v>
      </c>
      <c r="R456" s="160"/>
      <c r="S456" s="160"/>
      <c r="T456" s="160"/>
      <c r="U456" s="161" t="e">
        <f t="shared" si="72"/>
        <v>#DIV/0!</v>
      </c>
      <c r="V456" s="161">
        <f t="shared" si="73"/>
        <v>0</v>
      </c>
      <c r="W456" s="161">
        <f t="shared" si="74"/>
        <v>0</v>
      </c>
      <c r="X456" s="161">
        <f t="shared" si="75"/>
        <v>0</v>
      </c>
      <c r="Y456" s="162">
        <f>IF(Q456="nio",0,IF(Q456&gt;0,VLOOKUP(J456,'3-Productie normen'!A:O,VLOOKUP(Q456,'3-Productie normen'!R:S,2,FALSE),FALSE)))</f>
        <v>0</v>
      </c>
      <c r="Z456" s="162">
        <f t="shared" si="76"/>
        <v>0</v>
      </c>
      <c r="AA456" s="162">
        <f t="shared" si="77"/>
        <v>0</v>
      </c>
      <c r="AB456" s="162">
        <f t="shared" si="78"/>
        <v>0</v>
      </c>
      <c r="AC456" s="163"/>
      <c r="AE456" s="127">
        <f t="shared" si="79"/>
        <v>45.96</v>
      </c>
    </row>
    <row r="457" spans="1:31">
      <c r="A457" s="140">
        <v>457</v>
      </c>
      <c r="B457" s="158" t="s">
        <v>515</v>
      </c>
      <c r="C457" s="495"/>
      <c r="D457" s="159" t="s">
        <v>714</v>
      </c>
      <c r="E457" s="159" t="s">
        <v>897</v>
      </c>
      <c r="F457" s="159" t="s">
        <v>898</v>
      </c>
      <c r="G457" s="505" t="s">
        <v>534</v>
      </c>
      <c r="H457" s="505" t="s">
        <v>531</v>
      </c>
      <c r="I457" s="505" t="s">
        <v>531</v>
      </c>
      <c r="J457" s="507" t="s">
        <v>1368</v>
      </c>
      <c r="K457" s="505" t="s">
        <v>547</v>
      </c>
      <c r="L457" s="578">
        <v>22.97</v>
      </c>
      <c r="M457" s="459"/>
      <c r="N457" s="459"/>
      <c r="O457" s="459"/>
      <c r="P457" s="459"/>
      <c r="Q457" s="160">
        <v>195</v>
      </c>
      <c r="R457" s="160"/>
      <c r="S457" s="160"/>
      <c r="T457" s="160"/>
      <c r="U457" s="161" t="e">
        <f t="shared" si="72"/>
        <v>#DIV/0!</v>
      </c>
      <c r="V457" s="161">
        <f t="shared" si="73"/>
        <v>0</v>
      </c>
      <c r="W457" s="161">
        <f t="shared" si="74"/>
        <v>0</v>
      </c>
      <c r="X457" s="161">
        <f t="shared" si="75"/>
        <v>0</v>
      </c>
      <c r="Y457" s="162">
        <f>IF(Q457="nio",0,IF(Q457&gt;0,VLOOKUP(J457,'3-Productie normen'!A:O,VLOOKUP(Q457,'3-Productie normen'!R:S,2,FALSE),FALSE)))</f>
        <v>0</v>
      </c>
      <c r="Z457" s="162">
        <f t="shared" si="76"/>
        <v>0</v>
      </c>
      <c r="AA457" s="162">
        <f t="shared" si="77"/>
        <v>0</v>
      </c>
      <c r="AB457" s="162">
        <f t="shared" si="78"/>
        <v>0</v>
      </c>
      <c r="AC457" s="163"/>
      <c r="AE457" s="127">
        <f t="shared" si="79"/>
        <v>4479.1499999999996</v>
      </c>
    </row>
    <row r="458" spans="1:31">
      <c r="A458" s="140">
        <v>458</v>
      </c>
      <c r="B458" s="158" t="s">
        <v>515</v>
      </c>
      <c r="C458" s="495"/>
      <c r="D458" s="159" t="s">
        <v>714</v>
      </c>
      <c r="E458" s="159" t="s">
        <v>921</v>
      </c>
      <c r="F458" s="159" t="s">
        <v>922</v>
      </c>
      <c r="G458" s="505" t="s">
        <v>550</v>
      </c>
      <c r="H458" s="505" t="s">
        <v>551</v>
      </c>
      <c r="I458" s="505" t="s">
        <v>923</v>
      </c>
      <c r="J458" s="505" t="s">
        <v>516</v>
      </c>
      <c r="K458" s="505"/>
      <c r="L458" s="578">
        <v>20.66</v>
      </c>
      <c r="M458" s="459"/>
      <c r="N458" s="459"/>
      <c r="O458" s="459"/>
      <c r="P458" s="459"/>
      <c r="Q458" s="160">
        <v>120</v>
      </c>
      <c r="R458" s="160"/>
      <c r="S458" s="160"/>
      <c r="T458" s="160"/>
      <c r="U458" s="161" t="e">
        <f t="shared" si="72"/>
        <v>#DIV/0!</v>
      </c>
      <c r="V458" s="161">
        <f t="shared" si="73"/>
        <v>0</v>
      </c>
      <c r="W458" s="161">
        <f t="shared" si="74"/>
        <v>0</v>
      </c>
      <c r="X458" s="161">
        <f t="shared" si="75"/>
        <v>0</v>
      </c>
      <c r="Y458" s="162">
        <f>IF(Q458="nio",0,IF(Q458&gt;0,VLOOKUP(J458,'3-Productie normen'!A:O,VLOOKUP(Q458,'3-Productie normen'!R:S,2,FALSE),FALSE)))</f>
        <v>0</v>
      </c>
      <c r="Z458" s="162">
        <f t="shared" si="76"/>
        <v>0</v>
      </c>
      <c r="AA458" s="162">
        <f t="shared" si="77"/>
        <v>0</v>
      </c>
      <c r="AB458" s="162">
        <f t="shared" si="78"/>
        <v>0</v>
      </c>
      <c r="AC458" s="163"/>
      <c r="AE458" s="127">
        <f t="shared" si="79"/>
        <v>2479.1999999999998</v>
      </c>
    </row>
    <row r="459" spans="1:31">
      <c r="A459" s="140">
        <v>459</v>
      </c>
      <c r="B459" s="158" t="s">
        <v>515</v>
      </c>
      <c r="C459" s="495"/>
      <c r="D459" s="159" t="s">
        <v>714</v>
      </c>
      <c r="E459" s="159" t="s">
        <v>924</v>
      </c>
      <c r="F459" s="159" t="s">
        <v>925</v>
      </c>
      <c r="G459" s="505" t="s">
        <v>536</v>
      </c>
      <c r="H459" s="505" t="s">
        <v>537</v>
      </c>
      <c r="I459" s="505" t="s">
        <v>537</v>
      </c>
      <c r="J459" s="505" t="s">
        <v>250</v>
      </c>
      <c r="K459" s="505"/>
      <c r="L459" s="578">
        <v>5.32</v>
      </c>
      <c r="M459" s="459"/>
      <c r="N459" s="459"/>
      <c r="O459" s="459"/>
      <c r="P459" s="459"/>
      <c r="Q459" s="160">
        <v>120</v>
      </c>
      <c r="R459" s="160"/>
      <c r="S459" s="160"/>
      <c r="T459" s="160"/>
      <c r="U459" s="161" t="e">
        <f t="shared" si="72"/>
        <v>#DIV/0!</v>
      </c>
      <c r="V459" s="161">
        <f t="shared" si="73"/>
        <v>0</v>
      </c>
      <c r="W459" s="161">
        <f t="shared" si="74"/>
        <v>0</v>
      </c>
      <c r="X459" s="161">
        <f t="shared" si="75"/>
        <v>0</v>
      </c>
      <c r="Y459" s="162">
        <f>IF(Q459="nio",0,IF(Q459&gt;0,VLOOKUP(J459,'3-Productie normen'!A:O,VLOOKUP(Q459,'3-Productie normen'!R:S,2,FALSE),FALSE)))</f>
        <v>0</v>
      </c>
      <c r="Z459" s="162">
        <f t="shared" si="76"/>
        <v>0</v>
      </c>
      <c r="AA459" s="162">
        <f t="shared" si="77"/>
        <v>0</v>
      </c>
      <c r="AB459" s="162">
        <f t="shared" si="78"/>
        <v>0</v>
      </c>
      <c r="AC459" s="163"/>
      <c r="AE459" s="127">
        <f t="shared" si="79"/>
        <v>638.40000000000009</v>
      </c>
    </row>
    <row r="460" spans="1:31">
      <c r="A460" s="140">
        <v>460</v>
      </c>
      <c r="B460" s="158" t="s">
        <v>515</v>
      </c>
      <c r="C460" s="495"/>
      <c r="D460" s="159" t="s">
        <v>714</v>
      </c>
      <c r="E460" s="159" t="s">
        <v>926</v>
      </c>
      <c r="F460" s="159" t="s">
        <v>927</v>
      </c>
      <c r="G460" s="505" t="s">
        <v>550</v>
      </c>
      <c r="H460" s="505" t="s">
        <v>551</v>
      </c>
      <c r="I460" s="505" t="s">
        <v>923</v>
      </c>
      <c r="J460" s="505" t="s">
        <v>516</v>
      </c>
      <c r="K460" s="505" t="s">
        <v>634</v>
      </c>
      <c r="L460" s="578">
        <v>12.14</v>
      </c>
      <c r="M460" s="459"/>
      <c r="N460" s="459"/>
      <c r="O460" s="459"/>
      <c r="P460" s="459"/>
      <c r="Q460" s="160">
        <v>120</v>
      </c>
      <c r="R460" s="160"/>
      <c r="S460" s="160"/>
      <c r="T460" s="160"/>
      <c r="U460" s="161" t="e">
        <f t="shared" si="72"/>
        <v>#DIV/0!</v>
      </c>
      <c r="V460" s="161">
        <f t="shared" si="73"/>
        <v>0</v>
      </c>
      <c r="W460" s="161">
        <f t="shared" si="74"/>
        <v>0</v>
      </c>
      <c r="X460" s="161">
        <f t="shared" si="75"/>
        <v>0</v>
      </c>
      <c r="Y460" s="162">
        <f>IF(Q460="nio",0,IF(Q460&gt;0,VLOOKUP(J460,'3-Productie normen'!A:O,VLOOKUP(Q460,'3-Productie normen'!R:S,2,FALSE),FALSE)))</f>
        <v>0</v>
      </c>
      <c r="Z460" s="162">
        <f t="shared" si="76"/>
        <v>0</v>
      </c>
      <c r="AA460" s="162">
        <f t="shared" si="77"/>
        <v>0</v>
      </c>
      <c r="AB460" s="162">
        <f t="shared" si="78"/>
        <v>0</v>
      </c>
      <c r="AC460" s="163"/>
      <c r="AE460" s="127">
        <f t="shared" si="79"/>
        <v>1456.8000000000002</v>
      </c>
    </row>
    <row r="461" spans="1:31">
      <c r="A461" s="140">
        <v>461</v>
      </c>
      <c r="B461" s="158" t="s">
        <v>515</v>
      </c>
      <c r="C461" s="495"/>
      <c r="D461" s="159" t="s">
        <v>714</v>
      </c>
      <c r="E461" s="159" t="s">
        <v>963</v>
      </c>
      <c r="F461" s="159" t="s">
        <v>964</v>
      </c>
      <c r="G461" s="505" t="s">
        <v>530</v>
      </c>
      <c r="H461" s="505" t="s">
        <v>551</v>
      </c>
      <c r="I461" s="505" t="s">
        <v>662</v>
      </c>
      <c r="J461" s="505" t="s">
        <v>1363</v>
      </c>
      <c r="K461" s="505" t="s">
        <v>767</v>
      </c>
      <c r="L461" s="578">
        <v>2</v>
      </c>
      <c r="M461" s="459"/>
      <c r="N461" s="459"/>
      <c r="O461" s="459"/>
      <c r="P461" s="459"/>
      <c r="Q461" s="160" t="s">
        <v>517</v>
      </c>
      <c r="R461" s="160"/>
      <c r="S461" s="160"/>
      <c r="T461" s="160"/>
      <c r="U461" s="161">
        <f t="shared" si="72"/>
        <v>0</v>
      </c>
      <c r="V461" s="161">
        <f t="shared" si="73"/>
        <v>0</v>
      </c>
      <c r="W461" s="161">
        <f t="shared" si="74"/>
        <v>0</v>
      </c>
      <c r="X461" s="161">
        <f t="shared" si="75"/>
        <v>0</v>
      </c>
      <c r="Y461" s="162">
        <f>IF(Q461="nio",0,IF(Q461&gt;0,VLOOKUP(J461,'3-Productie normen'!A:O,VLOOKUP(Q461,'3-Productie normen'!R:S,2,FALSE),FALSE)))</f>
        <v>0</v>
      </c>
      <c r="Z461" s="162">
        <f t="shared" si="76"/>
        <v>0</v>
      </c>
      <c r="AA461" s="162">
        <f t="shared" si="77"/>
        <v>0</v>
      </c>
      <c r="AB461" s="162">
        <f t="shared" si="78"/>
        <v>0</v>
      </c>
      <c r="AC461" s="163"/>
      <c r="AE461" s="127">
        <f t="shared" si="79"/>
        <v>0</v>
      </c>
    </row>
    <row r="462" spans="1:31">
      <c r="A462" s="140">
        <v>462</v>
      </c>
      <c r="B462" s="158" t="s">
        <v>515</v>
      </c>
      <c r="C462" s="495"/>
      <c r="D462" s="159" t="s">
        <v>714</v>
      </c>
      <c r="E462" s="159" t="s">
        <v>965</v>
      </c>
      <c r="F462" s="159" t="s">
        <v>966</v>
      </c>
      <c r="G462" s="505" t="s">
        <v>530</v>
      </c>
      <c r="H462" s="505" t="s">
        <v>576</v>
      </c>
      <c r="I462" s="505" t="s">
        <v>576</v>
      </c>
      <c r="J462" s="505" t="s">
        <v>1369</v>
      </c>
      <c r="K462" s="505"/>
      <c r="L462" s="578">
        <v>3.26</v>
      </c>
      <c r="M462" s="459"/>
      <c r="N462" s="459"/>
      <c r="O462" s="459"/>
      <c r="P462" s="459"/>
      <c r="Q462" s="160">
        <v>120</v>
      </c>
      <c r="R462" s="160"/>
      <c r="S462" s="160"/>
      <c r="T462" s="160"/>
      <c r="U462" s="161" t="e">
        <f t="shared" si="72"/>
        <v>#DIV/0!</v>
      </c>
      <c r="V462" s="161">
        <f t="shared" si="73"/>
        <v>0</v>
      </c>
      <c r="W462" s="161">
        <f t="shared" si="74"/>
        <v>0</v>
      </c>
      <c r="X462" s="161">
        <f t="shared" si="75"/>
        <v>0</v>
      </c>
      <c r="Y462" s="162">
        <f>IF(Q462="nio",0,IF(Q462&gt;0,VLOOKUP(J462,'3-Productie normen'!A:O,VLOOKUP(Q462,'3-Productie normen'!R:S,2,FALSE),FALSE)))</f>
        <v>0</v>
      </c>
      <c r="Z462" s="162">
        <f t="shared" si="76"/>
        <v>0</v>
      </c>
      <c r="AA462" s="162">
        <f t="shared" si="77"/>
        <v>0</v>
      </c>
      <c r="AB462" s="162">
        <f t="shared" si="78"/>
        <v>0</v>
      </c>
      <c r="AC462" s="163"/>
      <c r="AE462" s="127">
        <f t="shared" si="79"/>
        <v>391.2</v>
      </c>
    </row>
    <row r="463" spans="1:31">
      <c r="A463" s="140">
        <v>463</v>
      </c>
      <c r="B463" s="158" t="s">
        <v>515</v>
      </c>
      <c r="C463" s="495"/>
      <c r="D463" s="159" t="s">
        <v>714</v>
      </c>
      <c r="E463" s="159" t="s">
        <v>981</v>
      </c>
      <c r="F463" s="159" t="s">
        <v>982</v>
      </c>
      <c r="G463" s="505" t="s">
        <v>530</v>
      </c>
      <c r="H463" s="505" t="s">
        <v>551</v>
      </c>
      <c r="I463" s="505" t="s">
        <v>983</v>
      </c>
      <c r="J463" s="505" t="s">
        <v>516</v>
      </c>
      <c r="K463" s="505" t="s">
        <v>547</v>
      </c>
      <c r="L463" s="578">
        <v>14.22</v>
      </c>
      <c r="M463" s="459"/>
      <c r="N463" s="459"/>
      <c r="O463" s="459"/>
      <c r="P463" s="459"/>
      <c r="Q463" s="160">
        <v>12</v>
      </c>
      <c r="R463" s="160"/>
      <c r="S463" s="160"/>
      <c r="T463" s="160"/>
      <c r="U463" s="161" t="e">
        <f t="shared" si="72"/>
        <v>#DIV/0!</v>
      </c>
      <c r="V463" s="161">
        <f t="shared" si="73"/>
        <v>0</v>
      </c>
      <c r="W463" s="161">
        <f t="shared" si="74"/>
        <v>0</v>
      </c>
      <c r="X463" s="161">
        <f t="shared" si="75"/>
        <v>0</v>
      </c>
      <c r="Y463" s="162">
        <f>IF(Q463="nio",0,IF(Q463&gt;0,VLOOKUP(J463,'3-Productie normen'!A:O,VLOOKUP(Q463,'3-Productie normen'!R:S,2,FALSE),FALSE)))</f>
        <v>0</v>
      </c>
      <c r="Z463" s="162">
        <f t="shared" si="76"/>
        <v>0</v>
      </c>
      <c r="AA463" s="162">
        <f t="shared" si="77"/>
        <v>0</v>
      </c>
      <c r="AB463" s="162">
        <f t="shared" si="78"/>
        <v>0</v>
      </c>
      <c r="AC463" s="163"/>
      <c r="AE463" s="127">
        <f t="shared" si="79"/>
        <v>170.64000000000001</v>
      </c>
    </row>
    <row r="464" spans="1:31">
      <c r="A464" s="140">
        <v>464</v>
      </c>
      <c r="B464" s="158" t="s">
        <v>515</v>
      </c>
      <c r="C464" s="495"/>
      <c r="D464" s="159" t="s">
        <v>714</v>
      </c>
      <c r="E464" s="159" t="s">
        <v>992</v>
      </c>
      <c r="F464" s="159" t="s">
        <v>993</v>
      </c>
      <c r="G464" s="505" t="s">
        <v>556</v>
      </c>
      <c r="H464" s="505" t="s">
        <v>682</v>
      </c>
      <c r="I464" s="505" t="s">
        <v>682</v>
      </c>
      <c r="J464" s="505" t="s">
        <v>1380</v>
      </c>
      <c r="K464" s="505"/>
      <c r="L464" s="578">
        <v>0.8</v>
      </c>
      <c r="M464" s="459"/>
      <c r="N464" s="459"/>
      <c r="O464" s="459"/>
      <c r="P464" s="459"/>
      <c r="Q464" s="160">
        <v>1</v>
      </c>
      <c r="R464" s="160"/>
      <c r="S464" s="160"/>
      <c r="T464" s="160"/>
      <c r="U464" s="161" t="e">
        <f t="shared" si="72"/>
        <v>#DIV/0!</v>
      </c>
      <c r="V464" s="161">
        <f t="shared" si="73"/>
        <v>0</v>
      </c>
      <c r="W464" s="161">
        <f t="shared" si="74"/>
        <v>0</v>
      </c>
      <c r="X464" s="161">
        <f t="shared" si="75"/>
        <v>0</v>
      </c>
      <c r="Y464" s="162">
        <f>IF(Q464="nio",0,IF(Q464&gt;0,VLOOKUP(J464,'3-Productie normen'!A:O,VLOOKUP(Q464,'3-Productie normen'!R:S,2,FALSE),FALSE)))</f>
        <v>0</v>
      </c>
      <c r="Z464" s="162">
        <f t="shared" si="76"/>
        <v>0</v>
      </c>
      <c r="AA464" s="162">
        <f t="shared" si="77"/>
        <v>0</v>
      </c>
      <c r="AB464" s="162">
        <f t="shared" si="78"/>
        <v>0</v>
      </c>
      <c r="AC464" s="163"/>
      <c r="AE464" s="127">
        <f t="shared" si="79"/>
        <v>0.8</v>
      </c>
    </row>
    <row r="465" spans="1:31">
      <c r="A465" s="140">
        <v>465</v>
      </c>
      <c r="B465" s="158" t="s">
        <v>515</v>
      </c>
      <c r="C465" s="495"/>
      <c r="D465" s="159" t="s">
        <v>714</v>
      </c>
      <c r="E465" s="159" t="s">
        <v>1000</v>
      </c>
      <c r="F465" s="159" t="s">
        <v>1001</v>
      </c>
      <c r="G465" s="505" t="s">
        <v>556</v>
      </c>
      <c r="H465" s="505" t="s">
        <v>682</v>
      </c>
      <c r="I465" s="505" t="s">
        <v>682</v>
      </c>
      <c r="J465" s="505" t="s">
        <v>1380</v>
      </c>
      <c r="K465" s="505"/>
      <c r="L465" s="578">
        <v>1.51</v>
      </c>
      <c r="M465" s="459"/>
      <c r="N465" s="459"/>
      <c r="O465" s="459"/>
      <c r="P465" s="459"/>
      <c r="Q465" s="160">
        <v>1</v>
      </c>
      <c r="R465" s="160"/>
      <c r="S465" s="160"/>
      <c r="T465" s="160"/>
      <c r="U465" s="161" t="e">
        <f t="shared" si="72"/>
        <v>#DIV/0!</v>
      </c>
      <c r="V465" s="161">
        <f t="shared" si="73"/>
        <v>0</v>
      </c>
      <c r="W465" s="161">
        <f t="shared" si="74"/>
        <v>0</v>
      </c>
      <c r="X465" s="161">
        <f t="shared" si="75"/>
        <v>0</v>
      </c>
      <c r="Y465" s="162">
        <f>IF(Q465="nio",0,IF(Q465&gt;0,VLOOKUP(J465,'3-Productie normen'!A:O,VLOOKUP(Q465,'3-Productie normen'!R:S,2,FALSE),FALSE)))</f>
        <v>0</v>
      </c>
      <c r="Z465" s="162">
        <f t="shared" si="76"/>
        <v>0</v>
      </c>
      <c r="AA465" s="162">
        <f t="shared" si="77"/>
        <v>0</v>
      </c>
      <c r="AB465" s="162">
        <f t="shared" si="78"/>
        <v>0</v>
      </c>
      <c r="AC465" s="163"/>
      <c r="AE465" s="127">
        <f t="shared" si="79"/>
        <v>1.51</v>
      </c>
    </row>
    <row r="466" spans="1:31">
      <c r="A466" s="140">
        <v>466</v>
      </c>
      <c r="B466" s="158" t="s">
        <v>515</v>
      </c>
      <c r="C466" s="495"/>
      <c r="D466" s="159" t="s">
        <v>714</v>
      </c>
      <c r="E466" s="159" t="s">
        <v>1112</v>
      </c>
      <c r="F466" s="159" t="s">
        <v>1113</v>
      </c>
      <c r="G466" s="505" t="s">
        <v>550</v>
      </c>
      <c r="H466" s="505" t="s">
        <v>551</v>
      </c>
      <c r="I466" s="505" t="s">
        <v>1362</v>
      </c>
      <c r="J466" s="505" t="s">
        <v>1363</v>
      </c>
      <c r="K466" s="505"/>
      <c r="L466" s="578">
        <v>4.47</v>
      </c>
      <c r="M466" s="459"/>
      <c r="N466" s="459"/>
      <c r="O466" s="459"/>
      <c r="P466" s="459"/>
      <c r="Q466" s="160" t="s">
        <v>517</v>
      </c>
      <c r="R466" s="160"/>
      <c r="S466" s="160"/>
      <c r="T466" s="160"/>
      <c r="U466" s="161">
        <f t="shared" si="72"/>
        <v>0</v>
      </c>
      <c r="V466" s="161">
        <f t="shared" si="73"/>
        <v>0</v>
      </c>
      <c r="W466" s="161">
        <f t="shared" si="74"/>
        <v>0</v>
      </c>
      <c r="X466" s="161">
        <f t="shared" si="75"/>
        <v>0</v>
      </c>
      <c r="Y466" s="162">
        <f>IF(Q466="nio",0,IF(Q466&gt;0,VLOOKUP(J466,'3-Productie normen'!A:O,VLOOKUP(Q466,'3-Productie normen'!R:S,2,FALSE),FALSE)))</f>
        <v>0</v>
      </c>
      <c r="Z466" s="162">
        <f t="shared" si="76"/>
        <v>0</v>
      </c>
      <c r="AA466" s="162">
        <f t="shared" si="77"/>
        <v>0</v>
      </c>
      <c r="AB466" s="162">
        <f t="shared" si="78"/>
        <v>0</v>
      </c>
      <c r="AC466" s="163"/>
      <c r="AE466" s="127">
        <f t="shared" si="79"/>
        <v>0</v>
      </c>
    </row>
    <row r="467" spans="1:31">
      <c r="A467" s="140">
        <v>467</v>
      </c>
      <c r="B467" s="158" t="s">
        <v>515</v>
      </c>
      <c r="C467" s="495"/>
      <c r="D467" s="159" t="s">
        <v>714</v>
      </c>
      <c r="E467" s="159" t="s">
        <v>1114</v>
      </c>
      <c r="F467" s="159" t="s">
        <v>1115</v>
      </c>
      <c r="G467" s="505" t="s">
        <v>550</v>
      </c>
      <c r="H467" s="505" t="s">
        <v>551</v>
      </c>
      <c r="I467" s="505" t="s">
        <v>1362</v>
      </c>
      <c r="J467" s="505" t="s">
        <v>1363</v>
      </c>
      <c r="K467" s="505"/>
      <c r="L467" s="578">
        <v>3.83</v>
      </c>
      <c r="M467" s="459"/>
      <c r="N467" s="459"/>
      <c r="O467" s="459"/>
      <c r="P467" s="459"/>
      <c r="Q467" s="160" t="s">
        <v>517</v>
      </c>
      <c r="R467" s="160"/>
      <c r="S467" s="160"/>
      <c r="T467" s="160"/>
      <c r="U467" s="161">
        <f t="shared" si="72"/>
        <v>0</v>
      </c>
      <c r="V467" s="161">
        <f t="shared" si="73"/>
        <v>0</v>
      </c>
      <c r="W467" s="161">
        <f t="shared" si="74"/>
        <v>0</v>
      </c>
      <c r="X467" s="161">
        <f t="shared" si="75"/>
        <v>0</v>
      </c>
      <c r="Y467" s="162">
        <f>IF(Q467="nio",0,IF(Q467&gt;0,VLOOKUP(J467,'3-Productie normen'!A:O,VLOOKUP(Q467,'3-Productie normen'!R:S,2,FALSE),FALSE)))</f>
        <v>0</v>
      </c>
      <c r="Z467" s="162">
        <f t="shared" si="76"/>
        <v>0</v>
      </c>
      <c r="AA467" s="162">
        <f t="shared" si="77"/>
        <v>0</v>
      </c>
      <c r="AB467" s="162">
        <f t="shared" si="78"/>
        <v>0</v>
      </c>
      <c r="AC467" s="163"/>
      <c r="AE467" s="127">
        <f t="shared" si="79"/>
        <v>0</v>
      </c>
    </row>
    <row r="468" spans="1:31">
      <c r="A468" s="140">
        <v>468</v>
      </c>
      <c r="B468" s="158" t="s">
        <v>515</v>
      </c>
      <c r="C468" s="495"/>
      <c r="D468" s="159" t="s">
        <v>714</v>
      </c>
      <c r="E468" s="159" t="s">
        <v>1118</v>
      </c>
      <c r="F468" s="159" t="s">
        <v>1119</v>
      </c>
      <c r="G468" s="505" t="s">
        <v>534</v>
      </c>
      <c r="H468" s="505" t="s">
        <v>531</v>
      </c>
      <c r="I468" s="505" t="s">
        <v>531</v>
      </c>
      <c r="J468" s="507" t="s">
        <v>1368</v>
      </c>
      <c r="K468" s="505" t="s">
        <v>634</v>
      </c>
      <c r="L468" s="578">
        <v>27.17</v>
      </c>
      <c r="M468" s="459"/>
      <c r="N468" s="459"/>
      <c r="O468" s="459"/>
      <c r="P468" s="459"/>
      <c r="Q468" s="160">
        <v>195</v>
      </c>
      <c r="R468" s="160"/>
      <c r="S468" s="160"/>
      <c r="T468" s="160"/>
      <c r="U468" s="161" t="e">
        <f t="shared" si="72"/>
        <v>#DIV/0!</v>
      </c>
      <c r="V468" s="161">
        <f t="shared" si="73"/>
        <v>0</v>
      </c>
      <c r="W468" s="161">
        <f t="shared" si="74"/>
        <v>0</v>
      </c>
      <c r="X468" s="161">
        <f t="shared" si="75"/>
        <v>0</v>
      </c>
      <c r="Y468" s="162">
        <f>IF(Q468="nio",0,IF(Q468&gt;0,VLOOKUP(J468,'3-Productie normen'!A:O,VLOOKUP(Q468,'3-Productie normen'!R:S,2,FALSE),FALSE)))</f>
        <v>0</v>
      </c>
      <c r="Z468" s="162">
        <f t="shared" si="76"/>
        <v>0</v>
      </c>
      <c r="AA468" s="162">
        <f t="shared" si="77"/>
        <v>0</v>
      </c>
      <c r="AB468" s="162">
        <f t="shared" si="78"/>
        <v>0</v>
      </c>
      <c r="AC468" s="163"/>
      <c r="AE468" s="127">
        <f t="shared" si="79"/>
        <v>5298.1500000000005</v>
      </c>
    </row>
    <row r="469" spans="1:31">
      <c r="A469" s="140">
        <v>469</v>
      </c>
      <c r="B469" s="158" t="s">
        <v>515</v>
      </c>
      <c r="C469" s="495"/>
      <c r="D469" s="159" t="s">
        <v>714</v>
      </c>
      <c r="E469" s="159" t="s">
        <v>1152</v>
      </c>
      <c r="F469" s="159" t="s">
        <v>1153</v>
      </c>
      <c r="G469" s="505" t="s">
        <v>534</v>
      </c>
      <c r="H469" s="505" t="s">
        <v>531</v>
      </c>
      <c r="I469" s="505" t="s">
        <v>531</v>
      </c>
      <c r="J469" s="507" t="s">
        <v>1368</v>
      </c>
      <c r="K469" s="505"/>
      <c r="L469" s="578">
        <v>14.11</v>
      </c>
      <c r="M469" s="459"/>
      <c r="N469" s="459"/>
      <c r="O469" s="459"/>
      <c r="P469" s="459"/>
      <c r="Q469" s="160">
        <v>195</v>
      </c>
      <c r="R469" s="160"/>
      <c r="S469" s="160"/>
      <c r="T469" s="160"/>
      <c r="U469" s="161" t="e">
        <f t="shared" si="72"/>
        <v>#DIV/0!</v>
      </c>
      <c r="V469" s="161">
        <f t="shared" si="73"/>
        <v>0</v>
      </c>
      <c r="W469" s="161">
        <f t="shared" si="74"/>
        <v>0</v>
      </c>
      <c r="X469" s="161">
        <f t="shared" si="75"/>
        <v>0</v>
      </c>
      <c r="Y469" s="162">
        <f>IF(Q469="nio",0,IF(Q469&gt;0,VLOOKUP(J469,'3-Productie normen'!A:O,VLOOKUP(Q469,'3-Productie normen'!R:S,2,FALSE),FALSE)))</f>
        <v>0</v>
      </c>
      <c r="Z469" s="162">
        <f t="shared" si="76"/>
        <v>0</v>
      </c>
      <c r="AA469" s="162">
        <f t="shared" si="77"/>
        <v>0</v>
      </c>
      <c r="AB469" s="162">
        <f t="shared" si="78"/>
        <v>0</v>
      </c>
      <c r="AC469" s="163"/>
      <c r="AE469" s="127">
        <f t="shared" si="79"/>
        <v>2751.45</v>
      </c>
    </row>
    <row r="470" spans="1:31">
      <c r="A470" s="140">
        <v>470</v>
      </c>
      <c r="B470" s="158" t="s">
        <v>515</v>
      </c>
      <c r="C470" s="495"/>
      <c r="D470" s="159" t="s">
        <v>714</v>
      </c>
      <c r="E470" s="159" t="s">
        <v>1161</v>
      </c>
      <c r="F470" s="159" t="s">
        <v>1162</v>
      </c>
      <c r="G470" s="505" t="s">
        <v>556</v>
      </c>
      <c r="H470" s="505" t="s">
        <v>682</v>
      </c>
      <c r="I470" s="505" t="s">
        <v>682</v>
      </c>
      <c r="J470" s="506" t="s">
        <v>1380</v>
      </c>
      <c r="K470" s="505"/>
      <c r="L470" s="578">
        <v>0.78</v>
      </c>
      <c r="M470" s="459"/>
      <c r="N470" s="459"/>
      <c r="O470" s="459"/>
      <c r="P470" s="459"/>
      <c r="Q470" s="160">
        <v>1</v>
      </c>
      <c r="R470" s="160"/>
      <c r="S470" s="160"/>
      <c r="T470" s="160"/>
      <c r="U470" s="161" t="e">
        <f t="shared" si="72"/>
        <v>#DIV/0!</v>
      </c>
      <c r="V470" s="161">
        <f t="shared" si="73"/>
        <v>0</v>
      </c>
      <c r="W470" s="161">
        <f t="shared" si="74"/>
        <v>0</v>
      </c>
      <c r="X470" s="161">
        <f t="shared" si="75"/>
        <v>0</v>
      </c>
      <c r="Y470" s="162">
        <f>IF(Q470="nio",0,IF(Q470&gt;0,VLOOKUP(J470,'3-Productie normen'!A:O,VLOOKUP(Q470,'3-Productie normen'!R:S,2,FALSE),FALSE)))</f>
        <v>0</v>
      </c>
      <c r="Z470" s="162">
        <f t="shared" si="76"/>
        <v>0</v>
      </c>
      <c r="AA470" s="162">
        <f t="shared" si="77"/>
        <v>0</v>
      </c>
      <c r="AB470" s="162">
        <f t="shared" si="78"/>
        <v>0</v>
      </c>
      <c r="AC470" s="163"/>
      <c r="AE470" s="127">
        <f t="shared" si="79"/>
        <v>0.78</v>
      </c>
    </row>
    <row r="471" spans="1:31">
      <c r="A471" s="140">
        <v>471</v>
      </c>
      <c r="B471" s="158" t="s">
        <v>515</v>
      </c>
      <c r="C471" s="495"/>
      <c r="D471" s="159" t="s">
        <v>714</v>
      </c>
      <c r="E471" s="159" t="s">
        <v>1183</v>
      </c>
      <c r="F471" s="159" t="s">
        <v>1113</v>
      </c>
      <c r="G471" s="505" t="s">
        <v>556</v>
      </c>
      <c r="H471" s="505" t="s">
        <v>682</v>
      </c>
      <c r="I471" s="505" t="s">
        <v>682</v>
      </c>
      <c r="J471" s="506" t="s">
        <v>1380</v>
      </c>
      <c r="K471" s="505"/>
      <c r="L471" s="578">
        <v>1.51</v>
      </c>
      <c r="M471" s="459"/>
      <c r="N471" s="459"/>
      <c r="O471" s="459"/>
      <c r="P471" s="459"/>
      <c r="Q471" s="160">
        <v>1</v>
      </c>
      <c r="R471" s="160"/>
      <c r="S471" s="160"/>
      <c r="T471" s="160"/>
      <c r="U471" s="161" t="e">
        <f t="shared" si="72"/>
        <v>#DIV/0!</v>
      </c>
      <c r="V471" s="161">
        <f t="shared" si="73"/>
        <v>0</v>
      </c>
      <c r="W471" s="161">
        <f t="shared" si="74"/>
        <v>0</v>
      </c>
      <c r="X471" s="161">
        <f t="shared" si="75"/>
        <v>0</v>
      </c>
      <c r="Y471" s="162">
        <f>IF(Q471="nio",0,IF(Q471&gt;0,VLOOKUP(J471,'3-Productie normen'!A:O,VLOOKUP(Q471,'3-Productie normen'!R:S,2,FALSE),FALSE)))</f>
        <v>0</v>
      </c>
      <c r="Z471" s="162">
        <f t="shared" si="76"/>
        <v>0</v>
      </c>
      <c r="AA471" s="162">
        <f t="shared" si="77"/>
        <v>0</v>
      </c>
      <c r="AB471" s="162">
        <f t="shared" si="78"/>
        <v>0</v>
      </c>
      <c r="AC471" s="163"/>
      <c r="AE471" s="127">
        <f t="shared" si="79"/>
        <v>1.51</v>
      </c>
    </row>
    <row r="472" spans="1:31">
      <c r="A472" s="140">
        <v>472</v>
      </c>
      <c r="B472" s="158" t="s">
        <v>515</v>
      </c>
      <c r="C472" s="495"/>
      <c r="D472" s="159" t="s">
        <v>714</v>
      </c>
      <c r="E472" s="159" t="s">
        <v>1202</v>
      </c>
      <c r="F472" s="159" t="s">
        <v>1203</v>
      </c>
      <c r="G472" s="505" t="s">
        <v>556</v>
      </c>
      <c r="H472" s="505" t="s">
        <v>815</v>
      </c>
      <c r="I472" s="505" t="s">
        <v>815</v>
      </c>
      <c r="J472" s="506" t="s">
        <v>1363</v>
      </c>
      <c r="K472" s="505"/>
      <c r="L472" s="578">
        <v>0.8</v>
      </c>
      <c r="M472" s="459"/>
      <c r="N472" s="459"/>
      <c r="O472" s="459"/>
      <c r="P472" s="459"/>
      <c r="Q472" s="160" t="s">
        <v>517</v>
      </c>
      <c r="R472" s="160"/>
      <c r="S472" s="160"/>
      <c r="T472" s="160"/>
      <c r="U472" s="161">
        <f t="shared" si="72"/>
        <v>0</v>
      </c>
      <c r="V472" s="161">
        <f t="shared" si="73"/>
        <v>0</v>
      </c>
      <c r="W472" s="161">
        <f t="shared" si="74"/>
        <v>0</v>
      </c>
      <c r="X472" s="161">
        <f t="shared" si="75"/>
        <v>0</v>
      </c>
      <c r="Y472" s="162">
        <f>IF(Q472="nio",0,IF(Q472&gt;0,VLOOKUP(J472,'3-Productie normen'!A:O,VLOOKUP(Q472,'3-Productie normen'!R:S,2,FALSE),FALSE)))</f>
        <v>0</v>
      </c>
      <c r="Z472" s="162">
        <f t="shared" si="76"/>
        <v>0</v>
      </c>
      <c r="AA472" s="162">
        <f t="shared" si="77"/>
        <v>0</v>
      </c>
      <c r="AB472" s="162">
        <f t="shared" si="78"/>
        <v>0</v>
      </c>
      <c r="AC472" s="163"/>
      <c r="AE472" s="127">
        <f t="shared" si="79"/>
        <v>0</v>
      </c>
    </row>
    <row r="473" spans="1:31">
      <c r="A473" s="140">
        <v>473</v>
      </c>
      <c r="B473" s="158" t="s">
        <v>515</v>
      </c>
      <c r="C473" s="495"/>
      <c r="D473" s="159" t="s">
        <v>714</v>
      </c>
      <c r="E473" s="159" t="s">
        <v>1241</v>
      </c>
      <c r="F473" s="159" t="s">
        <v>1242</v>
      </c>
      <c r="G473" s="505" t="s">
        <v>550</v>
      </c>
      <c r="H473" s="505" t="s">
        <v>551</v>
      </c>
      <c r="I473" s="505" t="s">
        <v>1362</v>
      </c>
      <c r="J473" s="506" t="s">
        <v>1363</v>
      </c>
      <c r="K473" s="505"/>
      <c r="L473" s="578">
        <v>4.47</v>
      </c>
      <c r="M473" s="459"/>
      <c r="N473" s="459"/>
      <c r="O473" s="459"/>
      <c r="P473" s="459"/>
      <c r="Q473" s="160" t="s">
        <v>517</v>
      </c>
      <c r="R473" s="160"/>
      <c r="S473" s="160"/>
      <c r="T473" s="160"/>
      <c r="U473" s="161">
        <f t="shared" si="72"/>
        <v>0</v>
      </c>
      <c r="V473" s="161">
        <f t="shared" si="73"/>
        <v>0</v>
      </c>
      <c r="W473" s="161">
        <f t="shared" si="74"/>
        <v>0</v>
      </c>
      <c r="X473" s="161">
        <f t="shared" si="75"/>
        <v>0</v>
      </c>
      <c r="Y473" s="162">
        <f>IF(Q473="nio",0,IF(Q473&gt;0,VLOOKUP(J473,'3-Productie normen'!A:O,VLOOKUP(Q473,'3-Productie normen'!R:S,2,FALSE),FALSE)))</f>
        <v>0</v>
      </c>
      <c r="Z473" s="162">
        <f t="shared" si="76"/>
        <v>0</v>
      </c>
      <c r="AA473" s="162">
        <f t="shared" si="77"/>
        <v>0</v>
      </c>
      <c r="AB473" s="162">
        <f t="shared" si="78"/>
        <v>0</v>
      </c>
      <c r="AC473" s="163"/>
      <c r="AE473" s="127">
        <f t="shared" si="79"/>
        <v>0</v>
      </c>
    </row>
    <row r="474" spans="1:31">
      <c r="A474" s="140">
        <v>474</v>
      </c>
      <c r="B474" s="158" t="s">
        <v>515</v>
      </c>
      <c r="C474" s="495"/>
      <c r="D474" s="159" t="s">
        <v>714</v>
      </c>
      <c r="E474" s="159" t="s">
        <v>1243</v>
      </c>
      <c r="F474" s="159" t="s">
        <v>1244</v>
      </c>
      <c r="G474" s="505" t="s">
        <v>550</v>
      </c>
      <c r="H474" s="505" t="s">
        <v>551</v>
      </c>
      <c r="I474" s="505" t="s">
        <v>1362</v>
      </c>
      <c r="J474" s="506" t="s">
        <v>1363</v>
      </c>
      <c r="K474" s="505"/>
      <c r="L474" s="578">
        <v>3.83</v>
      </c>
      <c r="M474" s="459"/>
      <c r="N474" s="459"/>
      <c r="O474" s="459"/>
      <c r="P474" s="459"/>
      <c r="Q474" s="160" t="s">
        <v>517</v>
      </c>
      <c r="R474" s="160"/>
      <c r="S474" s="160"/>
      <c r="T474" s="160"/>
      <c r="U474" s="161">
        <f t="shared" si="72"/>
        <v>0</v>
      </c>
      <c r="V474" s="161">
        <f t="shared" si="73"/>
        <v>0</v>
      </c>
      <c r="W474" s="161">
        <f t="shared" si="74"/>
        <v>0</v>
      </c>
      <c r="X474" s="161">
        <f t="shared" si="75"/>
        <v>0</v>
      </c>
      <c r="Y474" s="162">
        <f>IF(Q474="nio",0,IF(Q474&gt;0,VLOOKUP(J474,'3-Productie normen'!A:O,VLOOKUP(Q474,'3-Productie normen'!R:S,2,FALSE),FALSE)))</f>
        <v>0</v>
      </c>
      <c r="Z474" s="162">
        <f t="shared" si="76"/>
        <v>0</v>
      </c>
      <c r="AA474" s="162">
        <f t="shared" si="77"/>
        <v>0</v>
      </c>
      <c r="AB474" s="162">
        <f t="shared" si="78"/>
        <v>0</v>
      </c>
      <c r="AC474" s="163"/>
      <c r="AE474" s="127">
        <f t="shared" si="79"/>
        <v>0</v>
      </c>
    </row>
    <row r="475" spans="1:31">
      <c r="A475" s="140">
        <v>475</v>
      </c>
      <c r="B475" s="158" t="s">
        <v>515</v>
      </c>
      <c r="C475" s="495"/>
      <c r="D475" s="159" t="s">
        <v>714</v>
      </c>
      <c r="E475" s="159" t="s">
        <v>1271</v>
      </c>
      <c r="F475" s="159" t="s">
        <v>1272</v>
      </c>
      <c r="G475" s="505" t="s">
        <v>534</v>
      </c>
      <c r="H475" s="505" t="s">
        <v>531</v>
      </c>
      <c r="I475" s="505" t="s">
        <v>531</v>
      </c>
      <c r="J475" s="527" t="s">
        <v>1368</v>
      </c>
      <c r="K475" s="505" t="s">
        <v>634</v>
      </c>
      <c r="L475" s="578">
        <v>34.24</v>
      </c>
      <c r="M475" s="459"/>
      <c r="N475" s="459"/>
      <c r="O475" s="459"/>
      <c r="P475" s="459"/>
      <c r="Q475" s="160">
        <v>195</v>
      </c>
      <c r="R475" s="160"/>
      <c r="S475" s="160"/>
      <c r="T475" s="160"/>
      <c r="U475" s="161" t="e">
        <f t="shared" si="72"/>
        <v>#DIV/0!</v>
      </c>
      <c r="V475" s="161">
        <f t="shared" si="73"/>
        <v>0</v>
      </c>
      <c r="W475" s="161">
        <f t="shared" si="74"/>
        <v>0</v>
      </c>
      <c r="X475" s="161">
        <f t="shared" si="75"/>
        <v>0</v>
      </c>
      <c r="Y475" s="162">
        <f>IF(Q475="nio",0,IF(Q475&gt;0,VLOOKUP(J475,'3-Productie normen'!A:O,VLOOKUP(Q475,'3-Productie normen'!R:S,2,FALSE),FALSE)))</f>
        <v>0</v>
      </c>
      <c r="Z475" s="162">
        <f t="shared" si="76"/>
        <v>0</v>
      </c>
      <c r="AA475" s="162">
        <f t="shared" si="77"/>
        <v>0</v>
      </c>
      <c r="AB475" s="162">
        <f t="shared" si="78"/>
        <v>0</v>
      </c>
      <c r="AC475" s="163"/>
      <c r="AE475" s="127">
        <f t="shared" si="79"/>
        <v>6676.8</v>
      </c>
    </row>
    <row r="476" spans="1:31">
      <c r="A476" s="140">
        <v>476</v>
      </c>
      <c r="B476" s="158" t="s">
        <v>515</v>
      </c>
      <c r="C476" s="495"/>
      <c r="D476" s="159" t="s">
        <v>714</v>
      </c>
      <c r="E476" s="159" t="s">
        <v>1273</v>
      </c>
      <c r="F476" s="159" t="s">
        <v>1274</v>
      </c>
      <c r="G476" s="505" t="s">
        <v>543</v>
      </c>
      <c r="H476" s="505" t="s">
        <v>548</v>
      </c>
      <c r="I476" s="505" t="s">
        <v>548</v>
      </c>
      <c r="J476" s="506" t="s">
        <v>263</v>
      </c>
      <c r="K476" s="505" t="s">
        <v>547</v>
      </c>
      <c r="L476" s="578">
        <v>13.22</v>
      </c>
      <c r="M476" s="459"/>
      <c r="N476" s="459"/>
      <c r="O476" s="459"/>
      <c r="P476" s="459"/>
      <c r="Q476" s="160">
        <v>195</v>
      </c>
      <c r="R476" s="160"/>
      <c r="S476" s="160"/>
      <c r="T476" s="160"/>
      <c r="U476" s="161" t="e">
        <f t="shared" si="72"/>
        <v>#DIV/0!</v>
      </c>
      <c r="V476" s="161">
        <f t="shared" si="73"/>
        <v>0</v>
      </c>
      <c r="W476" s="161">
        <f t="shared" si="74"/>
        <v>0</v>
      </c>
      <c r="X476" s="161">
        <f t="shared" si="75"/>
        <v>0</v>
      </c>
      <c r="Y476" s="162">
        <f>IF(Q476="nio",0,IF(Q476&gt;0,VLOOKUP(J476,'3-Productie normen'!A:O,VLOOKUP(Q476,'3-Productie normen'!R:S,2,FALSE),FALSE)))</f>
        <v>0</v>
      </c>
      <c r="Z476" s="162">
        <f t="shared" si="76"/>
        <v>0</v>
      </c>
      <c r="AA476" s="162">
        <f t="shared" si="77"/>
        <v>0</v>
      </c>
      <c r="AB476" s="162">
        <f t="shared" si="78"/>
        <v>0</v>
      </c>
      <c r="AC476" s="163"/>
      <c r="AE476" s="127">
        <f t="shared" si="79"/>
        <v>2577.9</v>
      </c>
    </row>
    <row r="477" spans="1:31">
      <c r="A477" s="140">
        <v>477</v>
      </c>
      <c r="B477" s="158" t="s">
        <v>515</v>
      </c>
      <c r="C477" s="495"/>
      <c r="D477" s="159" t="s">
        <v>714</v>
      </c>
      <c r="E477" s="159" t="s">
        <v>1275</v>
      </c>
      <c r="F477" s="159" t="s">
        <v>1276</v>
      </c>
      <c r="G477" s="505" t="s">
        <v>543</v>
      </c>
      <c r="H477" s="505" t="s">
        <v>548</v>
      </c>
      <c r="I477" s="505" t="s">
        <v>548</v>
      </c>
      <c r="J477" s="506" t="s">
        <v>263</v>
      </c>
      <c r="K477" s="505" t="s">
        <v>547</v>
      </c>
      <c r="L477" s="578">
        <v>13.22</v>
      </c>
      <c r="M477" s="459"/>
      <c r="N477" s="459"/>
      <c r="O477" s="459"/>
      <c r="P477" s="459"/>
      <c r="Q477" s="160">
        <v>195</v>
      </c>
      <c r="R477" s="160"/>
      <c r="S477" s="160"/>
      <c r="T477" s="160"/>
      <c r="U477" s="161" t="e">
        <f t="shared" si="72"/>
        <v>#DIV/0!</v>
      </c>
      <c r="V477" s="161">
        <f t="shared" si="73"/>
        <v>0</v>
      </c>
      <c r="W477" s="161">
        <f t="shared" si="74"/>
        <v>0</v>
      </c>
      <c r="X477" s="161">
        <f t="shared" si="75"/>
        <v>0</v>
      </c>
      <c r="Y477" s="162">
        <f>IF(Q477="nio",0,IF(Q477&gt;0,VLOOKUP(J477,'3-Productie normen'!A:O,VLOOKUP(Q477,'3-Productie normen'!R:S,2,FALSE),FALSE)))</f>
        <v>0</v>
      </c>
      <c r="Z477" s="162">
        <f t="shared" si="76"/>
        <v>0</v>
      </c>
      <c r="AA477" s="162">
        <f t="shared" si="77"/>
        <v>0</v>
      </c>
      <c r="AB477" s="162">
        <f t="shared" si="78"/>
        <v>0</v>
      </c>
      <c r="AC477" s="163"/>
      <c r="AE477" s="127">
        <f t="shared" si="79"/>
        <v>2577.9</v>
      </c>
    </row>
    <row r="478" spans="1:31">
      <c r="A478" s="140">
        <v>478</v>
      </c>
      <c r="B478" s="158" t="s">
        <v>515</v>
      </c>
      <c r="C478" s="495"/>
      <c r="D478" s="159" t="s">
        <v>714</v>
      </c>
      <c r="E478" s="159" t="s">
        <v>1277</v>
      </c>
      <c r="F478" s="159" t="s">
        <v>1278</v>
      </c>
      <c r="G478" s="505" t="s">
        <v>543</v>
      </c>
      <c r="H478" s="505" t="s">
        <v>548</v>
      </c>
      <c r="I478" s="505" t="s">
        <v>548</v>
      </c>
      <c r="J478" s="505" t="s">
        <v>263</v>
      </c>
      <c r="K478" s="505" t="s">
        <v>634</v>
      </c>
      <c r="L478" s="578">
        <v>15.01</v>
      </c>
      <c r="M478" s="459"/>
      <c r="N478" s="459"/>
      <c r="O478" s="459"/>
      <c r="P478" s="459"/>
      <c r="Q478" s="160">
        <v>195</v>
      </c>
      <c r="R478" s="160"/>
      <c r="S478" s="160"/>
      <c r="T478" s="160"/>
      <c r="U478" s="161" t="e">
        <f t="shared" si="72"/>
        <v>#DIV/0!</v>
      </c>
      <c r="V478" s="161">
        <f t="shared" si="73"/>
        <v>0</v>
      </c>
      <c r="W478" s="161">
        <f t="shared" si="74"/>
        <v>0</v>
      </c>
      <c r="X478" s="161">
        <f t="shared" si="75"/>
        <v>0</v>
      </c>
      <c r="Y478" s="162">
        <f>IF(Q478="nio",0,IF(Q478&gt;0,VLOOKUP(J478,'3-Productie normen'!A:O,VLOOKUP(Q478,'3-Productie normen'!R:S,2,FALSE),FALSE)))</f>
        <v>0</v>
      </c>
      <c r="Z478" s="162">
        <f t="shared" si="76"/>
        <v>0</v>
      </c>
      <c r="AA478" s="162">
        <f t="shared" si="77"/>
        <v>0</v>
      </c>
      <c r="AB478" s="162">
        <f t="shared" si="78"/>
        <v>0</v>
      </c>
      <c r="AC478" s="163"/>
      <c r="AE478" s="127">
        <f t="shared" si="79"/>
        <v>2926.95</v>
      </c>
    </row>
    <row r="479" spans="1:31">
      <c r="A479" s="140">
        <v>479</v>
      </c>
      <c r="B479" s="158" t="s">
        <v>515</v>
      </c>
      <c r="C479" s="495"/>
      <c r="D479" s="159" t="s">
        <v>714</v>
      </c>
      <c r="E479" s="159" t="s">
        <v>579</v>
      </c>
      <c r="F479" s="159" t="s">
        <v>579</v>
      </c>
      <c r="G479" s="505" t="s">
        <v>578</v>
      </c>
      <c r="H479" s="505" t="s">
        <v>579</v>
      </c>
      <c r="I479" s="505" t="s">
        <v>579</v>
      </c>
      <c r="J479" s="506" t="s">
        <v>1363</v>
      </c>
      <c r="K479" s="505"/>
      <c r="L479" s="578">
        <v>0</v>
      </c>
      <c r="M479" s="459"/>
      <c r="N479" s="459"/>
      <c r="O479" s="459"/>
      <c r="P479" s="459"/>
      <c r="Q479" s="160" t="s">
        <v>517</v>
      </c>
      <c r="R479" s="160"/>
      <c r="S479" s="160"/>
      <c r="T479" s="160"/>
      <c r="U479" s="161">
        <f t="shared" si="72"/>
        <v>0</v>
      </c>
      <c r="V479" s="161">
        <f t="shared" si="73"/>
        <v>0</v>
      </c>
      <c r="W479" s="161">
        <f t="shared" si="74"/>
        <v>0</v>
      </c>
      <c r="X479" s="161">
        <f t="shared" si="75"/>
        <v>0</v>
      </c>
      <c r="Y479" s="162">
        <f>IF(Q479="nio",0,IF(Q479&gt;0,VLOOKUP(J479,'3-Productie normen'!A:O,VLOOKUP(Q479,'3-Productie normen'!R:S,2,FALSE),FALSE)))</f>
        <v>0</v>
      </c>
      <c r="Z479" s="162">
        <f t="shared" si="76"/>
        <v>0</v>
      </c>
      <c r="AA479" s="162">
        <f t="shared" si="77"/>
        <v>0</v>
      </c>
      <c r="AB479" s="162">
        <f t="shared" si="78"/>
        <v>0</v>
      </c>
      <c r="AC479" s="163"/>
      <c r="AE479" s="127">
        <f t="shared" si="79"/>
        <v>0</v>
      </c>
    </row>
    <row r="480" spans="1:31">
      <c r="A480" s="140">
        <v>480</v>
      </c>
      <c r="B480" s="158" t="s">
        <v>513</v>
      </c>
      <c r="C480" s="495"/>
      <c r="D480" s="159" t="s">
        <v>632</v>
      </c>
      <c r="E480" s="159" t="s">
        <v>252</v>
      </c>
      <c r="F480" s="159" t="s">
        <v>252</v>
      </c>
      <c r="G480" s="507" t="s">
        <v>530</v>
      </c>
      <c r="H480" s="507" t="s">
        <v>531</v>
      </c>
      <c r="I480" s="507" t="s">
        <v>532</v>
      </c>
      <c r="J480" s="507" t="s">
        <v>1368</v>
      </c>
      <c r="K480" s="505" t="s">
        <v>533</v>
      </c>
      <c r="L480" s="578">
        <v>23.76</v>
      </c>
      <c r="M480" s="459"/>
      <c r="N480" s="459"/>
      <c r="O480" s="459"/>
      <c r="P480" s="459"/>
      <c r="Q480" s="160">
        <v>195</v>
      </c>
      <c r="R480" s="160"/>
      <c r="S480" s="160"/>
      <c r="T480" s="160"/>
      <c r="U480" s="161" t="e">
        <f t="shared" si="72"/>
        <v>#DIV/0!</v>
      </c>
      <c r="V480" s="161">
        <f t="shared" si="73"/>
        <v>0</v>
      </c>
      <c r="W480" s="161">
        <f t="shared" si="74"/>
        <v>0</v>
      </c>
      <c r="X480" s="161">
        <f t="shared" si="75"/>
        <v>0</v>
      </c>
      <c r="Y480" s="162">
        <f>IF(Q480="nio",0,IF(Q480&gt;0,VLOOKUP(J480,'3-Productie normen'!A:O,VLOOKUP(Q480,'3-Productie normen'!R:S,2,FALSE),FALSE)))</f>
        <v>0</v>
      </c>
      <c r="Z480" s="162">
        <f t="shared" si="76"/>
        <v>0</v>
      </c>
      <c r="AA480" s="162">
        <f t="shared" si="77"/>
        <v>0</v>
      </c>
      <c r="AB480" s="162">
        <f t="shared" si="78"/>
        <v>0</v>
      </c>
      <c r="AC480" s="163"/>
      <c r="AE480" s="127">
        <f t="shared" si="79"/>
        <v>4633.2000000000007</v>
      </c>
    </row>
    <row r="481" spans="1:32">
      <c r="A481" s="140">
        <v>481</v>
      </c>
      <c r="B481" s="158" t="s">
        <v>513</v>
      </c>
      <c r="C481" s="495"/>
      <c r="D481" s="159" t="s">
        <v>632</v>
      </c>
      <c r="E481" s="159" t="s">
        <v>255</v>
      </c>
      <c r="F481" s="159" t="s">
        <v>255</v>
      </c>
      <c r="G481" s="507" t="s">
        <v>534</v>
      </c>
      <c r="H481" s="507" t="s">
        <v>535</v>
      </c>
      <c r="I481" s="507" t="s">
        <v>535</v>
      </c>
      <c r="J481" s="507" t="s">
        <v>221</v>
      </c>
      <c r="K481" s="505" t="s">
        <v>533</v>
      </c>
      <c r="L481" s="578">
        <v>12.17</v>
      </c>
      <c r="M481" s="459"/>
      <c r="N481" s="459"/>
      <c r="O481" s="459"/>
      <c r="P481" s="459"/>
      <c r="Q481" s="160">
        <v>195</v>
      </c>
      <c r="R481" s="160"/>
      <c r="S481" s="160"/>
      <c r="T481" s="160"/>
      <c r="U481" s="161" t="e">
        <f t="shared" si="72"/>
        <v>#DIV/0!</v>
      </c>
      <c r="V481" s="161">
        <f t="shared" si="73"/>
        <v>0</v>
      </c>
      <c r="W481" s="161">
        <f t="shared" si="74"/>
        <v>0</v>
      </c>
      <c r="X481" s="161">
        <f t="shared" si="75"/>
        <v>0</v>
      </c>
      <c r="Y481" s="162">
        <f>IF(Q481="nio",0,IF(Q481&gt;0,VLOOKUP(J481,'3-Productie normen'!A:O,VLOOKUP(Q481,'3-Productie normen'!R:S,2,FALSE),FALSE)))</f>
        <v>0</v>
      </c>
      <c r="Z481" s="162">
        <f t="shared" si="76"/>
        <v>0</v>
      </c>
      <c r="AA481" s="162">
        <f t="shared" si="77"/>
        <v>0</v>
      </c>
      <c r="AB481" s="162">
        <f t="shared" si="78"/>
        <v>0</v>
      </c>
      <c r="AC481" s="163"/>
      <c r="AE481" s="127">
        <f t="shared" si="79"/>
        <v>2373.15</v>
      </c>
    </row>
    <row r="482" spans="1:32">
      <c r="A482" s="140">
        <v>482</v>
      </c>
      <c r="B482" s="158" t="s">
        <v>513</v>
      </c>
      <c r="C482" s="495"/>
      <c r="D482" s="159" t="s">
        <v>632</v>
      </c>
      <c r="E482" s="159" t="s">
        <v>254</v>
      </c>
      <c r="F482" s="159" t="s">
        <v>254</v>
      </c>
      <c r="G482" s="507" t="s">
        <v>534</v>
      </c>
      <c r="H482" s="507" t="s">
        <v>535</v>
      </c>
      <c r="I482" s="507" t="s">
        <v>535</v>
      </c>
      <c r="J482" s="527" t="s">
        <v>221</v>
      </c>
      <c r="K482" s="505" t="s">
        <v>533</v>
      </c>
      <c r="L482" s="578">
        <v>9.56</v>
      </c>
      <c r="M482" s="459"/>
      <c r="N482" s="459"/>
      <c r="O482" s="459"/>
      <c r="P482" s="459"/>
      <c r="Q482" s="160">
        <v>195</v>
      </c>
      <c r="R482" s="160"/>
      <c r="S482" s="160"/>
      <c r="T482" s="160"/>
      <c r="U482" s="161" t="e">
        <f t="shared" si="72"/>
        <v>#DIV/0!</v>
      </c>
      <c r="V482" s="161">
        <f t="shared" si="73"/>
        <v>0</v>
      </c>
      <c r="W482" s="161">
        <f t="shared" si="74"/>
        <v>0</v>
      </c>
      <c r="X482" s="161">
        <f t="shared" si="75"/>
        <v>0</v>
      </c>
      <c r="Y482" s="162">
        <f>IF(Q482="nio",0,IF(Q482&gt;0,VLOOKUP(J482,'3-Productie normen'!A:O,VLOOKUP(Q482,'3-Productie normen'!R:S,2,FALSE),FALSE)))</f>
        <v>0</v>
      </c>
      <c r="Z482" s="162">
        <f t="shared" si="76"/>
        <v>0</v>
      </c>
      <c r="AA482" s="162">
        <f t="shared" si="77"/>
        <v>0</v>
      </c>
      <c r="AB482" s="162">
        <f t="shared" si="78"/>
        <v>0</v>
      </c>
      <c r="AC482" s="163"/>
      <c r="AE482" s="127">
        <f t="shared" si="79"/>
        <v>1864.2</v>
      </c>
    </row>
    <row r="483" spans="1:32">
      <c r="A483" s="140">
        <v>483</v>
      </c>
      <c r="B483" s="158" t="s">
        <v>513</v>
      </c>
      <c r="C483" s="495"/>
      <c r="D483" s="159" t="s">
        <v>632</v>
      </c>
      <c r="E483" s="159" t="s">
        <v>251</v>
      </c>
      <c r="F483" s="159" t="s">
        <v>251</v>
      </c>
      <c r="G483" s="505" t="s">
        <v>536</v>
      </c>
      <c r="H483" s="505" t="s">
        <v>537</v>
      </c>
      <c r="I483" s="505" t="s">
        <v>537</v>
      </c>
      <c r="J483" s="505" t="s">
        <v>250</v>
      </c>
      <c r="K483" s="505" t="s">
        <v>538</v>
      </c>
      <c r="L483" s="578">
        <v>176.84</v>
      </c>
      <c r="M483" s="459"/>
      <c r="N483" s="459"/>
      <c r="O483" s="459"/>
      <c r="P483" s="459"/>
      <c r="Q483" s="160">
        <v>120</v>
      </c>
      <c r="R483" s="160"/>
      <c r="S483" s="160"/>
      <c r="T483" s="160"/>
      <c r="U483" s="161" t="e">
        <f t="shared" si="72"/>
        <v>#DIV/0!</v>
      </c>
      <c r="V483" s="161">
        <f t="shared" si="73"/>
        <v>0</v>
      </c>
      <c r="W483" s="161">
        <f t="shared" si="74"/>
        <v>0</v>
      </c>
      <c r="X483" s="161">
        <f t="shared" si="75"/>
        <v>0</v>
      </c>
      <c r="Y483" s="162">
        <f>IF(Q483="nio",0,IF(Q483&gt;0,VLOOKUP(J483,'3-Productie normen'!A:O,VLOOKUP(Q483,'3-Productie normen'!R:S,2,FALSE),FALSE)))</f>
        <v>0</v>
      </c>
      <c r="Z483" s="162">
        <f t="shared" si="76"/>
        <v>0</v>
      </c>
      <c r="AA483" s="162">
        <f t="shared" si="77"/>
        <v>0</v>
      </c>
      <c r="AB483" s="162">
        <f t="shared" si="78"/>
        <v>0</v>
      </c>
      <c r="AC483" s="163"/>
      <c r="AE483" s="127">
        <f t="shared" si="79"/>
        <v>21220.799999999999</v>
      </c>
      <c r="AF483" s="164"/>
    </row>
    <row r="484" spans="1:32">
      <c r="A484" s="140">
        <v>484</v>
      </c>
      <c r="B484" s="158" t="s">
        <v>513</v>
      </c>
      <c r="C484" s="495"/>
      <c r="D484" s="159" t="s">
        <v>632</v>
      </c>
      <c r="E484" s="159" t="s">
        <v>539</v>
      </c>
      <c r="F484" s="159" t="s">
        <v>539</v>
      </c>
      <c r="G484" s="505" t="s">
        <v>536</v>
      </c>
      <c r="H484" s="505" t="s">
        <v>540</v>
      </c>
      <c r="I484" s="505" t="s">
        <v>540</v>
      </c>
      <c r="J484" s="505" t="s">
        <v>250</v>
      </c>
      <c r="K484" s="505" t="s">
        <v>538</v>
      </c>
      <c r="L484" s="578">
        <v>6.34</v>
      </c>
      <c r="M484" s="459"/>
      <c r="N484" s="459"/>
      <c r="O484" s="459"/>
      <c r="P484" s="459"/>
      <c r="Q484" s="160">
        <v>120</v>
      </c>
      <c r="R484" s="160"/>
      <c r="S484" s="160"/>
      <c r="T484" s="160"/>
      <c r="U484" s="161" t="e">
        <f t="shared" si="72"/>
        <v>#DIV/0!</v>
      </c>
      <c r="V484" s="161">
        <f t="shared" si="73"/>
        <v>0</v>
      </c>
      <c r="W484" s="161">
        <f t="shared" si="74"/>
        <v>0</v>
      </c>
      <c r="X484" s="161">
        <f t="shared" si="75"/>
        <v>0</v>
      </c>
      <c r="Y484" s="162">
        <f>IF(Q484="nio",0,IF(Q484&gt;0,VLOOKUP(J484,'3-Productie normen'!A:O,VLOOKUP(Q484,'3-Productie normen'!R:S,2,FALSE),FALSE)))</f>
        <v>0</v>
      </c>
      <c r="Z484" s="162">
        <f t="shared" si="76"/>
        <v>0</v>
      </c>
      <c r="AA484" s="162">
        <f t="shared" si="77"/>
        <v>0</v>
      </c>
      <c r="AB484" s="162">
        <f t="shared" si="78"/>
        <v>0</v>
      </c>
      <c r="AC484" s="163"/>
      <c r="AE484" s="127">
        <f t="shared" si="79"/>
        <v>760.8</v>
      </c>
    </row>
    <row r="485" spans="1:32">
      <c r="A485" s="140">
        <v>485</v>
      </c>
      <c r="B485" s="158" t="s">
        <v>513</v>
      </c>
      <c r="C485" s="495"/>
      <c r="D485" s="159" t="s">
        <v>632</v>
      </c>
      <c r="E485" s="159" t="s">
        <v>541</v>
      </c>
      <c r="F485" s="159" t="s">
        <v>541</v>
      </c>
      <c r="G485" s="505" t="s">
        <v>536</v>
      </c>
      <c r="H485" s="505" t="s">
        <v>540</v>
      </c>
      <c r="I485" s="505" t="s">
        <v>540</v>
      </c>
      <c r="J485" s="506" t="s">
        <v>250</v>
      </c>
      <c r="K485" s="505" t="s">
        <v>538</v>
      </c>
      <c r="L485" s="578">
        <v>3.41</v>
      </c>
      <c r="M485" s="459"/>
      <c r="N485" s="459"/>
      <c r="O485" s="459"/>
      <c r="P485" s="459"/>
      <c r="Q485" s="160">
        <v>120</v>
      </c>
      <c r="R485" s="160"/>
      <c r="S485" s="160"/>
      <c r="T485" s="160"/>
      <c r="U485" s="161" t="e">
        <f t="shared" si="72"/>
        <v>#DIV/0!</v>
      </c>
      <c r="V485" s="161">
        <f t="shared" si="73"/>
        <v>0</v>
      </c>
      <c r="W485" s="161">
        <f t="shared" si="74"/>
        <v>0</v>
      </c>
      <c r="X485" s="161">
        <f t="shared" si="75"/>
        <v>0</v>
      </c>
      <c r="Y485" s="162">
        <f>IF(Q485="nio",0,IF(Q485&gt;0,VLOOKUP(J485,'3-Productie normen'!A:O,VLOOKUP(Q485,'3-Productie normen'!R:S,2,FALSE),FALSE)))</f>
        <v>0</v>
      </c>
      <c r="Z485" s="162">
        <f t="shared" si="76"/>
        <v>0</v>
      </c>
      <c r="AA485" s="162">
        <f t="shared" si="77"/>
        <v>0</v>
      </c>
      <c r="AB485" s="162">
        <f t="shared" si="78"/>
        <v>0</v>
      </c>
      <c r="AC485" s="163"/>
      <c r="AE485" s="127">
        <f t="shared" si="79"/>
        <v>409.20000000000005</v>
      </c>
    </row>
    <row r="486" spans="1:32">
      <c r="A486" s="140">
        <v>486</v>
      </c>
      <c r="B486" s="158" t="s">
        <v>513</v>
      </c>
      <c r="C486" s="495"/>
      <c r="D486" s="159" t="s">
        <v>632</v>
      </c>
      <c r="E486" s="159" t="s">
        <v>259</v>
      </c>
      <c r="F486" s="159" t="s">
        <v>259</v>
      </c>
      <c r="G486" s="505" t="s">
        <v>536</v>
      </c>
      <c r="H486" s="505" t="s">
        <v>540</v>
      </c>
      <c r="I486" s="505" t="s">
        <v>540</v>
      </c>
      <c r="J486" s="506" t="s">
        <v>250</v>
      </c>
      <c r="K486" s="505" t="s">
        <v>538</v>
      </c>
      <c r="L486" s="578">
        <v>53</v>
      </c>
      <c r="M486" s="459"/>
      <c r="N486" s="459"/>
      <c r="O486" s="459"/>
      <c r="P486" s="459"/>
      <c r="Q486" s="160">
        <v>120</v>
      </c>
      <c r="R486" s="160"/>
      <c r="S486" s="160"/>
      <c r="T486" s="160"/>
      <c r="U486" s="161" t="e">
        <f t="shared" si="72"/>
        <v>#DIV/0!</v>
      </c>
      <c r="V486" s="161">
        <f t="shared" si="73"/>
        <v>0</v>
      </c>
      <c r="W486" s="161">
        <f t="shared" si="74"/>
        <v>0</v>
      </c>
      <c r="X486" s="161">
        <f t="shared" si="75"/>
        <v>0</v>
      </c>
      <c r="Y486" s="162">
        <f>IF(Q486="nio",0,IF(Q486&gt;0,VLOOKUP(J486,'3-Productie normen'!A:O,VLOOKUP(Q486,'3-Productie normen'!R:S,2,FALSE),FALSE)))</f>
        <v>0</v>
      </c>
      <c r="Z486" s="162">
        <f t="shared" si="76"/>
        <v>0</v>
      </c>
      <c r="AA486" s="162">
        <f t="shared" si="77"/>
        <v>0</v>
      </c>
      <c r="AB486" s="162">
        <f t="shared" si="78"/>
        <v>0</v>
      </c>
      <c r="AC486" s="163"/>
      <c r="AE486" s="127">
        <f t="shared" si="79"/>
        <v>6360</v>
      </c>
    </row>
    <row r="487" spans="1:32">
      <c r="A487" s="140">
        <v>487</v>
      </c>
      <c r="B487" s="158" t="s">
        <v>513</v>
      </c>
      <c r="C487" s="495"/>
      <c r="D487" s="159" t="s">
        <v>632</v>
      </c>
      <c r="E487" s="159" t="s">
        <v>256</v>
      </c>
      <c r="F487" s="159" t="s">
        <v>256</v>
      </c>
      <c r="G487" s="505" t="s">
        <v>534</v>
      </c>
      <c r="H487" s="505" t="s">
        <v>531</v>
      </c>
      <c r="I487" s="505" t="s">
        <v>531</v>
      </c>
      <c r="J487" s="527" t="s">
        <v>1368</v>
      </c>
      <c r="K487" s="505" t="s">
        <v>533</v>
      </c>
      <c r="L487" s="578">
        <v>21.85</v>
      </c>
      <c r="M487" s="459"/>
      <c r="N487" s="459"/>
      <c r="O487" s="459"/>
      <c r="P487" s="459"/>
      <c r="Q487" s="160">
        <v>195</v>
      </c>
      <c r="R487" s="160"/>
      <c r="S487" s="160"/>
      <c r="T487" s="160"/>
      <c r="U487" s="161" t="e">
        <f t="shared" si="72"/>
        <v>#DIV/0!</v>
      </c>
      <c r="V487" s="161">
        <f t="shared" si="73"/>
        <v>0</v>
      </c>
      <c r="W487" s="161">
        <f t="shared" si="74"/>
        <v>0</v>
      </c>
      <c r="X487" s="161">
        <f t="shared" si="75"/>
        <v>0</v>
      </c>
      <c r="Y487" s="162">
        <f>IF(Q487="nio",0,IF(Q487&gt;0,VLOOKUP(J487,'3-Productie normen'!A:O,VLOOKUP(Q487,'3-Productie normen'!R:S,2,FALSE),FALSE)))</f>
        <v>0</v>
      </c>
      <c r="Z487" s="162">
        <f t="shared" si="76"/>
        <v>0</v>
      </c>
      <c r="AA487" s="162">
        <f t="shared" si="77"/>
        <v>0</v>
      </c>
      <c r="AB487" s="162">
        <f t="shared" si="78"/>
        <v>0</v>
      </c>
      <c r="AC487" s="163"/>
      <c r="AE487" s="127">
        <f t="shared" si="79"/>
        <v>4260.75</v>
      </c>
    </row>
    <row r="488" spans="1:32">
      <c r="A488" s="140">
        <v>488</v>
      </c>
      <c r="B488" s="158" t="s">
        <v>513</v>
      </c>
      <c r="C488" s="495"/>
      <c r="D488" s="159" t="s">
        <v>632</v>
      </c>
      <c r="E488" s="159" t="s">
        <v>265</v>
      </c>
      <c r="F488" s="159" t="s">
        <v>265</v>
      </c>
      <c r="G488" s="505" t="s">
        <v>530</v>
      </c>
      <c r="H488" s="505" t="s">
        <v>531</v>
      </c>
      <c r="I488" s="505" t="s">
        <v>542</v>
      </c>
      <c r="J488" s="527" t="s">
        <v>1368</v>
      </c>
      <c r="K488" s="505" t="s">
        <v>538</v>
      </c>
      <c r="L488" s="578">
        <v>23.93</v>
      </c>
      <c r="M488" s="459"/>
      <c r="N488" s="459"/>
      <c r="O488" s="459"/>
      <c r="P488" s="459"/>
      <c r="Q488" s="160">
        <v>195</v>
      </c>
      <c r="R488" s="160"/>
      <c r="S488" s="160"/>
      <c r="T488" s="160"/>
      <c r="U488" s="161" t="e">
        <f t="shared" si="72"/>
        <v>#DIV/0!</v>
      </c>
      <c r="V488" s="161">
        <f t="shared" si="73"/>
        <v>0</v>
      </c>
      <c r="W488" s="161">
        <f t="shared" si="74"/>
        <v>0</v>
      </c>
      <c r="X488" s="161">
        <f t="shared" si="75"/>
        <v>0</v>
      </c>
      <c r="Y488" s="162">
        <f>IF(Q488="nio",0,IF(Q488&gt;0,VLOOKUP(J488,'3-Productie normen'!A:O,VLOOKUP(Q488,'3-Productie normen'!R:S,2,FALSE),FALSE)))</f>
        <v>0</v>
      </c>
      <c r="Z488" s="162">
        <f t="shared" si="76"/>
        <v>0</v>
      </c>
      <c r="AA488" s="162">
        <f t="shared" si="77"/>
        <v>0</v>
      </c>
      <c r="AB488" s="162">
        <f t="shared" si="78"/>
        <v>0</v>
      </c>
      <c r="AC488" s="163"/>
      <c r="AE488" s="127">
        <f t="shared" si="79"/>
        <v>4666.3500000000004</v>
      </c>
    </row>
    <row r="489" spans="1:32">
      <c r="A489" s="140">
        <v>489</v>
      </c>
      <c r="B489" s="158" t="s">
        <v>513</v>
      </c>
      <c r="C489" s="495"/>
      <c r="D489" s="159" t="s">
        <v>632</v>
      </c>
      <c r="E489" s="159" t="s">
        <v>272</v>
      </c>
      <c r="F489" s="159" t="s">
        <v>272</v>
      </c>
      <c r="G489" s="505" t="s">
        <v>543</v>
      </c>
      <c r="H489" s="505" t="s">
        <v>544</v>
      </c>
      <c r="I489" s="505" t="s">
        <v>545</v>
      </c>
      <c r="J489" s="505" t="s">
        <v>1371</v>
      </c>
      <c r="K489" s="505" t="s">
        <v>538</v>
      </c>
      <c r="L489" s="578">
        <v>50.55</v>
      </c>
      <c r="M489" s="459"/>
      <c r="N489" s="459"/>
      <c r="O489" s="459"/>
      <c r="P489" s="459"/>
      <c r="Q489" s="160">
        <v>120</v>
      </c>
      <c r="R489" s="160"/>
      <c r="S489" s="160"/>
      <c r="T489" s="160"/>
      <c r="U489" s="161" t="e">
        <f t="shared" si="72"/>
        <v>#DIV/0!</v>
      </c>
      <c r="V489" s="161">
        <f t="shared" si="73"/>
        <v>0</v>
      </c>
      <c r="W489" s="161">
        <f t="shared" si="74"/>
        <v>0</v>
      </c>
      <c r="X489" s="161">
        <f t="shared" si="75"/>
        <v>0</v>
      </c>
      <c r="Y489" s="162">
        <f>IF(Q489="nio",0,IF(Q489&gt;0,VLOOKUP(J489,'3-Productie normen'!A:O,VLOOKUP(Q489,'3-Productie normen'!R:S,2,FALSE),FALSE)))</f>
        <v>0</v>
      </c>
      <c r="Z489" s="162">
        <f t="shared" si="76"/>
        <v>0</v>
      </c>
      <c r="AA489" s="162">
        <f t="shared" si="77"/>
        <v>0</v>
      </c>
      <c r="AB489" s="162">
        <f t="shared" si="78"/>
        <v>0</v>
      </c>
      <c r="AC489" s="163"/>
      <c r="AE489" s="127">
        <f t="shared" si="79"/>
        <v>6066</v>
      </c>
    </row>
    <row r="490" spans="1:32">
      <c r="A490" s="140">
        <v>490</v>
      </c>
      <c r="B490" s="158" t="s">
        <v>513</v>
      </c>
      <c r="C490" s="495"/>
      <c r="D490" s="159" t="s">
        <v>632</v>
      </c>
      <c r="E490" s="159" t="s">
        <v>268</v>
      </c>
      <c r="F490" s="159" t="s">
        <v>268</v>
      </c>
      <c r="G490" s="505" t="s">
        <v>543</v>
      </c>
      <c r="H490" s="505" t="s">
        <v>544</v>
      </c>
      <c r="I490" s="505" t="s">
        <v>546</v>
      </c>
      <c r="J490" s="505" t="s">
        <v>1371</v>
      </c>
      <c r="K490" s="505" t="s">
        <v>547</v>
      </c>
      <c r="L490" s="578">
        <v>198.36</v>
      </c>
      <c r="M490" s="459"/>
      <c r="N490" s="459"/>
      <c r="O490" s="459"/>
      <c r="P490" s="459"/>
      <c r="Q490" s="160">
        <v>120</v>
      </c>
      <c r="R490" s="160"/>
      <c r="S490" s="160"/>
      <c r="T490" s="160"/>
      <c r="U490" s="161" t="e">
        <f t="shared" si="72"/>
        <v>#DIV/0!</v>
      </c>
      <c r="V490" s="161">
        <f t="shared" si="73"/>
        <v>0</v>
      </c>
      <c r="W490" s="161">
        <f t="shared" si="74"/>
        <v>0</v>
      </c>
      <c r="X490" s="161">
        <f t="shared" si="75"/>
        <v>0</v>
      </c>
      <c r="Y490" s="162">
        <f>IF(Q490="nio",0,IF(Q490&gt;0,VLOOKUP(J490,'3-Productie normen'!A:O,VLOOKUP(Q490,'3-Productie normen'!R:S,2,FALSE),FALSE)))</f>
        <v>0</v>
      </c>
      <c r="Z490" s="162">
        <f t="shared" si="76"/>
        <v>0</v>
      </c>
      <c r="AA490" s="162">
        <f t="shared" si="77"/>
        <v>0</v>
      </c>
      <c r="AB490" s="162">
        <f t="shared" si="78"/>
        <v>0</v>
      </c>
      <c r="AC490" s="163"/>
      <c r="AE490" s="127">
        <f t="shared" si="79"/>
        <v>23803.200000000001</v>
      </c>
    </row>
    <row r="491" spans="1:32">
      <c r="A491" s="140">
        <v>491</v>
      </c>
      <c r="B491" s="158" t="s">
        <v>513</v>
      </c>
      <c r="C491" s="495"/>
      <c r="D491" s="159" t="s">
        <v>632</v>
      </c>
      <c r="E491" s="159" t="s">
        <v>270</v>
      </c>
      <c r="F491" s="159" t="s">
        <v>270</v>
      </c>
      <c r="G491" s="505" t="s">
        <v>543</v>
      </c>
      <c r="H491" s="505" t="s">
        <v>548</v>
      </c>
      <c r="I491" s="505" t="s">
        <v>548</v>
      </c>
      <c r="J491" s="505" t="s">
        <v>263</v>
      </c>
      <c r="K491" s="505" t="s">
        <v>547</v>
      </c>
      <c r="L491" s="578">
        <v>51.04</v>
      </c>
      <c r="M491" s="459"/>
      <c r="N491" s="459"/>
      <c r="O491" s="459"/>
      <c r="P491" s="459"/>
      <c r="Q491" s="160">
        <v>195</v>
      </c>
      <c r="R491" s="160"/>
      <c r="S491" s="160"/>
      <c r="T491" s="160"/>
      <c r="U491" s="161" t="e">
        <f t="shared" si="72"/>
        <v>#DIV/0!</v>
      </c>
      <c r="V491" s="161">
        <f t="shared" si="73"/>
        <v>0</v>
      </c>
      <c r="W491" s="161">
        <f t="shared" si="74"/>
        <v>0</v>
      </c>
      <c r="X491" s="161">
        <f t="shared" si="75"/>
        <v>0</v>
      </c>
      <c r="Y491" s="162">
        <f>IF(Q491="nio",0,IF(Q491&gt;0,VLOOKUP(J491,'3-Productie normen'!A:O,VLOOKUP(Q491,'3-Productie normen'!R:S,2,FALSE),FALSE)))</f>
        <v>0</v>
      </c>
      <c r="Z491" s="162">
        <f t="shared" si="76"/>
        <v>0</v>
      </c>
      <c r="AA491" s="162">
        <f t="shared" si="77"/>
        <v>0</v>
      </c>
      <c r="AB491" s="162">
        <f t="shared" si="78"/>
        <v>0</v>
      </c>
      <c r="AC491" s="163"/>
      <c r="AE491" s="127">
        <f t="shared" si="79"/>
        <v>9952.7999999999993</v>
      </c>
    </row>
    <row r="492" spans="1:32">
      <c r="A492" s="140">
        <v>492</v>
      </c>
      <c r="B492" s="158" t="s">
        <v>513</v>
      </c>
      <c r="C492" s="495"/>
      <c r="D492" s="159" t="s">
        <v>632</v>
      </c>
      <c r="E492" s="159" t="s">
        <v>271</v>
      </c>
      <c r="F492" s="159" t="s">
        <v>271</v>
      </c>
      <c r="G492" s="505" t="s">
        <v>543</v>
      </c>
      <c r="H492" s="505" t="s">
        <v>544</v>
      </c>
      <c r="I492" s="505" t="s">
        <v>549</v>
      </c>
      <c r="J492" s="505" t="s">
        <v>1371</v>
      </c>
      <c r="K492" s="505" t="s">
        <v>547</v>
      </c>
      <c r="L492" s="578">
        <v>50.57</v>
      </c>
      <c r="M492" s="459"/>
      <c r="N492" s="459"/>
      <c r="O492" s="459"/>
      <c r="P492" s="459"/>
      <c r="Q492" s="160">
        <v>120</v>
      </c>
      <c r="R492" s="160"/>
      <c r="S492" s="160"/>
      <c r="T492" s="160"/>
      <c r="U492" s="161" t="e">
        <f t="shared" si="72"/>
        <v>#DIV/0!</v>
      </c>
      <c r="V492" s="161">
        <f t="shared" si="73"/>
        <v>0</v>
      </c>
      <c r="W492" s="161">
        <f t="shared" si="74"/>
        <v>0</v>
      </c>
      <c r="X492" s="161">
        <f t="shared" si="75"/>
        <v>0</v>
      </c>
      <c r="Y492" s="162">
        <f>IF(Q492="nio",0,IF(Q492&gt;0,VLOOKUP(J492,'3-Productie normen'!A:O,VLOOKUP(Q492,'3-Productie normen'!R:S,2,FALSE),FALSE)))</f>
        <v>0</v>
      </c>
      <c r="Z492" s="162">
        <f t="shared" si="76"/>
        <v>0</v>
      </c>
      <c r="AA492" s="162">
        <f t="shared" si="77"/>
        <v>0</v>
      </c>
      <c r="AB492" s="162">
        <f t="shared" si="78"/>
        <v>0</v>
      </c>
      <c r="AC492" s="163"/>
      <c r="AE492" s="127">
        <f t="shared" si="79"/>
        <v>6068.4</v>
      </c>
    </row>
    <row r="493" spans="1:32">
      <c r="A493" s="140">
        <v>493</v>
      </c>
      <c r="B493" s="158" t="s">
        <v>513</v>
      </c>
      <c r="C493" s="495"/>
      <c r="D493" s="159" t="s">
        <v>632</v>
      </c>
      <c r="E493" s="159" t="s">
        <v>269</v>
      </c>
      <c r="F493" s="159" t="s">
        <v>269</v>
      </c>
      <c r="G493" s="505" t="s">
        <v>550</v>
      </c>
      <c r="H493" s="505" t="s">
        <v>551</v>
      </c>
      <c r="I493" s="505" t="s">
        <v>551</v>
      </c>
      <c r="J493" s="505" t="s">
        <v>516</v>
      </c>
      <c r="K493" s="505" t="s">
        <v>547</v>
      </c>
      <c r="L493" s="578">
        <v>27.53</v>
      </c>
      <c r="M493" s="459"/>
      <c r="N493" s="459"/>
      <c r="O493" s="459"/>
      <c r="P493" s="459"/>
      <c r="Q493" s="160">
        <v>12</v>
      </c>
      <c r="R493" s="160"/>
      <c r="S493" s="160"/>
      <c r="T493" s="160"/>
      <c r="U493" s="161" t="e">
        <f t="shared" si="72"/>
        <v>#DIV/0!</v>
      </c>
      <c r="V493" s="161">
        <f t="shared" si="73"/>
        <v>0</v>
      </c>
      <c r="W493" s="161">
        <f t="shared" si="74"/>
        <v>0</v>
      </c>
      <c r="X493" s="161">
        <f t="shared" si="75"/>
        <v>0</v>
      </c>
      <c r="Y493" s="162">
        <f>IF(Q493="nio",0,IF(Q493&gt;0,VLOOKUP(J493,'3-Productie normen'!A:O,VLOOKUP(Q493,'3-Productie normen'!R:S,2,FALSE),FALSE)))</f>
        <v>0</v>
      </c>
      <c r="Z493" s="162">
        <f t="shared" si="76"/>
        <v>0</v>
      </c>
      <c r="AA493" s="162">
        <f t="shared" si="77"/>
        <v>0</v>
      </c>
      <c r="AB493" s="162">
        <f t="shared" si="78"/>
        <v>0</v>
      </c>
      <c r="AC493" s="163"/>
      <c r="AE493" s="127">
        <f t="shared" si="79"/>
        <v>330.36</v>
      </c>
    </row>
    <row r="494" spans="1:32">
      <c r="A494" s="140">
        <v>494</v>
      </c>
      <c r="B494" s="158" t="s">
        <v>513</v>
      </c>
      <c r="C494" s="495"/>
      <c r="D494" s="159" t="s">
        <v>632</v>
      </c>
      <c r="E494" s="159" t="s">
        <v>274</v>
      </c>
      <c r="F494" s="159" t="s">
        <v>274</v>
      </c>
      <c r="G494" s="507" t="s">
        <v>530</v>
      </c>
      <c r="H494" s="507" t="s">
        <v>552</v>
      </c>
      <c r="I494" s="507" t="s">
        <v>553</v>
      </c>
      <c r="J494" s="506" t="s">
        <v>516</v>
      </c>
      <c r="K494" s="505" t="s">
        <v>554</v>
      </c>
      <c r="L494" s="578">
        <v>33.15</v>
      </c>
      <c r="M494" s="459"/>
      <c r="N494" s="459"/>
      <c r="O494" s="459"/>
      <c r="P494" s="459"/>
      <c r="Q494" s="160">
        <v>12</v>
      </c>
      <c r="R494" s="160"/>
      <c r="S494" s="160"/>
      <c r="T494" s="160"/>
      <c r="U494" s="161" t="e">
        <f t="shared" si="72"/>
        <v>#DIV/0!</v>
      </c>
      <c r="V494" s="161">
        <f t="shared" si="73"/>
        <v>0</v>
      </c>
      <c r="W494" s="161">
        <f t="shared" si="74"/>
        <v>0</v>
      </c>
      <c r="X494" s="161">
        <f t="shared" si="75"/>
        <v>0</v>
      </c>
      <c r="Y494" s="162">
        <f>IF(Q494="nio",0,IF(Q494&gt;0,VLOOKUP(J494,'3-Productie normen'!A:O,VLOOKUP(Q494,'3-Productie normen'!R:S,2,FALSE),FALSE)))</f>
        <v>0</v>
      </c>
      <c r="Z494" s="162">
        <f t="shared" si="76"/>
        <v>0</v>
      </c>
      <c r="AA494" s="162">
        <f t="shared" si="77"/>
        <v>0</v>
      </c>
      <c r="AB494" s="162">
        <f t="shared" si="78"/>
        <v>0</v>
      </c>
      <c r="AC494" s="163"/>
      <c r="AE494" s="127">
        <f t="shared" si="79"/>
        <v>397.79999999999995</v>
      </c>
    </row>
    <row r="495" spans="1:32">
      <c r="A495" s="140">
        <v>495</v>
      </c>
      <c r="B495" s="158" t="s">
        <v>513</v>
      </c>
      <c r="C495" s="495"/>
      <c r="D495" s="159" t="s">
        <v>632</v>
      </c>
      <c r="E495" s="159" t="s">
        <v>555</v>
      </c>
      <c r="F495" s="159" t="s">
        <v>555</v>
      </c>
      <c r="G495" s="505" t="s">
        <v>556</v>
      </c>
      <c r="H495" s="505" t="s">
        <v>557</v>
      </c>
      <c r="I495" s="505" t="s">
        <v>557</v>
      </c>
      <c r="J495" s="506" t="s">
        <v>1363</v>
      </c>
      <c r="K495" s="505" t="s">
        <v>554</v>
      </c>
      <c r="L495" s="578">
        <v>9.74</v>
      </c>
      <c r="M495" s="459"/>
      <c r="N495" s="459"/>
      <c r="O495" s="459"/>
      <c r="P495" s="459"/>
      <c r="Q495" s="160" t="s">
        <v>517</v>
      </c>
      <c r="R495" s="160"/>
      <c r="S495" s="160"/>
      <c r="T495" s="160"/>
      <c r="U495" s="161">
        <f t="shared" si="72"/>
        <v>0</v>
      </c>
      <c r="V495" s="161">
        <f t="shared" si="73"/>
        <v>0</v>
      </c>
      <c r="W495" s="161">
        <f t="shared" si="74"/>
        <v>0</v>
      </c>
      <c r="X495" s="161">
        <f t="shared" si="75"/>
        <v>0</v>
      </c>
      <c r="Y495" s="162">
        <f>IF(Q495="nio",0,IF(Q495&gt;0,VLOOKUP(J495,'3-Productie normen'!A:O,VLOOKUP(Q495,'3-Productie normen'!R:S,2,FALSE),FALSE)))</f>
        <v>0</v>
      </c>
      <c r="Z495" s="162">
        <f t="shared" si="76"/>
        <v>0</v>
      </c>
      <c r="AA495" s="162">
        <f t="shared" si="77"/>
        <v>0</v>
      </c>
      <c r="AB495" s="162">
        <f t="shared" si="78"/>
        <v>0</v>
      </c>
      <c r="AC495" s="163"/>
      <c r="AE495" s="127">
        <f t="shared" si="79"/>
        <v>0</v>
      </c>
    </row>
    <row r="496" spans="1:32">
      <c r="A496" s="140">
        <v>496</v>
      </c>
      <c r="B496" s="158" t="s">
        <v>513</v>
      </c>
      <c r="C496" s="495"/>
      <c r="D496" s="159" t="s">
        <v>632</v>
      </c>
      <c r="E496" s="159" t="s">
        <v>558</v>
      </c>
      <c r="F496" s="159" t="s">
        <v>558</v>
      </c>
      <c r="G496" s="505" t="s">
        <v>556</v>
      </c>
      <c r="H496" s="505" t="s">
        <v>557</v>
      </c>
      <c r="I496" s="505" t="s">
        <v>559</v>
      </c>
      <c r="J496" s="506" t="s">
        <v>1363</v>
      </c>
      <c r="K496" s="505" t="s">
        <v>554</v>
      </c>
      <c r="L496" s="578">
        <v>0.82</v>
      </c>
      <c r="M496" s="459"/>
      <c r="N496" s="459"/>
      <c r="O496" s="459"/>
      <c r="P496" s="459"/>
      <c r="Q496" s="160" t="s">
        <v>517</v>
      </c>
      <c r="R496" s="160"/>
      <c r="S496" s="160"/>
      <c r="T496" s="160"/>
      <c r="U496" s="161">
        <f t="shared" si="72"/>
        <v>0</v>
      </c>
      <c r="V496" s="161">
        <f t="shared" si="73"/>
        <v>0</v>
      </c>
      <c r="W496" s="161">
        <f t="shared" si="74"/>
        <v>0</v>
      </c>
      <c r="X496" s="161">
        <f t="shared" si="75"/>
        <v>0</v>
      </c>
      <c r="Y496" s="162">
        <f>IF(Q496="nio",0,IF(Q496&gt;0,VLOOKUP(J496,'3-Productie normen'!A:O,VLOOKUP(Q496,'3-Productie normen'!R:S,2,FALSE),FALSE)))</f>
        <v>0</v>
      </c>
      <c r="Z496" s="162">
        <f t="shared" si="76"/>
        <v>0</v>
      </c>
      <c r="AA496" s="162">
        <f t="shared" si="77"/>
        <v>0</v>
      </c>
      <c r="AB496" s="162">
        <f t="shared" si="78"/>
        <v>0</v>
      </c>
      <c r="AC496" s="163"/>
      <c r="AE496" s="127">
        <f t="shared" si="79"/>
        <v>0</v>
      </c>
    </row>
    <row r="497" spans="1:31">
      <c r="A497" s="140">
        <v>497</v>
      </c>
      <c r="B497" s="158" t="s">
        <v>513</v>
      </c>
      <c r="C497" s="495"/>
      <c r="D497" s="159" t="s">
        <v>632</v>
      </c>
      <c r="E497" s="159" t="s">
        <v>560</v>
      </c>
      <c r="F497" s="159" t="s">
        <v>560</v>
      </c>
      <c r="G497" s="505" t="s">
        <v>556</v>
      </c>
      <c r="H497" s="505" t="s">
        <v>557</v>
      </c>
      <c r="I497" s="505" t="s">
        <v>561</v>
      </c>
      <c r="J497" s="506" t="s">
        <v>1363</v>
      </c>
      <c r="K497" s="505" t="s">
        <v>554</v>
      </c>
      <c r="L497" s="578">
        <v>4.01</v>
      </c>
      <c r="M497" s="459"/>
      <c r="N497" s="459"/>
      <c r="O497" s="459"/>
      <c r="P497" s="459"/>
      <c r="Q497" s="160" t="s">
        <v>517</v>
      </c>
      <c r="R497" s="160"/>
      <c r="S497" s="160"/>
      <c r="T497" s="160"/>
      <c r="U497" s="161">
        <f t="shared" si="72"/>
        <v>0</v>
      </c>
      <c r="V497" s="161">
        <f t="shared" si="73"/>
        <v>0</v>
      </c>
      <c r="W497" s="161">
        <f t="shared" si="74"/>
        <v>0</v>
      </c>
      <c r="X497" s="161">
        <f t="shared" si="75"/>
        <v>0</v>
      </c>
      <c r="Y497" s="162">
        <f>IF(Q497="nio",0,IF(Q497&gt;0,VLOOKUP(J497,'3-Productie normen'!A:O,VLOOKUP(Q497,'3-Productie normen'!R:S,2,FALSE),FALSE)))</f>
        <v>0</v>
      </c>
      <c r="Z497" s="162">
        <f t="shared" si="76"/>
        <v>0</v>
      </c>
      <c r="AA497" s="162">
        <f t="shared" si="77"/>
        <v>0</v>
      </c>
      <c r="AB497" s="162">
        <f t="shared" si="78"/>
        <v>0</v>
      </c>
      <c r="AC497" s="163"/>
      <c r="AE497" s="127">
        <f t="shared" si="79"/>
        <v>0</v>
      </c>
    </row>
    <row r="498" spans="1:31">
      <c r="A498" s="140">
        <v>498</v>
      </c>
      <c r="B498" s="158" t="s">
        <v>513</v>
      </c>
      <c r="C498" s="495"/>
      <c r="D498" s="159" t="s">
        <v>632</v>
      </c>
      <c r="E498" s="159" t="s">
        <v>273</v>
      </c>
      <c r="F498" s="159" t="s">
        <v>273</v>
      </c>
      <c r="G498" s="505" t="s">
        <v>550</v>
      </c>
      <c r="H498" s="505" t="s">
        <v>551</v>
      </c>
      <c r="I498" s="505" t="s">
        <v>551</v>
      </c>
      <c r="J498" s="505" t="s">
        <v>516</v>
      </c>
      <c r="K498" s="505" t="s">
        <v>554</v>
      </c>
      <c r="L498" s="578">
        <v>39.75</v>
      </c>
      <c r="M498" s="459"/>
      <c r="N498" s="459"/>
      <c r="O498" s="459"/>
      <c r="P498" s="459"/>
      <c r="Q498" s="160">
        <v>12</v>
      </c>
      <c r="R498" s="160"/>
      <c r="S498" s="160"/>
      <c r="T498" s="160"/>
      <c r="U498" s="161" t="e">
        <f t="shared" si="72"/>
        <v>#DIV/0!</v>
      </c>
      <c r="V498" s="161">
        <f t="shared" si="73"/>
        <v>0</v>
      </c>
      <c r="W498" s="161">
        <f t="shared" si="74"/>
        <v>0</v>
      </c>
      <c r="X498" s="161">
        <f t="shared" si="75"/>
        <v>0</v>
      </c>
      <c r="Y498" s="162">
        <f>IF(Q498="nio",0,IF(Q498&gt;0,VLOOKUP(J498,'3-Productie normen'!A:O,VLOOKUP(Q498,'3-Productie normen'!R:S,2,FALSE),FALSE)))</f>
        <v>0</v>
      </c>
      <c r="Z498" s="162">
        <f t="shared" si="76"/>
        <v>0</v>
      </c>
      <c r="AA498" s="162">
        <f t="shared" si="77"/>
        <v>0</v>
      </c>
      <c r="AB498" s="162">
        <f t="shared" si="78"/>
        <v>0</v>
      </c>
      <c r="AC498" s="163"/>
      <c r="AE498" s="127">
        <f t="shared" si="79"/>
        <v>477</v>
      </c>
    </row>
    <row r="499" spans="1:31">
      <c r="A499" s="140">
        <v>499</v>
      </c>
      <c r="B499" s="158" t="s">
        <v>513</v>
      </c>
      <c r="C499" s="495"/>
      <c r="D499" s="159" t="s">
        <v>632</v>
      </c>
      <c r="E499" s="159" t="s">
        <v>562</v>
      </c>
      <c r="F499" s="159" t="s">
        <v>562</v>
      </c>
      <c r="G499" s="505" t="s">
        <v>556</v>
      </c>
      <c r="H499" s="505" t="s">
        <v>557</v>
      </c>
      <c r="I499" s="505" t="s">
        <v>563</v>
      </c>
      <c r="J499" s="505" t="s">
        <v>1363</v>
      </c>
      <c r="K499" s="505" t="s">
        <v>554</v>
      </c>
      <c r="L499" s="578">
        <v>5.86</v>
      </c>
      <c r="M499" s="459"/>
      <c r="N499" s="459"/>
      <c r="O499" s="459"/>
      <c r="P499" s="459"/>
      <c r="Q499" s="160" t="s">
        <v>517</v>
      </c>
      <c r="R499" s="160"/>
      <c r="S499" s="160"/>
      <c r="T499" s="160"/>
      <c r="U499" s="161">
        <f t="shared" si="72"/>
        <v>0</v>
      </c>
      <c r="V499" s="161">
        <f t="shared" si="73"/>
        <v>0</v>
      </c>
      <c r="W499" s="161">
        <f t="shared" si="74"/>
        <v>0</v>
      </c>
      <c r="X499" s="161">
        <f t="shared" si="75"/>
        <v>0</v>
      </c>
      <c r="Y499" s="162">
        <f>IF(Q499="nio",0,IF(Q499&gt;0,VLOOKUP(J499,'3-Productie normen'!A:O,VLOOKUP(Q499,'3-Productie normen'!R:S,2,FALSE),FALSE)))</f>
        <v>0</v>
      </c>
      <c r="Z499" s="162">
        <f t="shared" si="76"/>
        <v>0</v>
      </c>
      <c r="AA499" s="162">
        <f t="shared" si="77"/>
        <v>0</v>
      </c>
      <c r="AB499" s="162">
        <f t="shared" si="78"/>
        <v>0</v>
      </c>
      <c r="AC499" s="163"/>
      <c r="AE499" s="127">
        <f t="shared" si="79"/>
        <v>0</v>
      </c>
    </row>
    <row r="500" spans="1:31">
      <c r="A500" s="140">
        <v>500</v>
      </c>
      <c r="B500" s="158" t="s">
        <v>513</v>
      </c>
      <c r="C500" s="495"/>
      <c r="D500" s="159" t="s">
        <v>632</v>
      </c>
      <c r="E500" s="159" t="s">
        <v>264</v>
      </c>
      <c r="F500" s="159" t="s">
        <v>264</v>
      </c>
      <c r="G500" s="508" t="s">
        <v>556</v>
      </c>
      <c r="H500" s="508" t="s">
        <v>557</v>
      </c>
      <c r="I500" s="508" t="s">
        <v>557</v>
      </c>
      <c r="J500" s="505" t="s">
        <v>1363</v>
      </c>
      <c r="K500" s="505" t="s">
        <v>538</v>
      </c>
      <c r="L500" s="578">
        <v>24.72</v>
      </c>
      <c r="M500" s="459"/>
      <c r="N500" s="459"/>
      <c r="O500" s="459"/>
      <c r="P500" s="459"/>
      <c r="Q500" s="160" t="s">
        <v>517</v>
      </c>
      <c r="R500" s="160"/>
      <c r="S500" s="160"/>
      <c r="T500" s="160"/>
      <c r="U500" s="161">
        <f t="shared" si="72"/>
        <v>0</v>
      </c>
      <c r="V500" s="161">
        <f t="shared" si="73"/>
        <v>0</v>
      </c>
      <c r="W500" s="161">
        <f t="shared" si="74"/>
        <v>0</v>
      </c>
      <c r="X500" s="161">
        <f t="shared" si="75"/>
        <v>0</v>
      </c>
      <c r="Y500" s="162">
        <f>IF(Q500="nio",0,IF(Q500&gt;0,VLOOKUP(J500,'3-Productie normen'!A:O,VLOOKUP(Q500,'3-Productie normen'!R:S,2,FALSE),FALSE)))</f>
        <v>0</v>
      </c>
      <c r="Z500" s="162">
        <f t="shared" si="76"/>
        <v>0</v>
      </c>
      <c r="AA500" s="162">
        <f t="shared" si="77"/>
        <v>0</v>
      </c>
      <c r="AB500" s="162">
        <f t="shared" si="78"/>
        <v>0</v>
      </c>
      <c r="AC500" s="163"/>
      <c r="AE500" s="127">
        <f t="shared" si="79"/>
        <v>0</v>
      </c>
    </row>
    <row r="501" spans="1:31">
      <c r="A501" s="140">
        <v>501</v>
      </c>
      <c r="B501" s="158" t="s">
        <v>513</v>
      </c>
      <c r="C501" s="495"/>
      <c r="D501" s="159" t="s">
        <v>632</v>
      </c>
      <c r="E501" s="159" t="s">
        <v>267</v>
      </c>
      <c r="F501" s="159" t="s">
        <v>267</v>
      </c>
      <c r="G501" s="505" t="s">
        <v>530</v>
      </c>
      <c r="H501" s="505" t="s">
        <v>551</v>
      </c>
      <c r="I501" s="505" t="s">
        <v>564</v>
      </c>
      <c r="J501" s="505" t="s">
        <v>1363</v>
      </c>
      <c r="K501" s="505" t="s">
        <v>538</v>
      </c>
      <c r="L501" s="578">
        <v>4.6900000000000004</v>
      </c>
      <c r="M501" s="459"/>
      <c r="N501" s="459"/>
      <c r="O501" s="459"/>
      <c r="P501" s="459"/>
      <c r="Q501" s="160" t="s">
        <v>517</v>
      </c>
      <c r="R501" s="160"/>
      <c r="S501" s="160"/>
      <c r="T501" s="160"/>
      <c r="U501" s="161">
        <f t="shared" si="72"/>
        <v>0</v>
      </c>
      <c r="V501" s="161">
        <f t="shared" si="73"/>
        <v>0</v>
      </c>
      <c r="W501" s="161">
        <f t="shared" si="74"/>
        <v>0</v>
      </c>
      <c r="X501" s="161">
        <f t="shared" si="75"/>
        <v>0</v>
      </c>
      <c r="Y501" s="162">
        <f>IF(Q501="nio",0,IF(Q501&gt;0,VLOOKUP(J501,'3-Productie normen'!A:O,VLOOKUP(Q501,'3-Productie normen'!R:S,2,FALSE),FALSE)))</f>
        <v>0</v>
      </c>
      <c r="Z501" s="162">
        <f t="shared" si="76"/>
        <v>0</v>
      </c>
      <c r="AA501" s="162">
        <f t="shared" si="77"/>
        <v>0</v>
      </c>
      <c r="AB501" s="162">
        <f t="shared" si="78"/>
        <v>0</v>
      </c>
      <c r="AC501" s="163"/>
      <c r="AE501" s="127">
        <f t="shared" si="79"/>
        <v>0</v>
      </c>
    </row>
    <row r="502" spans="1:31">
      <c r="A502" s="140">
        <v>502</v>
      </c>
      <c r="B502" s="158" t="s">
        <v>513</v>
      </c>
      <c r="C502" s="495"/>
      <c r="D502" s="159" t="s">
        <v>632</v>
      </c>
      <c r="E502" s="159" t="s">
        <v>565</v>
      </c>
      <c r="F502" s="159" t="s">
        <v>565</v>
      </c>
      <c r="G502" s="505" t="s">
        <v>556</v>
      </c>
      <c r="H502" s="505" t="s">
        <v>566</v>
      </c>
      <c r="I502" s="505" t="s">
        <v>566</v>
      </c>
      <c r="J502" s="505" t="s">
        <v>1363</v>
      </c>
      <c r="K502" s="505" t="s">
        <v>554</v>
      </c>
      <c r="L502" s="578">
        <v>1.3</v>
      </c>
      <c r="M502" s="459"/>
      <c r="N502" s="459"/>
      <c r="O502" s="459"/>
      <c r="P502" s="459"/>
      <c r="Q502" s="160" t="s">
        <v>517</v>
      </c>
      <c r="R502" s="160"/>
      <c r="S502" s="160"/>
      <c r="T502" s="160"/>
      <c r="U502" s="161">
        <f t="shared" si="72"/>
        <v>0</v>
      </c>
      <c r="V502" s="161">
        <f t="shared" si="73"/>
        <v>0</v>
      </c>
      <c r="W502" s="161">
        <f t="shared" si="74"/>
        <v>0</v>
      </c>
      <c r="X502" s="161">
        <f t="shared" si="75"/>
        <v>0</v>
      </c>
      <c r="Y502" s="162">
        <f>IF(Q502="nio",0,IF(Q502&gt;0,VLOOKUP(J502,'3-Productie normen'!A:O,VLOOKUP(Q502,'3-Productie normen'!R:S,2,FALSE),FALSE)))</f>
        <v>0</v>
      </c>
      <c r="Z502" s="162">
        <f t="shared" si="76"/>
        <v>0</v>
      </c>
      <c r="AA502" s="162">
        <f t="shared" si="77"/>
        <v>0</v>
      </c>
      <c r="AB502" s="162">
        <f t="shared" si="78"/>
        <v>0</v>
      </c>
      <c r="AC502" s="163"/>
      <c r="AE502" s="127">
        <f t="shared" si="79"/>
        <v>0</v>
      </c>
    </row>
    <row r="503" spans="1:31">
      <c r="A503" s="140">
        <v>503</v>
      </c>
      <c r="B503" s="158" t="s">
        <v>513</v>
      </c>
      <c r="C503" s="495"/>
      <c r="D503" s="159" t="s">
        <v>632</v>
      </c>
      <c r="E503" s="159" t="s">
        <v>567</v>
      </c>
      <c r="F503" s="159" t="s">
        <v>567</v>
      </c>
      <c r="G503" s="505" t="s">
        <v>568</v>
      </c>
      <c r="H503" s="505" t="s">
        <v>569</v>
      </c>
      <c r="I503" s="505" t="s">
        <v>570</v>
      </c>
      <c r="J503" s="505" t="s">
        <v>18</v>
      </c>
      <c r="K503" s="505" t="s">
        <v>571</v>
      </c>
      <c r="L503" s="578">
        <v>7.15</v>
      </c>
      <c r="M503" s="459"/>
      <c r="N503" s="459"/>
      <c r="O503" s="459"/>
      <c r="P503" s="459"/>
      <c r="Q503" s="160">
        <v>195</v>
      </c>
      <c r="R503" s="160">
        <v>195</v>
      </c>
      <c r="S503" s="160"/>
      <c r="T503" s="160"/>
      <c r="U503" s="161" t="e">
        <f t="shared" si="72"/>
        <v>#DIV/0!</v>
      </c>
      <c r="V503" s="161" t="e">
        <f t="shared" si="73"/>
        <v>#DIV/0!</v>
      </c>
      <c r="W503" s="161">
        <f t="shared" si="74"/>
        <v>0</v>
      </c>
      <c r="X503" s="161">
        <f t="shared" si="75"/>
        <v>0</v>
      </c>
      <c r="Y503" s="162">
        <f>IF(Q503="nio",0,IF(Q503&gt;0,VLOOKUP(J503,'3-Productie normen'!A:O,VLOOKUP(Q503,'3-Productie normen'!R:S,2,FALSE),FALSE)))</f>
        <v>0</v>
      </c>
      <c r="Z503" s="162">
        <f t="shared" si="76"/>
        <v>0</v>
      </c>
      <c r="AA503" s="162">
        <f t="shared" si="77"/>
        <v>0</v>
      </c>
      <c r="AB503" s="162">
        <f t="shared" si="78"/>
        <v>0</v>
      </c>
      <c r="AC503" s="163"/>
      <c r="AE503" s="127">
        <f t="shared" si="79"/>
        <v>2788.5</v>
      </c>
    </row>
    <row r="504" spans="1:31">
      <c r="A504" s="140">
        <v>504</v>
      </c>
      <c r="B504" s="158" t="s">
        <v>513</v>
      </c>
      <c r="C504" s="495"/>
      <c r="D504" s="159" t="s">
        <v>632</v>
      </c>
      <c r="E504" s="159" t="s">
        <v>572</v>
      </c>
      <c r="F504" s="159" t="s">
        <v>572</v>
      </c>
      <c r="G504" s="505" t="s">
        <v>568</v>
      </c>
      <c r="H504" s="505" t="s">
        <v>573</v>
      </c>
      <c r="I504" s="505" t="s">
        <v>574</v>
      </c>
      <c r="J504" s="505" t="s">
        <v>18</v>
      </c>
      <c r="K504" s="505" t="s">
        <v>571</v>
      </c>
      <c r="L504" s="578">
        <v>7.17</v>
      </c>
      <c r="M504" s="459"/>
      <c r="N504" s="459"/>
      <c r="O504" s="459"/>
      <c r="P504" s="459"/>
      <c r="Q504" s="160">
        <v>195</v>
      </c>
      <c r="R504" s="160">
        <v>195</v>
      </c>
      <c r="S504" s="160"/>
      <c r="T504" s="160"/>
      <c r="U504" s="161" t="e">
        <f t="shared" si="72"/>
        <v>#DIV/0!</v>
      </c>
      <c r="V504" s="161" t="e">
        <f t="shared" si="73"/>
        <v>#DIV/0!</v>
      </c>
      <c r="W504" s="161">
        <f t="shared" si="74"/>
        <v>0</v>
      </c>
      <c r="X504" s="161">
        <f t="shared" si="75"/>
        <v>0</v>
      </c>
      <c r="Y504" s="162">
        <f>IF(Q504="nio",0,IF(Q504&gt;0,VLOOKUP(J504,'3-Productie normen'!A:O,VLOOKUP(Q504,'3-Productie normen'!R:S,2,FALSE),FALSE)))</f>
        <v>0</v>
      </c>
      <c r="Z504" s="162">
        <f t="shared" si="76"/>
        <v>0</v>
      </c>
      <c r="AA504" s="162">
        <f t="shared" si="77"/>
        <v>0</v>
      </c>
      <c r="AB504" s="162">
        <f t="shared" si="78"/>
        <v>0</v>
      </c>
      <c r="AC504" s="163"/>
      <c r="AE504" s="127">
        <f t="shared" si="79"/>
        <v>2796.3</v>
      </c>
    </row>
    <row r="505" spans="1:31">
      <c r="A505" s="140">
        <v>505</v>
      </c>
      <c r="B505" s="158" t="s">
        <v>513</v>
      </c>
      <c r="C505" s="495"/>
      <c r="D505" s="159" t="s">
        <v>632</v>
      </c>
      <c r="E505" s="159" t="s">
        <v>262</v>
      </c>
      <c r="F505" s="159" t="s">
        <v>262</v>
      </c>
      <c r="G505" s="505" t="s">
        <v>543</v>
      </c>
      <c r="H505" s="505" t="s">
        <v>544</v>
      </c>
      <c r="I505" s="505" t="s">
        <v>575</v>
      </c>
      <c r="J505" s="505" t="s">
        <v>1371</v>
      </c>
      <c r="K505" s="505" t="s">
        <v>538</v>
      </c>
      <c r="L505" s="578">
        <v>69.260000000000005</v>
      </c>
      <c r="M505" s="459"/>
      <c r="N505" s="459"/>
      <c r="O505" s="459"/>
      <c r="P505" s="459"/>
      <c r="Q505" s="160">
        <v>120</v>
      </c>
      <c r="R505" s="160"/>
      <c r="S505" s="160"/>
      <c r="T505" s="160"/>
      <c r="U505" s="161" t="e">
        <f t="shared" si="72"/>
        <v>#DIV/0!</v>
      </c>
      <c r="V505" s="161">
        <f t="shared" si="73"/>
        <v>0</v>
      </c>
      <c r="W505" s="161">
        <f t="shared" si="74"/>
        <v>0</v>
      </c>
      <c r="X505" s="161">
        <f t="shared" si="75"/>
        <v>0</v>
      </c>
      <c r="Y505" s="162">
        <f>IF(Q505="nio",0,IF(Q505&gt;0,VLOOKUP(J505,'3-Productie normen'!A:O,VLOOKUP(Q505,'3-Productie normen'!R:S,2,FALSE),FALSE)))</f>
        <v>0</v>
      </c>
      <c r="Z505" s="162">
        <f t="shared" si="76"/>
        <v>0</v>
      </c>
      <c r="AA505" s="162">
        <f t="shared" si="77"/>
        <v>0</v>
      </c>
      <c r="AB505" s="162">
        <f t="shared" si="78"/>
        <v>0</v>
      </c>
      <c r="AC505" s="163"/>
      <c r="AE505" s="127">
        <f t="shared" si="79"/>
        <v>8311.2000000000007</v>
      </c>
    </row>
    <row r="506" spans="1:31">
      <c r="A506" s="140">
        <v>506</v>
      </c>
      <c r="B506" s="158" t="s">
        <v>513</v>
      </c>
      <c r="C506" s="495"/>
      <c r="D506" s="159" t="s">
        <v>632</v>
      </c>
      <c r="E506" s="159" t="s">
        <v>261</v>
      </c>
      <c r="F506" s="159" t="s">
        <v>261</v>
      </c>
      <c r="G506" s="505" t="s">
        <v>534</v>
      </c>
      <c r="H506" s="505" t="s">
        <v>531</v>
      </c>
      <c r="I506" s="505" t="s">
        <v>531</v>
      </c>
      <c r="J506" s="507" t="s">
        <v>1368</v>
      </c>
      <c r="K506" s="505" t="s">
        <v>538</v>
      </c>
      <c r="L506" s="578">
        <v>35.729999999999997</v>
      </c>
      <c r="M506" s="459"/>
      <c r="N506" s="459"/>
      <c r="O506" s="459"/>
      <c r="P506" s="459"/>
      <c r="Q506" s="160">
        <v>195</v>
      </c>
      <c r="R506" s="160"/>
      <c r="S506" s="160"/>
      <c r="T506" s="160"/>
      <c r="U506" s="161" t="e">
        <f t="shared" si="72"/>
        <v>#DIV/0!</v>
      </c>
      <c r="V506" s="161">
        <f t="shared" si="73"/>
        <v>0</v>
      </c>
      <c r="W506" s="161">
        <f t="shared" si="74"/>
        <v>0</v>
      </c>
      <c r="X506" s="161">
        <f t="shared" si="75"/>
        <v>0</v>
      </c>
      <c r="Y506" s="162">
        <f>IF(Q506="nio",0,IF(Q506&gt;0,VLOOKUP(J506,'3-Productie normen'!A:O,VLOOKUP(Q506,'3-Productie normen'!R:S,2,FALSE),FALSE)))</f>
        <v>0</v>
      </c>
      <c r="Z506" s="162">
        <f t="shared" si="76"/>
        <v>0</v>
      </c>
      <c r="AA506" s="162">
        <f t="shared" si="77"/>
        <v>0</v>
      </c>
      <c r="AB506" s="162">
        <f t="shared" si="78"/>
        <v>0</v>
      </c>
      <c r="AC506" s="163"/>
      <c r="AE506" s="127">
        <f t="shared" si="79"/>
        <v>6967.3499999999995</v>
      </c>
    </row>
    <row r="507" spans="1:31">
      <c r="A507" s="140">
        <v>507</v>
      </c>
      <c r="B507" s="158" t="s">
        <v>513</v>
      </c>
      <c r="C507" s="495"/>
      <c r="D507" s="159" t="s">
        <v>632</v>
      </c>
      <c r="E507" s="159" t="s">
        <v>260</v>
      </c>
      <c r="F507" s="159" t="s">
        <v>260</v>
      </c>
      <c r="G507" s="505" t="s">
        <v>530</v>
      </c>
      <c r="H507" s="505" t="s">
        <v>576</v>
      </c>
      <c r="I507" s="505" t="s">
        <v>576</v>
      </c>
      <c r="J507" s="505" t="s">
        <v>1369</v>
      </c>
      <c r="K507" s="505" t="s">
        <v>538</v>
      </c>
      <c r="L507" s="578">
        <v>2</v>
      </c>
      <c r="M507" s="459"/>
      <c r="N507" s="459"/>
      <c r="O507" s="459"/>
      <c r="P507" s="459"/>
      <c r="Q507" s="160">
        <v>120</v>
      </c>
      <c r="R507" s="160"/>
      <c r="S507" s="160"/>
      <c r="T507" s="160"/>
      <c r="U507" s="161" t="e">
        <f t="shared" si="72"/>
        <v>#DIV/0!</v>
      </c>
      <c r="V507" s="161">
        <f t="shared" si="73"/>
        <v>0</v>
      </c>
      <c r="W507" s="161">
        <f t="shared" si="74"/>
        <v>0</v>
      </c>
      <c r="X507" s="161">
        <f t="shared" si="75"/>
        <v>0</v>
      </c>
      <c r="Y507" s="162">
        <f>IF(Q507="nio",0,IF(Q507&gt;0,VLOOKUP(J507,'3-Productie normen'!A:O,VLOOKUP(Q507,'3-Productie normen'!R:S,2,FALSE),FALSE)))</f>
        <v>0</v>
      </c>
      <c r="Z507" s="162">
        <f t="shared" si="76"/>
        <v>0</v>
      </c>
      <c r="AA507" s="162">
        <f t="shared" si="77"/>
        <v>0</v>
      </c>
      <c r="AB507" s="162">
        <f t="shared" si="78"/>
        <v>0</v>
      </c>
      <c r="AC507" s="163"/>
      <c r="AE507" s="127">
        <f t="shared" si="79"/>
        <v>240</v>
      </c>
    </row>
    <row r="508" spans="1:31">
      <c r="A508" s="140">
        <v>508</v>
      </c>
      <c r="B508" s="158" t="s">
        <v>513</v>
      </c>
      <c r="C508" s="495"/>
      <c r="D508" s="159" t="s">
        <v>632</v>
      </c>
      <c r="E508" s="159" t="s">
        <v>258</v>
      </c>
      <c r="F508" s="159" t="s">
        <v>258</v>
      </c>
      <c r="G508" s="505" t="s">
        <v>543</v>
      </c>
      <c r="H508" s="505" t="s">
        <v>548</v>
      </c>
      <c r="I508" s="505" t="s">
        <v>548</v>
      </c>
      <c r="J508" s="505" t="s">
        <v>263</v>
      </c>
      <c r="K508" s="505" t="s">
        <v>533</v>
      </c>
      <c r="L508" s="578">
        <v>50.51</v>
      </c>
      <c r="M508" s="459"/>
      <c r="N508" s="459"/>
      <c r="O508" s="459"/>
      <c r="P508" s="459"/>
      <c r="Q508" s="160">
        <v>195</v>
      </c>
      <c r="R508" s="160"/>
      <c r="S508" s="160"/>
      <c r="T508" s="160"/>
      <c r="U508" s="161" t="e">
        <f t="shared" ref="U508:U571" si="80">IF(Q508="nio",0,IF(Q508&gt;0,Q508*L508/Y508,0))*M508</f>
        <v>#DIV/0!</v>
      </c>
      <c r="V508" s="161">
        <f t="shared" ref="V508:V571" si="81">IF(R508&gt;0,R508*L508/Z508,0)*N508</f>
        <v>0</v>
      </c>
      <c r="W508" s="161">
        <f t="shared" ref="W508:W571" si="82">IF(S508&gt;0,S508*L508/AA508,0)*O508</f>
        <v>0</v>
      </c>
      <c r="X508" s="161">
        <f t="shared" ref="X508:X571" si="83">IF(T508&gt;0,T508*L508/AB508,0)*P508</f>
        <v>0</v>
      </c>
      <c r="Y508" s="162">
        <f>IF(Q508="nio",0,IF(Q508&gt;0,VLOOKUP(J508,'3-Productie normen'!A:O,VLOOKUP(Q508,'3-Productie normen'!R:S,2,FALSE),FALSE)))</f>
        <v>0</v>
      </c>
      <c r="Z508" s="162">
        <f t="shared" ref="Z508:Z571" si="84">IF(R508&gt;0,Y508*$Z$8,0)</f>
        <v>0</v>
      </c>
      <c r="AA508" s="162">
        <f t="shared" ref="AA508:AA571" si="85">IF(S508&gt;0,Y508*$AA$8,0)</f>
        <v>0</v>
      </c>
      <c r="AB508" s="162">
        <f t="shared" ref="AB508:AB571" si="86">IF(T508&gt;0,Y508*$AB$8,0)</f>
        <v>0</v>
      </c>
      <c r="AC508" s="163"/>
      <c r="AE508" s="127">
        <f t="shared" ref="AE508:AE571" si="87">SUM(Q508:S508)*L508</f>
        <v>9849.4499999999989</v>
      </c>
    </row>
    <row r="509" spans="1:31">
      <c r="A509" s="140">
        <v>509</v>
      </c>
      <c r="B509" s="158" t="s">
        <v>513</v>
      </c>
      <c r="C509" s="495"/>
      <c r="D509" s="159" t="s">
        <v>632</v>
      </c>
      <c r="E509" s="159" t="s">
        <v>257</v>
      </c>
      <c r="F509" s="159" t="s">
        <v>257</v>
      </c>
      <c r="G509" s="505" t="s">
        <v>543</v>
      </c>
      <c r="H509" s="505" t="s">
        <v>548</v>
      </c>
      <c r="I509" s="505" t="s">
        <v>548</v>
      </c>
      <c r="J509" s="505" t="s">
        <v>263</v>
      </c>
      <c r="K509" s="505" t="s">
        <v>533</v>
      </c>
      <c r="L509" s="578">
        <v>74.55</v>
      </c>
      <c r="M509" s="459"/>
      <c r="N509" s="459"/>
      <c r="O509" s="459"/>
      <c r="P509" s="459"/>
      <c r="Q509" s="160">
        <v>195</v>
      </c>
      <c r="R509" s="160"/>
      <c r="S509" s="160"/>
      <c r="T509" s="160"/>
      <c r="U509" s="161" t="e">
        <f t="shared" si="80"/>
        <v>#DIV/0!</v>
      </c>
      <c r="V509" s="161">
        <f t="shared" si="81"/>
        <v>0</v>
      </c>
      <c r="W509" s="161">
        <f t="shared" si="82"/>
        <v>0</v>
      </c>
      <c r="X509" s="161">
        <f t="shared" si="83"/>
        <v>0</v>
      </c>
      <c r="Y509" s="162">
        <f>IF(Q509="nio",0,IF(Q509&gt;0,VLOOKUP(J509,'3-Productie normen'!A:O,VLOOKUP(Q509,'3-Productie normen'!R:S,2,FALSE),FALSE)))</f>
        <v>0</v>
      </c>
      <c r="Z509" s="162">
        <f t="shared" si="84"/>
        <v>0</v>
      </c>
      <c r="AA509" s="162">
        <f t="shared" si="85"/>
        <v>0</v>
      </c>
      <c r="AB509" s="162">
        <f t="shared" si="86"/>
        <v>0</v>
      </c>
      <c r="AC509" s="163"/>
      <c r="AE509" s="127">
        <f t="shared" si="87"/>
        <v>14537.25</v>
      </c>
    </row>
    <row r="510" spans="1:31">
      <c r="A510" s="140">
        <v>510</v>
      </c>
      <c r="B510" s="158" t="s">
        <v>513</v>
      </c>
      <c r="C510" s="495"/>
      <c r="D510" s="159" t="s">
        <v>632</v>
      </c>
      <c r="E510" s="159" t="s">
        <v>577</v>
      </c>
      <c r="F510" s="159" t="s">
        <v>577</v>
      </c>
      <c r="G510" s="505" t="s">
        <v>578</v>
      </c>
      <c r="H510" s="505" t="s">
        <v>579</v>
      </c>
      <c r="I510" s="505" t="s">
        <v>579</v>
      </c>
      <c r="J510" s="505" t="s">
        <v>266</v>
      </c>
      <c r="K510" s="505" t="s">
        <v>547</v>
      </c>
      <c r="L510" s="578">
        <v>3.3</v>
      </c>
      <c r="M510" s="459"/>
      <c r="N510" s="459"/>
      <c r="O510" s="459"/>
      <c r="P510" s="459"/>
      <c r="Q510" s="160">
        <v>195</v>
      </c>
      <c r="R510" s="160"/>
      <c r="S510" s="160"/>
      <c r="T510" s="160"/>
      <c r="U510" s="161" t="e">
        <f t="shared" si="80"/>
        <v>#DIV/0!</v>
      </c>
      <c r="V510" s="161">
        <f t="shared" si="81"/>
        <v>0</v>
      </c>
      <c r="W510" s="161">
        <f t="shared" si="82"/>
        <v>0</v>
      </c>
      <c r="X510" s="161">
        <f t="shared" si="83"/>
        <v>0</v>
      </c>
      <c r="Y510" s="162">
        <f>IF(Q510="nio",0,IF(Q510&gt;0,VLOOKUP(J510,'3-Productie normen'!A:O,VLOOKUP(Q510,'3-Productie normen'!R:S,2,FALSE),FALSE)))</f>
        <v>0</v>
      </c>
      <c r="Z510" s="162">
        <f t="shared" si="84"/>
        <v>0</v>
      </c>
      <c r="AA510" s="162">
        <f t="shared" si="85"/>
        <v>0</v>
      </c>
      <c r="AB510" s="162">
        <f t="shared" si="86"/>
        <v>0</v>
      </c>
      <c r="AC510" s="163"/>
      <c r="AE510" s="127">
        <f t="shared" si="87"/>
        <v>643.5</v>
      </c>
    </row>
    <row r="511" spans="1:31">
      <c r="A511" s="140">
        <v>511</v>
      </c>
      <c r="B511" s="158" t="s">
        <v>513</v>
      </c>
      <c r="C511" s="495"/>
      <c r="D511" s="159" t="s">
        <v>632</v>
      </c>
      <c r="E511" s="159" t="s">
        <v>580</v>
      </c>
      <c r="F511" s="159" t="s">
        <v>580</v>
      </c>
      <c r="G511" s="505" t="s">
        <v>556</v>
      </c>
      <c r="H511" s="505" t="s">
        <v>566</v>
      </c>
      <c r="I511" s="505" t="s">
        <v>566</v>
      </c>
      <c r="J511" s="505" t="s">
        <v>1363</v>
      </c>
      <c r="K511" s="505"/>
      <c r="L511" s="578">
        <v>3.8</v>
      </c>
      <c r="M511" s="459"/>
      <c r="N511" s="459"/>
      <c r="O511" s="459"/>
      <c r="P511" s="459"/>
      <c r="Q511" s="160" t="s">
        <v>517</v>
      </c>
      <c r="R511" s="160"/>
      <c r="S511" s="160"/>
      <c r="T511" s="160"/>
      <c r="U511" s="161">
        <f t="shared" si="80"/>
        <v>0</v>
      </c>
      <c r="V511" s="161">
        <f t="shared" si="81"/>
        <v>0</v>
      </c>
      <c r="W511" s="161">
        <f t="shared" si="82"/>
        <v>0</v>
      </c>
      <c r="X511" s="161">
        <f t="shared" si="83"/>
        <v>0</v>
      </c>
      <c r="Y511" s="162">
        <f>IF(Q511="nio",0,IF(Q511&gt;0,VLOOKUP(J511,'3-Productie normen'!A:O,VLOOKUP(Q511,'3-Productie normen'!R:S,2,FALSE),FALSE)))</f>
        <v>0</v>
      </c>
      <c r="Z511" s="162">
        <f t="shared" si="84"/>
        <v>0</v>
      </c>
      <c r="AA511" s="162">
        <f t="shared" si="85"/>
        <v>0</v>
      </c>
      <c r="AB511" s="162">
        <f t="shared" si="86"/>
        <v>0</v>
      </c>
      <c r="AC511" s="163"/>
      <c r="AE511" s="127">
        <f t="shared" si="87"/>
        <v>0</v>
      </c>
    </row>
    <row r="512" spans="1:31">
      <c r="A512" s="140">
        <v>512</v>
      </c>
      <c r="B512" s="158" t="s">
        <v>513</v>
      </c>
      <c r="C512" s="495"/>
      <c r="D512" s="159" t="s">
        <v>632</v>
      </c>
      <c r="E512" s="159" t="s">
        <v>581</v>
      </c>
      <c r="F512" s="159" t="s">
        <v>581</v>
      </c>
      <c r="G512" s="505" t="s">
        <v>556</v>
      </c>
      <c r="H512" s="505" t="s">
        <v>566</v>
      </c>
      <c r="I512" s="505" t="s">
        <v>566</v>
      </c>
      <c r="J512" s="505" t="s">
        <v>1363</v>
      </c>
      <c r="K512" s="505"/>
      <c r="L512" s="578">
        <v>1.41</v>
      </c>
      <c r="M512" s="459"/>
      <c r="N512" s="459"/>
      <c r="O512" s="459"/>
      <c r="P512" s="459"/>
      <c r="Q512" s="160" t="s">
        <v>517</v>
      </c>
      <c r="R512" s="160"/>
      <c r="S512" s="160"/>
      <c r="T512" s="160"/>
      <c r="U512" s="161">
        <f t="shared" si="80"/>
        <v>0</v>
      </c>
      <c r="V512" s="161">
        <f t="shared" si="81"/>
        <v>0</v>
      </c>
      <c r="W512" s="161">
        <f t="shared" si="82"/>
        <v>0</v>
      </c>
      <c r="X512" s="161">
        <f t="shared" si="83"/>
        <v>0</v>
      </c>
      <c r="Y512" s="162">
        <f>IF(Q512="nio",0,IF(Q512&gt;0,VLOOKUP(J512,'3-Productie normen'!A:O,VLOOKUP(Q512,'3-Productie normen'!R:S,2,FALSE),FALSE)))</f>
        <v>0</v>
      </c>
      <c r="Z512" s="162">
        <f t="shared" si="84"/>
        <v>0</v>
      </c>
      <c r="AA512" s="162">
        <f t="shared" si="85"/>
        <v>0</v>
      </c>
      <c r="AB512" s="162">
        <f t="shared" si="86"/>
        <v>0</v>
      </c>
      <c r="AC512" s="163"/>
      <c r="AE512" s="127">
        <f t="shared" si="87"/>
        <v>0</v>
      </c>
    </row>
    <row r="513" spans="1:31">
      <c r="A513" s="140">
        <v>513</v>
      </c>
      <c r="B513" s="158" t="s">
        <v>513</v>
      </c>
      <c r="C513" s="495"/>
      <c r="D513" s="159" t="s">
        <v>632</v>
      </c>
      <c r="E513" s="159" t="s">
        <v>582</v>
      </c>
      <c r="F513" s="159" t="s">
        <v>582</v>
      </c>
      <c r="G513" s="505" t="s">
        <v>556</v>
      </c>
      <c r="H513" s="505" t="s">
        <v>566</v>
      </c>
      <c r="I513" s="505" t="s">
        <v>566</v>
      </c>
      <c r="J513" s="505" t="s">
        <v>1363</v>
      </c>
      <c r="K513" s="505"/>
      <c r="L513" s="578">
        <v>1.27</v>
      </c>
      <c r="M513" s="459"/>
      <c r="N513" s="459"/>
      <c r="O513" s="459"/>
      <c r="P513" s="459"/>
      <c r="Q513" s="160" t="s">
        <v>517</v>
      </c>
      <c r="R513" s="160"/>
      <c r="S513" s="160"/>
      <c r="T513" s="160"/>
      <c r="U513" s="161">
        <f t="shared" si="80"/>
        <v>0</v>
      </c>
      <c r="V513" s="161">
        <f t="shared" si="81"/>
        <v>0</v>
      </c>
      <c r="W513" s="161">
        <f t="shared" si="82"/>
        <v>0</v>
      </c>
      <c r="X513" s="161">
        <f t="shared" si="83"/>
        <v>0</v>
      </c>
      <c r="Y513" s="162">
        <f>IF(Q513="nio",0,IF(Q513&gt;0,VLOOKUP(J513,'3-Productie normen'!A:O,VLOOKUP(Q513,'3-Productie normen'!R:S,2,FALSE),FALSE)))</f>
        <v>0</v>
      </c>
      <c r="Z513" s="162">
        <f t="shared" si="84"/>
        <v>0</v>
      </c>
      <c r="AA513" s="162">
        <f t="shared" si="85"/>
        <v>0</v>
      </c>
      <c r="AB513" s="162">
        <f t="shared" si="86"/>
        <v>0</v>
      </c>
      <c r="AC513" s="163"/>
      <c r="AE513" s="127">
        <f t="shared" si="87"/>
        <v>0</v>
      </c>
    </row>
    <row r="514" spans="1:31">
      <c r="A514" s="140">
        <v>514</v>
      </c>
      <c r="B514" s="158" t="s">
        <v>513</v>
      </c>
      <c r="C514" s="495"/>
      <c r="D514" s="159" t="s">
        <v>632</v>
      </c>
      <c r="E514" s="159" t="s">
        <v>253</v>
      </c>
      <c r="F514" s="159" t="s">
        <v>253</v>
      </c>
      <c r="G514" s="505" t="s">
        <v>578</v>
      </c>
      <c r="H514" s="505" t="s">
        <v>583</v>
      </c>
      <c r="I514" s="505" t="s">
        <v>584</v>
      </c>
      <c r="J514" s="505" t="s">
        <v>1374</v>
      </c>
      <c r="K514" s="505" t="s">
        <v>538</v>
      </c>
      <c r="L514" s="578">
        <v>13.95</v>
      </c>
      <c r="M514" s="459"/>
      <c r="N514" s="459"/>
      <c r="O514" s="459"/>
      <c r="P514" s="459"/>
      <c r="Q514" s="160" t="s">
        <v>517</v>
      </c>
      <c r="R514" s="160"/>
      <c r="S514" s="160"/>
      <c r="T514" s="160"/>
      <c r="U514" s="161">
        <f t="shared" si="80"/>
        <v>0</v>
      </c>
      <c r="V514" s="161">
        <f t="shared" si="81"/>
        <v>0</v>
      </c>
      <c r="W514" s="161">
        <f t="shared" si="82"/>
        <v>0</v>
      </c>
      <c r="X514" s="161">
        <f t="shared" si="83"/>
        <v>0</v>
      </c>
      <c r="Y514" s="162">
        <f>IF(Q514="nio",0,IF(Q514&gt;0,VLOOKUP(J514,'3-Productie normen'!A:O,VLOOKUP(Q514,'3-Productie normen'!R:S,2,FALSE),FALSE)))</f>
        <v>0</v>
      </c>
      <c r="Z514" s="162">
        <f t="shared" si="84"/>
        <v>0</v>
      </c>
      <c r="AA514" s="162">
        <f t="shared" si="85"/>
        <v>0</v>
      </c>
      <c r="AB514" s="162">
        <f t="shared" si="86"/>
        <v>0</v>
      </c>
      <c r="AC514" s="163"/>
      <c r="AE514" s="127">
        <f t="shared" si="87"/>
        <v>0</v>
      </c>
    </row>
    <row r="515" spans="1:31">
      <c r="A515" s="140">
        <v>515</v>
      </c>
      <c r="B515" s="158" t="s">
        <v>513</v>
      </c>
      <c r="C515" s="495"/>
      <c r="D515" s="159" t="s">
        <v>632</v>
      </c>
      <c r="E515" s="159" t="s">
        <v>585</v>
      </c>
      <c r="F515" s="159" t="s">
        <v>585</v>
      </c>
      <c r="G515" s="507" t="s">
        <v>578</v>
      </c>
      <c r="H515" s="507" t="s">
        <v>583</v>
      </c>
      <c r="I515" s="507" t="s">
        <v>584</v>
      </c>
      <c r="J515" s="505" t="s">
        <v>1374</v>
      </c>
      <c r="K515" s="505" t="s">
        <v>554</v>
      </c>
      <c r="L515" s="578">
        <v>11.24</v>
      </c>
      <c r="M515" s="459"/>
      <c r="N515" s="459"/>
      <c r="O515" s="459"/>
      <c r="P515" s="459"/>
      <c r="Q515" s="160" t="s">
        <v>517</v>
      </c>
      <c r="R515" s="160"/>
      <c r="S515" s="160"/>
      <c r="T515" s="160"/>
      <c r="U515" s="161">
        <f t="shared" si="80"/>
        <v>0</v>
      </c>
      <c r="V515" s="161">
        <f t="shared" si="81"/>
        <v>0</v>
      </c>
      <c r="W515" s="161">
        <f t="shared" si="82"/>
        <v>0</v>
      </c>
      <c r="X515" s="161">
        <f t="shared" si="83"/>
        <v>0</v>
      </c>
      <c r="Y515" s="162">
        <f>IF(Q515="nio",0,IF(Q515&gt;0,VLOOKUP(J515,'3-Productie normen'!A:O,VLOOKUP(Q515,'3-Productie normen'!R:S,2,FALSE),FALSE)))</f>
        <v>0</v>
      </c>
      <c r="Z515" s="162">
        <f t="shared" si="84"/>
        <v>0</v>
      </c>
      <c r="AA515" s="162">
        <f t="shared" si="85"/>
        <v>0</v>
      </c>
      <c r="AB515" s="162">
        <f t="shared" si="86"/>
        <v>0</v>
      </c>
      <c r="AC515" s="163"/>
      <c r="AE515" s="127">
        <f t="shared" si="87"/>
        <v>0</v>
      </c>
    </row>
    <row r="516" spans="1:31">
      <c r="A516" s="140">
        <v>516</v>
      </c>
      <c r="B516" s="158" t="s">
        <v>513</v>
      </c>
      <c r="C516" s="495"/>
      <c r="D516" s="159" t="s">
        <v>632</v>
      </c>
      <c r="E516" s="159" t="s">
        <v>286</v>
      </c>
      <c r="F516" s="159" t="s">
        <v>286</v>
      </c>
      <c r="G516" s="507" t="s">
        <v>543</v>
      </c>
      <c r="H516" s="507" t="s">
        <v>544</v>
      </c>
      <c r="I516" s="507" t="s">
        <v>1403</v>
      </c>
      <c r="J516" s="505" t="s">
        <v>1370</v>
      </c>
      <c r="K516" s="505" t="s">
        <v>538</v>
      </c>
      <c r="L516" s="578">
        <v>57.44</v>
      </c>
      <c r="M516" s="459"/>
      <c r="N516" s="459"/>
      <c r="O516" s="459"/>
      <c r="P516" s="459"/>
      <c r="Q516" s="160">
        <v>120</v>
      </c>
      <c r="R516" s="160"/>
      <c r="S516" s="160"/>
      <c r="T516" s="160"/>
      <c r="U516" s="161" t="e">
        <f t="shared" si="80"/>
        <v>#DIV/0!</v>
      </c>
      <c r="V516" s="161">
        <f t="shared" si="81"/>
        <v>0</v>
      </c>
      <c r="W516" s="161">
        <f t="shared" si="82"/>
        <v>0</v>
      </c>
      <c r="X516" s="161">
        <f t="shared" si="83"/>
        <v>0</v>
      </c>
      <c r="Y516" s="162">
        <f>IF(Q516="nio",0,IF(Q516&gt;0,VLOOKUP(J516,'3-Productie normen'!A:O,VLOOKUP(Q516,'3-Productie normen'!R:S,2,FALSE),FALSE)))</f>
        <v>0</v>
      </c>
      <c r="Z516" s="162">
        <f t="shared" si="84"/>
        <v>0</v>
      </c>
      <c r="AA516" s="162">
        <f t="shared" si="85"/>
        <v>0</v>
      </c>
      <c r="AB516" s="162">
        <f t="shared" si="86"/>
        <v>0</v>
      </c>
      <c r="AC516" s="163"/>
      <c r="AE516" s="127">
        <f t="shared" si="87"/>
        <v>6892.7999999999993</v>
      </c>
    </row>
    <row r="517" spans="1:31">
      <c r="A517" s="140">
        <v>517</v>
      </c>
      <c r="B517" s="158" t="s">
        <v>513</v>
      </c>
      <c r="C517" s="495"/>
      <c r="D517" s="159" t="s">
        <v>632</v>
      </c>
      <c r="E517" s="159" t="s">
        <v>275</v>
      </c>
      <c r="F517" s="159" t="s">
        <v>275</v>
      </c>
      <c r="G517" s="507" t="s">
        <v>530</v>
      </c>
      <c r="H517" s="507" t="s">
        <v>586</v>
      </c>
      <c r="I517" s="507" t="s">
        <v>586</v>
      </c>
      <c r="J517" s="507" t="s">
        <v>1367</v>
      </c>
      <c r="K517" s="505" t="s">
        <v>538</v>
      </c>
      <c r="L517" s="578">
        <v>285.88</v>
      </c>
      <c r="M517" s="459"/>
      <c r="N517" s="459"/>
      <c r="O517" s="459"/>
      <c r="P517" s="459"/>
      <c r="Q517" s="160">
        <v>195</v>
      </c>
      <c r="R517" s="160">
        <v>195</v>
      </c>
      <c r="S517" s="160"/>
      <c r="T517" s="160"/>
      <c r="U517" s="161" t="e">
        <f t="shared" si="80"/>
        <v>#DIV/0!</v>
      </c>
      <c r="V517" s="161" t="e">
        <f t="shared" si="81"/>
        <v>#DIV/0!</v>
      </c>
      <c r="W517" s="161">
        <f t="shared" si="82"/>
        <v>0</v>
      </c>
      <c r="X517" s="161">
        <f t="shared" si="83"/>
        <v>0</v>
      </c>
      <c r="Y517" s="162">
        <f>IF(Q517="nio",0,IF(Q517&gt;0,VLOOKUP(J517,'3-Productie normen'!A:O,VLOOKUP(Q517,'3-Productie normen'!R:S,2,FALSE),FALSE)))</f>
        <v>0</v>
      </c>
      <c r="Z517" s="162">
        <f t="shared" si="84"/>
        <v>0</v>
      </c>
      <c r="AA517" s="162">
        <f t="shared" si="85"/>
        <v>0</v>
      </c>
      <c r="AB517" s="162">
        <f t="shared" si="86"/>
        <v>0</v>
      </c>
      <c r="AC517" s="163"/>
      <c r="AE517" s="127">
        <f t="shared" si="87"/>
        <v>111493.2</v>
      </c>
    </row>
    <row r="518" spans="1:31">
      <c r="A518" s="140">
        <v>518</v>
      </c>
      <c r="B518" s="158" t="s">
        <v>513</v>
      </c>
      <c r="C518" s="495"/>
      <c r="D518" s="159" t="s">
        <v>632</v>
      </c>
      <c r="E518" s="159" t="s">
        <v>276</v>
      </c>
      <c r="F518" s="159" t="s">
        <v>276</v>
      </c>
      <c r="G518" s="505" t="s">
        <v>543</v>
      </c>
      <c r="H518" s="505" t="s">
        <v>544</v>
      </c>
      <c r="I518" s="505" t="s">
        <v>587</v>
      </c>
      <c r="J518" s="505" t="s">
        <v>1371</v>
      </c>
      <c r="K518" s="505" t="s">
        <v>354</v>
      </c>
      <c r="L518" s="578">
        <v>174.72</v>
      </c>
      <c r="M518" s="459"/>
      <c r="N518" s="459"/>
      <c r="O518" s="459"/>
      <c r="P518" s="459"/>
      <c r="Q518" s="160">
        <v>120</v>
      </c>
      <c r="R518" s="160"/>
      <c r="S518" s="160"/>
      <c r="T518" s="160"/>
      <c r="U518" s="161" t="e">
        <f t="shared" si="80"/>
        <v>#DIV/0!</v>
      </c>
      <c r="V518" s="161">
        <f t="shared" si="81"/>
        <v>0</v>
      </c>
      <c r="W518" s="161">
        <f t="shared" si="82"/>
        <v>0</v>
      </c>
      <c r="X518" s="161">
        <f t="shared" si="83"/>
        <v>0</v>
      </c>
      <c r="Y518" s="162">
        <f>IF(Q518="nio",0,IF(Q518&gt;0,VLOOKUP(J518,'3-Productie normen'!A:O,VLOOKUP(Q518,'3-Productie normen'!R:S,2,FALSE),FALSE)))</f>
        <v>0</v>
      </c>
      <c r="Z518" s="162">
        <f t="shared" si="84"/>
        <v>0</v>
      </c>
      <c r="AA518" s="162">
        <f t="shared" si="85"/>
        <v>0</v>
      </c>
      <c r="AB518" s="162">
        <f t="shared" si="86"/>
        <v>0</v>
      </c>
      <c r="AC518" s="163"/>
      <c r="AE518" s="127">
        <f t="shared" si="87"/>
        <v>20966.400000000001</v>
      </c>
    </row>
    <row r="519" spans="1:31">
      <c r="A519" s="140">
        <v>519</v>
      </c>
      <c r="B519" s="158" t="s">
        <v>513</v>
      </c>
      <c r="C519" s="495"/>
      <c r="D519" s="159" t="s">
        <v>632</v>
      </c>
      <c r="E519" s="159" t="s">
        <v>588</v>
      </c>
      <c r="F519" s="159" t="s">
        <v>588</v>
      </c>
      <c r="G519" s="505" t="s">
        <v>568</v>
      </c>
      <c r="H519" s="505" t="s">
        <v>589</v>
      </c>
      <c r="I519" s="505" t="s">
        <v>590</v>
      </c>
      <c r="J519" s="505" t="s">
        <v>1</v>
      </c>
      <c r="K519" s="505" t="s">
        <v>571</v>
      </c>
      <c r="L519" s="578">
        <v>10.85</v>
      </c>
      <c r="M519" s="459"/>
      <c r="N519" s="459"/>
      <c r="O519" s="459"/>
      <c r="P519" s="459"/>
      <c r="Q519" s="160">
        <v>195</v>
      </c>
      <c r="R519" s="160">
        <v>195</v>
      </c>
      <c r="S519" s="160"/>
      <c r="T519" s="160"/>
      <c r="U519" s="161" t="e">
        <f t="shared" si="80"/>
        <v>#DIV/0!</v>
      </c>
      <c r="V519" s="161" t="e">
        <f t="shared" si="81"/>
        <v>#DIV/0!</v>
      </c>
      <c r="W519" s="161">
        <f t="shared" si="82"/>
        <v>0</v>
      </c>
      <c r="X519" s="161">
        <f t="shared" si="83"/>
        <v>0</v>
      </c>
      <c r="Y519" s="162">
        <f>IF(Q519="nio",0,IF(Q519&gt;0,VLOOKUP(J519,'3-Productie normen'!A:O,VLOOKUP(Q519,'3-Productie normen'!R:S,2,FALSE),FALSE)))</f>
        <v>0</v>
      </c>
      <c r="Z519" s="162">
        <f t="shared" si="84"/>
        <v>0</v>
      </c>
      <c r="AA519" s="162">
        <f t="shared" si="85"/>
        <v>0</v>
      </c>
      <c r="AB519" s="162">
        <f t="shared" si="86"/>
        <v>0</v>
      </c>
      <c r="AC519" s="163"/>
      <c r="AE519" s="127">
        <f t="shared" si="87"/>
        <v>4231.5</v>
      </c>
    </row>
    <row r="520" spans="1:31">
      <c r="A520" s="140">
        <v>520</v>
      </c>
      <c r="B520" s="158" t="s">
        <v>513</v>
      </c>
      <c r="C520" s="495"/>
      <c r="D520" s="159" t="s">
        <v>632</v>
      </c>
      <c r="E520" s="159" t="s">
        <v>591</v>
      </c>
      <c r="F520" s="159" t="s">
        <v>591</v>
      </c>
      <c r="G520" s="505" t="s">
        <v>568</v>
      </c>
      <c r="H520" s="505" t="s">
        <v>592</v>
      </c>
      <c r="I520" s="505" t="s">
        <v>590</v>
      </c>
      <c r="J520" s="506" t="s">
        <v>1</v>
      </c>
      <c r="K520" s="505" t="s">
        <v>571</v>
      </c>
      <c r="L520" s="578">
        <v>10.85</v>
      </c>
      <c r="M520" s="459"/>
      <c r="N520" s="459"/>
      <c r="O520" s="459"/>
      <c r="P520" s="459"/>
      <c r="Q520" s="160">
        <v>195</v>
      </c>
      <c r="R520" s="160">
        <v>195</v>
      </c>
      <c r="S520" s="160"/>
      <c r="T520" s="160"/>
      <c r="U520" s="161" t="e">
        <f t="shared" si="80"/>
        <v>#DIV/0!</v>
      </c>
      <c r="V520" s="161" t="e">
        <f t="shared" si="81"/>
        <v>#DIV/0!</v>
      </c>
      <c r="W520" s="161">
        <f t="shared" si="82"/>
        <v>0</v>
      </c>
      <c r="X520" s="161">
        <f t="shared" si="83"/>
        <v>0</v>
      </c>
      <c r="Y520" s="162">
        <f>IF(Q520="nio",0,IF(Q520&gt;0,VLOOKUP(J520,'3-Productie normen'!A:O,VLOOKUP(Q520,'3-Productie normen'!R:S,2,FALSE),FALSE)))</f>
        <v>0</v>
      </c>
      <c r="Z520" s="162">
        <f t="shared" si="84"/>
        <v>0</v>
      </c>
      <c r="AA520" s="162">
        <f t="shared" si="85"/>
        <v>0</v>
      </c>
      <c r="AB520" s="162">
        <f t="shared" si="86"/>
        <v>0</v>
      </c>
      <c r="AC520" s="163"/>
      <c r="AE520" s="127">
        <f t="shared" si="87"/>
        <v>4231.5</v>
      </c>
    </row>
    <row r="521" spans="1:31">
      <c r="A521" s="140">
        <v>521</v>
      </c>
      <c r="B521" s="158" t="s">
        <v>513</v>
      </c>
      <c r="C521" s="495"/>
      <c r="D521" s="159" t="s">
        <v>632</v>
      </c>
      <c r="E521" s="159" t="s">
        <v>279</v>
      </c>
      <c r="F521" s="159" t="s">
        <v>279</v>
      </c>
      <c r="G521" s="505" t="s">
        <v>550</v>
      </c>
      <c r="H521" s="505" t="s">
        <v>551</v>
      </c>
      <c r="I521" s="505" t="s">
        <v>551</v>
      </c>
      <c r="J521" s="505" t="s">
        <v>516</v>
      </c>
      <c r="K521" s="505" t="s">
        <v>538</v>
      </c>
      <c r="L521" s="578">
        <v>32.99</v>
      </c>
      <c r="M521" s="459"/>
      <c r="N521" s="459"/>
      <c r="O521" s="459"/>
      <c r="P521" s="459"/>
      <c r="Q521" s="160">
        <v>12</v>
      </c>
      <c r="R521" s="160"/>
      <c r="S521" s="160"/>
      <c r="T521" s="160"/>
      <c r="U521" s="161" t="e">
        <f t="shared" si="80"/>
        <v>#DIV/0!</v>
      </c>
      <c r="V521" s="161">
        <f t="shared" si="81"/>
        <v>0</v>
      </c>
      <c r="W521" s="161">
        <f t="shared" si="82"/>
        <v>0</v>
      </c>
      <c r="X521" s="161">
        <f t="shared" si="83"/>
        <v>0</v>
      </c>
      <c r="Y521" s="162">
        <f>IF(Q521="nio",0,IF(Q521&gt;0,VLOOKUP(J521,'3-Productie normen'!A:O,VLOOKUP(Q521,'3-Productie normen'!R:S,2,FALSE),FALSE)))</f>
        <v>0</v>
      </c>
      <c r="Z521" s="162">
        <f t="shared" si="84"/>
        <v>0</v>
      </c>
      <c r="AA521" s="162">
        <f t="shared" si="85"/>
        <v>0</v>
      </c>
      <c r="AB521" s="162">
        <f t="shared" si="86"/>
        <v>0</v>
      </c>
      <c r="AC521" s="163"/>
      <c r="AE521" s="127">
        <f t="shared" si="87"/>
        <v>395.88</v>
      </c>
    </row>
    <row r="522" spans="1:31">
      <c r="A522" s="140">
        <v>522</v>
      </c>
      <c r="B522" s="158" t="s">
        <v>513</v>
      </c>
      <c r="C522" s="495"/>
      <c r="D522" s="159" t="s">
        <v>632</v>
      </c>
      <c r="E522" s="159" t="s">
        <v>281</v>
      </c>
      <c r="F522" s="159" t="s">
        <v>281</v>
      </c>
      <c r="G522" s="505" t="s">
        <v>550</v>
      </c>
      <c r="H522" s="505" t="s">
        <v>551</v>
      </c>
      <c r="I522" s="505" t="s">
        <v>551</v>
      </c>
      <c r="J522" s="505" t="s">
        <v>516</v>
      </c>
      <c r="K522" s="505" t="s">
        <v>538</v>
      </c>
      <c r="L522" s="578">
        <v>5.51</v>
      </c>
      <c r="M522" s="459"/>
      <c r="N522" s="459"/>
      <c r="O522" s="459"/>
      <c r="P522" s="459"/>
      <c r="Q522" s="160">
        <v>12</v>
      </c>
      <c r="R522" s="160"/>
      <c r="S522" s="160"/>
      <c r="T522" s="160"/>
      <c r="U522" s="161" t="e">
        <f t="shared" si="80"/>
        <v>#DIV/0!</v>
      </c>
      <c r="V522" s="161">
        <f t="shared" si="81"/>
        <v>0</v>
      </c>
      <c r="W522" s="161">
        <f t="shared" si="82"/>
        <v>0</v>
      </c>
      <c r="X522" s="161">
        <f t="shared" si="83"/>
        <v>0</v>
      </c>
      <c r="Y522" s="162">
        <f>IF(Q522="nio",0,IF(Q522&gt;0,VLOOKUP(J522,'3-Productie normen'!A:O,VLOOKUP(Q522,'3-Productie normen'!R:S,2,FALSE),FALSE)))</f>
        <v>0</v>
      </c>
      <c r="Z522" s="162">
        <f t="shared" si="84"/>
        <v>0</v>
      </c>
      <c r="AA522" s="162">
        <f t="shared" si="85"/>
        <v>0</v>
      </c>
      <c r="AB522" s="162">
        <f t="shared" si="86"/>
        <v>0</v>
      </c>
      <c r="AC522" s="163"/>
      <c r="AE522" s="127">
        <f t="shared" si="87"/>
        <v>66.12</v>
      </c>
    </row>
    <row r="523" spans="1:31">
      <c r="A523" s="140">
        <v>523</v>
      </c>
      <c r="B523" s="158" t="s">
        <v>513</v>
      </c>
      <c r="C523" s="495"/>
      <c r="D523" s="159" t="s">
        <v>632</v>
      </c>
      <c r="E523" s="159" t="s">
        <v>280</v>
      </c>
      <c r="F523" s="159" t="s">
        <v>280</v>
      </c>
      <c r="G523" s="508" t="s">
        <v>530</v>
      </c>
      <c r="H523" s="508" t="s">
        <v>593</v>
      </c>
      <c r="I523" s="505" t="s">
        <v>593</v>
      </c>
      <c r="J523" s="505" t="s">
        <v>1363</v>
      </c>
      <c r="K523" s="505" t="s">
        <v>538</v>
      </c>
      <c r="L523" s="578">
        <v>28.81</v>
      </c>
      <c r="M523" s="459"/>
      <c r="N523" s="459"/>
      <c r="O523" s="459"/>
      <c r="P523" s="459"/>
      <c r="Q523" s="160" t="s">
        <v>517</v>
      </c>
      <c r="R523" s="160"/>
      <c r="S523" s="160"/>
      <c r="T523" s="160"/>
      <c r="U523" s="161">
        <f t="shared" si="80"/>
        <v>0</v>
      </c>
      <c r="V523" s="161">
        <f t="shared" si="81"/>
        <v>0</v>
      </c>
      <c r="W523" s="161">
        <f t="shared" si="82"/>
        <v>0</v>
      </c>
      <c r="X523" s="161">
        <f t="shared" si="83"/>
        <v>0</v>
      </c>
      <c r="Y523" s="162">
        <f>IF(Q523="nio",0,IF(Q523&gt;0,VLOOKUP(J523,'3-Productie normen'!A:O,VLOOKUP(Q523,'3-Productie normen'!R:S,2,FALSE),FALSE)))</f>
        <v>0</v>
      </c>
      <c r="Z523" s="162">
        <f t="shared" si="84"/>
        <v>0</v>
      </c>
      <c r="AA523" s="162">
        <f t="shared" si="85"/>
        <v>0</v>
      </c>
      <c r="AB523" s="162">
        <f t="shared" si="86"/>
        <v>0</v>
      </c>
      <c r="AC523" s="163"/>
      <c r="AE523" s="127">
        <f t="shared" si="87"/>
        <v>0</v>
      </c>
    </row>
    <row r="524" spans="1:31">
      <c r="A524" s="140">
        <v>524</v>
      </c>
      <c r="B524" s="158" t="s">
        <v>513</v>
      </c>
      <c r="C524" s="495"/>
      <c r="D524" s="159" t="s">
        <v>632</v>
      </c>
      <c r="E524" s="159" t="s">
        <v>283</v>
      </c>
      <c r="F524" s="159" t="s">
        <v>283</v>
      </c>
      <c r="G524" s="505" t="s">
        <v>530</v>
      </c>
      <c r="H524" s="505" t="s">
        <v>551</v>
      </c>
      <c r="I524" s="505" t="s">
        <v>564</v>
      </c>
      <c r="J524" s="505" t="s">
        <v>1363</v>
      </c>
      <c r="K524" s="505" t="s">
        <v>538</v>
      </c>
      <c r="L524" s="578">
        <v>2.2000000000000002</v>
      </c>
      <c r="M524" s="459"/>
      <c r="N524" s="459"/>
      <c r="O524" s="459"/>
      <c r="P524" s="459"/>
      <c r="Q524" s="160" t="s">
        <v>517</v>
      </c>
      <c r="R524" s="160"/>
      <c r="S524" s="160"/>
      <c r="T524" s="160"/>
      <c r="U524" s="161">
        <f t="shared" si="80"/>
        <v>0</v>
      </c>
      <c r="V524" s="161">
        <f t="shared" si="81"/>
        <v>0</v>
      </c>
      <c r="W524" s="161">
        <f t="shared" si="82"/>
        <v>0</v>
      </c>
      <c r="X524" s="161">
        <f t="shared" si="83"/>
        <v>0</v>
      </c>
      <c r="Y524" s="162">
        <f>IF(Q524="nio",0,IF(Q524&gt;0,VLOOKUP(J524,'3-Productie normen'!A:O,VLOOKUP(Q524,'3-Productie normen'!R:S,2,FALSE),FALSE)))</f>
        <v>0</v>
      </c>
      <c r="Z524" s="162">
        <f t="shared" si="84"/>
        <v>0</v>
      </c>
      <c r="AA524" s="162">
        <f t="shared" si="85"/>
        <v>0</v>
      </c>
      <c r="AB524" s="162">
        <f t="shared" si="86"/>
        <v>0</v>
      </c>
      <c r="AC524" s="163"/>
      <c r="AE524" s="127">
        <f t="shared" si="87"/>
        <v>0</v>
      </c>
    </row>
    <row r="525" spans="1:31">
      <c r="A525" s="140">
        <v>525</v>
      </c>
      <c r="B525" s="158" t="s">
        <v>513</v>
      </c>
      <c r="C525" s="495"/>
      <c r="D525" s="159" t="s">
        <v>632</v>
      </c>
      <c r="E525" s="159" t="s">
        <v>289</v>
      </c>
      <c r="F525" s="159" t="s">
        <v>289</v>
      </c>
      <c r="G525" s="505" t="s">
        <v>543</v>
      </c>
      <c r="H525" s="505" t="s">
        <v>544</v>
      </c>
      <c r="I525" s="505" t="s">
        <v>544</v>
      </c>
      <c r="J525" s="505" t="s">
        <v>1371</v>
      </c>
      <c r="K525" s="505" t="s">
        <v>538</v>
      </c>
      <c r="L525" s="578">
        <v>42.64</v>
      </c>
      <c r="M525" s="459"/>
      <c r="N525" s="459"/>
      <c r="O525" s="459"/>
      <c r="P525" s="459"/>
      <c r="Q525" s="160">
        <v>120</v>
      </c>
      <c r="R525" s="160"/>
      <c r="S525" s="160"/>
      <c r="T525" s="160"/>
      <c r="U525" s="161" t="e">
        <f t="shared" si="80"/>
        <v>#DIV/0!</v>
      </c>
      <c r="V525" s="161">
        <f t="shared" si="81"/>
        <v>0</v>
      </c>
      <c r="W525" s="161">
        <f t="shared" si="82"/>
        <v>0</v>
      </c>
      <c r="X525" s="161">
        <f t="shared" si="83"/>
        <v>0</v>
      </c>
      <c r="Y525" s="162">
        <f>IF(Q525="nio",0,IF(Q525&gt;0,VLOOKUP(J525,'3-Productie normen'!A:O,VLOOKUP(Q525,'3-Productie normen'!R:S,2,FALSE),FALSE)))</f>
        <v>0</v>
      </c>
      <c r="Z525" s="162">
        <f t="shared" si="84"/>
        <v>0</v>
      </c>
      <c r="AA525" s="162">
        <f t="shared" si="85"/>
        <v>0</v>
      </c>
      <c r="AB525" s="162">
        <f t="shared" si="86"/>
        <v>0</v>
      </c>
      <c r="AC525" s="163"/>
      <c r="AE525" s="127">
        <f t="shared" si="87"/>
        <v>5116.8</v>
      </c>
    </row>
    <row r="526" spans="1:31">
      <c r="A526" s="140">
        <v>526</v>
      </c>
      <c r="B526" s="158" t="s">
        <v>513</v>
      </c>
      <c r="C526" s="495"/>
      <c r="D526" s="159" t="s">
        <v>632</v>
      </c>
      <c r="E526" s="159" t="s">
        <v>594</v>
      </c>
      <c r="F526" s="159" t="s">
        <v>594</v>
      </c>
      <c r="G526" s="505" t="s">
        <v>568</v>
      </c>
      <c r="H526" s="505" t="s">
        <v>569</v>
      </c>
      <c r="I526" s="505" t="s">
        <v>570</v>
      </c>
      <c r="J526" s="506" t="s">
        <v>18</v>
      </c>
      <c r="K526" s="505" t="s">
        <v>571</v>
      </c>
      <c r="L526" s="578">
        <v>16.87</v>
      </c>
      <c r="M526" s="459"/>
      <c r="N526" s="459"/>
      <c r="O526" s="459"/>
      <c r="P526" s="459"/>
      <c r="Q526" s="160">
        <v>195</v>
      </c>
      <c r="R526" s="160">
        <v>195</v>
      </c>
      <c r="S526" s="160"/>
      <c r="T526" s="160"/>
      <c r="U526" s="161" t="e">
        <f t="shared" si="80"/>
        <v>#DIV/0!</v>
      </c>
      <c r="V526" s="161" t="e">
        <f t="shared" si="81"/>
        <v>#DIV/0!</v>
      </c>
      <c r="W526" s="161">
        <f t="shared" si="82"/>
        <v>0</v>
      </c>
      <c r="X526" s="161">
        <f t="shared" si="83"/>
        <v>0</v>
      </c>
      <c r="Y526" s="162">
        <f>IF(Q526="nio",0,IF(Q526&gt;0,VLOOKUP(J526,'3-Productie normen'!A:O,VLOOKUP(Q526,'3-Productie normen'!R:S,2,FALSE),FALSE)))</f>
        <v>0</v>
      </c>
      <c r="Z526" s="162">
        <f t="shared" si="84"/>
        <v>0</v>
      </c>
      <c r="AA526" s="162">
        <f t="shared" si="85"/>
        <v>0</v>
      </c>
      <c r="AB526" s="162">
        <f t="shared" si="86"/>
        <v>0</v>
      </c>
      <c r="AC526" s="163"/>
      <c r="AE526" s="127">
        <f t="shared" si="87"/>
        <v>6579.3</v>
      </c>
    </row>
    <row r="527" spans="1:31">
      <c r="A527" s="140">
        <v>527</v>
      </c>
      <c r="B527" s="158" t="s">
        <v>513</v>
      </c>
      <c r="C527" s="495"/>
      <c r="D527" s="159" t="s">
        <v>632</v>
      </c>
      <c r="E527" s="159" t="s">
        <v>595</v>
      </c>
      <c r="F527" s="159" t="s">
        <v>595</v>
      </c>
      <c r="G527" s="505" t="s">
        <v>568</v>
      </c>
      <c r="H527" s="505" t="s">
        <v>573</v>
      </c>
      <c r="I527" s="505" t="s">
        <v>574</v>
      </c>
      <c r="J527" s="505" t="s">
        <v>18</v>
      </c>
      <c r="K527" s="505" t="s">
        <v>571</v>
      </c>
      <c r="L527" s="578">
        <v>16.87</v>
      </c>
      <c r="M527" s="459"/>
      <c r="N527" s="459"/>
      <c r="O527" s="459"/>
      <c r="P527" s="459"/>
      <c r="Q527" s="160">
        <v>195</v>
      </c>
      <c r="R527" s="160">
        <v>195</v>
      </c>
      <c r="S527" s="160"/>
      <c r="T527" s="160"/>
      <c r="U527" s="161" t="e">
        <f t="shared" si="80"/>
        <v>#DIV/0!</v>
      </c>
      <c r="V527" s="161" t="e">
        <f t="shared" si="81"/>
        <v>#DIV/0!</v>
      </c>
      <c r="W527" s="161">
        <f t="shared" si="82"/>
        <v>0</v>
      </c>
      <c r="X527" s="161">
        <f t="shared" si="83"/>
        <v>0</v>
      </c>
      <c r="Y527" s="162">
        <f>IF(Q527="nio",0,IF(Q527&gt;0,VLOOKUP(J527,'3-Productie normen'!A:O,VLOOKUP(Q527,'3-Productie normen'!R:S,2,FALSE),FALSE)))</f>
        <v>0</v>
      </c>
      <c r="Z527" s="162">
        <f t="shared" si="84"/>
        <v>0</v>
      </c>
      <c r="AA527" s="162">
        <f t="shared" si="85"/>
        <v>0</v>
      </c>
      <c r="AB527" s="162">
        <f t="shared" si="86"/>
        <v>0</v>
      </c>
      <c r="AC527" s="163"/>
      <c r="AE527" s="127">
        <f t="shared" si="87"/>
        <v>6579.3</v>
      </c>
    </row>
    <row r="528" spans="1:31">
      <c r="A528" s="140">
        <v>528</v>
      </c>
      <c r="B528" s="158" t="s">
        <v>513</v>
      </c>
      <c r="C528" s="495"/>
      <c r="D528" s="159" t="s">
        <v>632</v>
      </c>
      <c r="E528" s="159" t="s">
        <v>284</v>
      </c>
      <c r="F528" s="159" t="s">
        <v>284</v>
      </c>
      <c r="G528" s="505" t="s">
        <v>568</v>
      </c>
      <c r="H528" s="505" t="s">
        <v>596</v>
      </c>
      <c r="I528" s="505" t="s">
        <v>596</v>
      </c>
      <c r="J528" s="505" t="s">
        <v>18</v>
      </c>
      <c r="K528" s="505" t="s">
        <v>571</v>
      </c>
      <c r="L528" s="578">
        <v>5.01</v>
      </c>
      <c r="M528" s="459"/>
      <c r="N528" s="459"/>
      <c r="O528" s="459"/>
      <c r="P528" s="459"/>
      <c r="Q528" s="160">
        <v>195</v>
      </c>
      <c r="R528" s="160">
        <v>195</v>
      </c>
      <c r="S528" s="160"/>
      <c r="T528" s="160"/>
      <c r="U528" s="161" t="e">
        <f t="shared" si="80"/>
        <v>#DIV/0!</v>
      </c>
      <c r="V528" s="161" t="e">
        <f t="shared" si="81"/>
        <v>#DIV/0!</v>
      </c>
      <c r="W528" s="161">
        <f t="shared" si="82"/>
        <v>0</v>
      </c>
      <c r="X528" s="161">
        <f t="shared" si="83"/>
        <v>0</v>
      </c>
      <c r="Y528" s="162">
        <f>IF(Q528="nio",0,IF(Q528&gt;0,VLOOKUP(J528,'3-Productie normen'!A:O,VLOOKUP(Q528,'3-Productie normen'!R:S,2,FALSE),FALSE)))</f>
        <v>0</v>
      </c>
      <c r="Z528" s="162">
        <f t="shared" si="84"/>
        <v>0</v>
      </c>
      <c r="AA528" s="162">
        <f t="shared" si="85"/>
        <v>0</v>
      </c>
      <c r="AB528" s="162">
        <f t="shared" si="86"/>
        <v>0</v>
      </c>
      <c r="AC528" s="163"/>
      <c r="AE528" s="127">
        <f t="shared" si="87"/>
        <v>1953.8999999999999</v>
      </c>
    </row>
    <row r="529" spans="1:31">
      <c r="A529" s="140">
        <v>529</v>
      </c>
      <c r="B529" s="158" t="s">
        <v>513</v>
      </c>
      <c r="C529" s="495"/>
      <c r="D529" s="159" t="s">
        <v>632</v>
      </c>
      <c r="E529" s="159" t="s">
        <v>290</v>
      </c>
      <c r="F529" s="159" t="s">
        <v>290</v>
      </c>
      <c r="G529" s="505" t="s">
        <v>543</v>
      </c>
      <c r="H529" s="505" t="s">
        <v>544</v>
      </c>
      <c r="I529" s="505" t="s">
        <v>544</v>
      </c>
      <c r="J529" s="506" t="s">
        <v>1371</v>
      </c>
      <c r="K529" s="505" t="s">
        <v>538</v>
      </c>
      <c r="L529" s="578">
        <v>10.52</v>
      </c>
      <c r="M529" s="459"/>
      <c r="N529" s="459"/>
      <c r="O529" s="459"/>
      <c r="P529" s="459"/>
      <c r="Q529" s="160">
        <v>120</v>
      </c>
      <c r="R529" s="160"/>
      <c r="S529" s="160"/>
      <c r="T529" s="160"/>
      <c r="U529" s="161" t="e">
        <f t="shared" si="80"/>
        <v>#DIV/0!</v>
      </c>
      <c r="V529" s="161">
        <f t="shared" si="81"/>
        <v>0</v>
      </c>
      <c r="W529" s="161">
        <f t="shared" si="82"/>
        <v>0</v>
      </c>
      <c r="X529" s="161">
        <f t="shared" si="83"/>
        <v>0</v>
      </c>
      <c r="Y529" s="162">
        <f>IF(Q529="nio",0,IF(Q529&gt;0,VLOOKUP(J529,'3-Productie normen'!A:O,VLOOKUP(Q529,'3-Productie normen'!R:S,2,FALSE),FALSE)))</f>
        <v>0</v>
      </c>
      <c r="Z529" s="162">
        <f t="shared" si="84"/>
        <v>0</v>
      </c>
      <c r="AA529" s="162">
        <f t="shared" si="85"/>
        <v>0</v>
      </c>
      <c r="AB529" s="162">
        <f t="shared" si="86"/>
        <v>0</v>
      </c>
      <c r="AC529" s="163"/>
      <c r="AE529" s="127">
        <f t="shared" si="87"/>
        <v>1262.3999999999999</v>
      </c>
    </row>
    <row r="530" spans="1:31">
      <c r="A530" s="140">
        <v>530</v>
      </c>
      <c r="B530" s="158" t="s">
        <v>513</v>
      </c>
      <c r="C530" s="495"/>
      <c r="D530" s="159" t="s">
        <v>632</v>
      </c>
      <c r="E530" s="159" t="s">
        <v>597</v>
      </c>
      <c r="F530" s="159" t="s">
        <v>597</v>
      </c>
      <c r="G530" s="505" t="s">
        <v>543</v>
      </c>
      <c r="H530" s="505" t="s">
        <v>544</v>
      </c>
      <c r="I530" s="505" t="s">
        <v>598</v>
      </c>
      <c r="J530" s="506" t="s">
        <v>1371</v>
      </c>
      <c r="K530" s="505" t="s">
        <v>538</v>
      </c>
      <c r="L530" s="578">
        <v>138</v>
      </c>
      <c r="M530" s="459"/>
      <c r="N530" s="459"/>
      <c r="O530" s="459"/>
      <c r="P530" s="459"/>
      <c r="Q530" s="160">
        <v>120</v>
      </c>
      <c r="R530" s="160"/>
      <c r="S530" s="160"/>
      <c r="T530" s="160"/>
      <c r="U530" s="161" t="e">
        <f t="shared" si="80"/>
        <v>#DIV/0!</v>
      </c>
      <c r="V530" s="161">
        <f t="shared" si="81"/>
        <v>0</v>
      </c>
      <c r="W530" s="161">
        <f t="shared" si="82"/>
        <v>0</v>
      </c>
      <c r="X530" s="161">
        <f t="shared" si="83"/>
        <v>0</v>
      </c>
      <c r="Y530" s="162">
        <f>IF(Q530="nio",0,IF(Q530&gt;0,VLOOKUP(J530,'3-Productie normen'!A:O,VLOOKUP(Q530,'3-Productie normen'!R:S,2,FALSE),FALSE)))</f>
        <v>0</v>
      </c>
      <c r="Z530" s="162">
        <f t="shared" si="84"/>
        <v>0</v>
      </c>
      <c r="AA530" s="162">
        <f t="shared" si="85"/>
        <v>0</v>
      </c>
      <c r="AB530" s="162">
        <f t="shared" si="86"/>
        <v>0</v>
      </c>
      <c r="AC530" s="163"/>
      <c r="AE530" s="127">
        <f t="shared" si="87"/>
        <v>16560</v>
      </c>
    </row>
    <row r="531" spans="1:31">
      <c r="A531" s="140">
        <v>531</v>
      </c>
      <c r="B531" s="158" t="s">
        <v>513</v>
      </c>
      <c r="C531" s="495"/>
      <c r="D531" s="159" t="s">
        <v>632</v>
      </c>
      <c r="E531" s="159" t="s">
        <v>599</v>
      </c>
      <c r="F531" s="159" t="s">
        <v>599</v>
      </c>
      <c r="G531" s="505" t="s">
        <v>543</v>
      </c>
      <c r="H531" s="505" t="s">
        <v>544</v>
      </c>
      <c r="I531" s="505" t="s">
        <v>600</v>
      </c>
      <c r="J531" s="506" t="s">
        <v>1371</v>
      </c>
      <c r="K531" s="505" t="s">
        <v>538</v>
      </c>
      <c r="L531" s="578">
        <v>51</v>
      </c>
      <c r="M531" s="459"/>
      <c r="N531" s="459"/>
      <c r="O531" s="459"/>
      <c r="P531" s="459"/>
      <c r="Q531" s="160">
        <v>120</v>
      </c>
      <c r="R531" s="160"/>
      <c r="S531" s="160"/>
      <c r="T531" s="160"/>
      <c r="U531" s="161" t="e">
        <f t="shared" si="80"/>
        <v>#DIV/0!</v>
      </c>
      <c r="V531" s="161">
        <f t="shared" si="81"/>
        <v>0</v>
      </c>
      <c r="W531" s="161">
        <f t="shared" si="82"/>
        <v>0</v>
      </c>
      <c r="X531" s="161">
        <f t="shared" si="83"/>
        <v>0</v>
      </c>
      <c r="Y531" s="162">
        <f>IF(Q531="nio",0,IF(Q531&gt;0,VLOOKUP(J531,'3-Productie normen'!A:O,VLOOKUP(Q531,'3-Productie normen'!R:S,2,FALSE),FALSE)))</f>
        <v>0</v>
      </c>
      <c r="Z531" s="162">
        <f t="shared" si="84"/>
        <v>0</v>
      </c>
      <c r="AA531" s="162">
        <f t="shared" si="85"/>
        <v>0</v>
      </c>
      <c r="AB531" s="162">
        <f t="shared" si="86"/>
        <v>0</v>
      </c>
      <c r="AC531" s="163"/>
      <c r="AE531" s="127">
        <f t="shared" si="87"/>
        <v>6120</v>
      </c>
    </row>
    <row r="532" spans="1:31">
      <c r="A532" s="140">
        <v>532</v>
      </c>
      <c r="B532" s="158" t="s">
        <v>513</v>
      </c>
      <c r="C532" s="495"/>
      <c r="D532" s="159" t="s">
        <v>632</v>
      </c>
      <c r="E532" s="159" t="s">
        <v>287</v>
      </c>
      <c r="F532" s="159" t="s">
        <v>287</v>
      </c>
      <c r="G532" s="505" t="s">
        <v>550</v>
      </c>
      <c r="H532" s="505" t="s">
        <v>551</v>
      </c>
      <c r="I532" s="505" t="s">
        <v>551</v>
      </c>
      <c r="J532" s="506" t="s">
        <v>516</v>
      </c>
      <c r="K532" s="505" t="s">
        <v>538</v>
      </c>
      <c r="L532" s="578">
        <v>19.850000000000001</v>
      </c>
      <c r="M532" s="459"/>
      <c r="N532" s="459"/>
      <c r="O532" s="459"/>
      <c r="P532" s="459"/>
      <c r="Q532" s="160">
        <v>12</v>
      </c>
      <c r="R532" s="160"/>
      <c r="S532" s="160"/>
      <c r="T532" s="160"/>
      <c r="U532" s="161" t="e">
        <f t="shared" si="80"/>
        <v>#DIV/0!</v>
      </c>
      <c r="V532" s="161">
        <f t="shared" si="81"/>
        <v>0</v>
      </c>
      <c r="W532" s="161">
        <f t="shared" si="82"/>
        <v>0</v>
      </c>
      <c r="X532" s="161">
        <f t="shared" si="83"/>
        <v>0</v>
      </c>
      <c r="Y532" s="162">
        <f>IF(Q532="nio",0,IF(Q532&gt;0,VLOOKUP(J532,'3-Productie normen'!A:O,VLOOKUP(Q532,'3-Productie normen'!R:S,2,FALSE),FALSE)))</f>
        <v>0</v>
      </c>
      <c r="Z532" s="162">
        <f t="shared" si="84"/>
        <v>0</v>
      </c>
      <c r="AA532" s="162">
        <f t="shared" si="85"/>
        <v>0</v>
      </c>
      <c r="AB532" s="162">
        <f t="shared" si="86"/>
        <v>0</v>
      </c>
      <c r="AC532" s="163"/>
      <c r="AE532" s="127">
        <f t="shared" si="87"/>
        <v>238.20000000000002</v>
      </c>
    </row>
    <row r="533" spans="1:31">
      <c r="A533" s="140">
        <v>533</v>
      </c>
      <c r="B533" s="158" t="s">
        <v>513</v>
      </c>
      <c r="C533" s="495"/>
      <c r="D533" s="159" t="s">
        <v>632</v>
      </c>
      <c r="E533" s="159" t="s">
        <v>288</v>
      </c>
      <c r="F533" s="159" t="s">
        <v>288</v>
      </c>
      <c r="G533" s="505" t="s">
        <v>550</v>
      </c>
      <c r="H533" s="505" t="s">
        <v>551</v>
      </c>
      <c r="I533" s="505" t="s">
        <v>551</v>
      </c>
      <c r="J533" s="505" t="s">
        <v>516</v>
      </c>
      <c r="K533" s="505" t="s">
        <v>538</v>
      </c>
      <c r="L533" s="578">
        <v>19.059999999999999</v>
      </c>
      <c r="M533" s="459"/>
      <c r="N533" s="459"/>
      <c r="O533" s="459"/>
      <c r="P533" s="459"/>
      <c r="Q533" s="160">
        <v>12</v>
      </c>
      <c r="R533" s="160"/>
      <c r="S533" s="160"/>
      <c r="T533" s="160"/>
      <c r="U533" s="161" t="e">
        <f t="shared" si="80"/>
        <v>#DIV/0!</v>
      </c>
      <c r="V533" s="161">
        <f t="shared" si="81"/>
        <v>0</v>
      </c>
      <c r="W533" s="161">
        <f t="shared" si="82"/>
        <v>0</v>
      </c>
      <c r="X533" s="161">
        <f t="shared" si="83"/>
        <v>0</v>
      </c>
      <c r="Y533" s="162">
        <f>IF(Q533="nio",0,IF(Q533&gt;0,VLOOKUP(J533,'3-Productie normen'!A:O,VLOOKUP(Q533,'3-Productie normen'!R:S,2,FALSE),FALSE)))</f>
        <v>0</v>
      </c>
      <c r="Z533" s="162">
        <f t="shared" si="84"/>
        <v>0</v>
      </c>
      <c r="AA533" s="162">
        <f t="shared" si="85"/>
        <v>0</v>
      </c>
      <c r="AB533" s="162">
        <f t="shared" si="86"/>
        <v>0</v>
      </c>
      <c r="AC533" s="163"/>
      <c r="AE533" s="127">
        <f t="shared" si="87"/>
        <v>228.71999999999997</v>
      </c>
    </row>
    <row r="534" spans="1:31">
      <c r="A534" s="140">
        <v>534</v>
      </c>
      <c r="B534" s="158" t="s">
        <v>513</v>
      </c>
      <c r="C534" s="495"/>
      <c r="D534" s="159" t="s">
        <v>632</v>
      </c>
      <c r="E534" s="159" t="s">
        <v>282</v>
      </c>
      <c r="F534" s="159" t="s">
        <v>282</v>
      </c>
      <c r="G534" s="505" t="s">
        <v>536</v>
      </c>
      <c r="H534" s="505" t="s">
        <v>540</v>
      </c>
      <c r="I534" s="505" t="s">
        <v>540</v>
      </c>
      <c r="J534" s="505" t="s">
        <v>250</v>
      </c>
      <c r="K534" s="505" t="s">
        <v>538</v>
      </c>
      <c r="L534" s="578">
        <v>50.7</v>
      </c>
      <c r="M534" s="459"/>
      <c r="N534" s="459"/>
      <c r="O534" s="459"/>
      <c r="P534" s="459"/>
      <c r="Q534" s="160">
        <v>120</v>
      </c>
      <c r="R534" s="160"/>
      <c r="S534" s="160"/>
      <c r="T534" s="160"/>
      <c r="U534" s="161" t="e">
        <f t="shared" si="80"/>
        <v>#DIV/0!</v>
      </c>
      <c r="V534" s="161">
        <f t="shared" si="81"/>
        <v>0</v>
      </c>
      <c r="W534" s="161">
        <f t="shared" si="82"/>
        <v>0</v>
      </c>
      <c r="X534" s="161">
        <f t="shared" si="83"/>
        <v>0</v>
      </c>
      <c r="Y534" s="162">
        <f>IF(Q534="nio",0,IF(Q534&gt;0,VLOOKUP(J534,'3-Productie normen'!A:O,VLOOKUP(Q534,'3-Productie normen'!R:S,2,FALSE),FALSE)))</f>
        <v>0</v>
      </c>
      <c r="Z534" s="162">
        <f t="shared" si="84"/>
        <v>0</v>
      </c>
      <c r="AA534" s="162">
        <f t="shared" si="85"/>
        <v>0</v>
      </c>
      <c r="AB534" s="162">
        <f t="shared" si="86"/>
        <v>0</v>
      </c>
      <c r="AC534" s="163"/>
      <c r="AE534" s="127">
        <f t="shared" si="87"/>
        <v>6084</v>
      </c>
    </row>
    <row r="535" spans="1:31">
      <c r="A535" s="140">
        <v>535</v>
      </c>
      <c r="B535" s="158" t="s">
        <v>513</v>
      </c>
      <c r="C535" s="495"/>
      <c r="D535" s="159" t="s">
        <v>632</v>
      </c>
      <c r="E535" s="159" t="s">
        <v>277</v>
      </c>
      <c r="F535" s="159" t="s">
        <v>277</v>
      </c>
      <c r="G535" s="505" t="s">
        <v>536</v>
      </c>
      <c r="H535" s="505" t="s">
        <v>540</v>
      </c>
      <c r="I535" s="505" t="s">
        <v>540</v>
      </c>
      <c r="J535" s="505" t="s">
        <v>250</v>
      </c>
      <c r="K535" s="505" t="s">
        <v>538</v>
      </c>
      <c r="L535" s="578">
        <v>15.34</v>
      </c>
      <c r="M535" s="459"/>
      <c r="N535" s="459"/>
      <c r="O535" s="459"/>
      <c r="P535" s="459"/>
      <c r="Q535" s="160">
        <v>120</v>
      </c>
      <c r="R535" s="160"/>
      <c r="S535" s="160"/>
      <c r="T535" s="160"/>
      <c r="U535" s="161" t="e">
        <f t="shared" si="80"/>
        <v>#DIV/0!</v>
      </c>
      <c r="V535" s="161">
        <f t="shared" si="81"/>
        <v>0</v>
      </c>
      <c r="W535" s="161">
        <f t="shared" si="82"/>
        <v>0</v>
      </c>
      <c r="X535" s="161">
        <f t="shared" si="83"/>
        <v>0</v>
      </c>
      <c r="Y535" s="162">
        <f>IF(Q535="nio",0,IF(Q535&gt;0,VLOOKUP(J535,'3-Productie normen'!A:O,VLOOKUP(Q535,'3-Productie normen'!R:S,2,FALSE),FALSE)))</f>
        <v>0</v>
      </c>
      <c r="Z535" s="162">
        <f t="shared" si="84"/>
        <v>0</v>
      </c>
      <c r="AA535" s="162">
        <f t="shared" si="85"/>
        <v>0</v>
      </c>
      <c r="AB535" s="162">
        <f t="shared" si="86"/>
        <v>0</v>
      </c>
      <c r="AC535" s="163"/>
      <c r="AE535" s="127">
        <f t="shared" si="87"/>
        <v>1840.8</v>
      </c>
    </row>
    <row r="536" spans="1:31">
      <c r="A536" s="140">
        <v>536</v>
      </c>
      <c r="B536" s="158" t="s">
        <v>513</v>
      </c>
      <c r="C536" s="495"/>
      <c r="D536" s="159" t="s">
        <v>632</v>
      </c>
      <c r="E536" s="159" t="s">
        <v>601</v>
      </c>
      <c r="F536" s="159" t="s">
        <v>601</v>
      </c>
      <c r="G536" s="505" t="s">
        <v>578</v>
      </c>
      <c r="H536" s="505" t="s">
        <v>579</v>
      </c>
      <c r="I536" s="505" t="s">
        <v>579</v>
      </c>
      <c r="J536" s="505" t="s">
        <v>1363</v>
      </c>
      <c r="K536" s="505"/>
      <c r="L536" s="578">
        <v>2.98</v>
      </c>
      <c r="M536" s="459"/>
      <c r="N536" s="459"/>
      <c r="O536" s="459"/>
      <c r="P536" s="459"/>
      <c r="Q536" s="160" t="s">
        <v>517</v>
      </c>
      <c r="R536" s="160"/>
      <c r="S536" s="160"/>
      <c r="T536" s="160"/>
      <c r="U536" s="161">
        <f t="shared" si="80"/>
        <v>0</v>
      </c>
      <c r="V536" s="161">
        <f t="shared" si="81"/>
        <v>0</v>
      </c>
      <c r="W536" s="161">
        <f t="shared" si="82"/>
        <v>0</v>
      </c>
      <c r="X536" s="161">
        <f t="shared" si="83"/>
        <v>0</v>
      </c>
      <c r="Y536" s="162">
        <f>IF(Q536="nio",0,IF(Q536&gt;0,VLOOKUP(J536,'3-Productie normen'!A:O,VLOOKUP(Q536,'3-Productie normen'!R:S,2,FALSE),FALSE)))</f>
        <v>0</v>
      </c>
      <c r="Z536" s="162">
        <f t="shared" si="84"/>
        <v>0</v>
      </c>
      <c r="AA536" s="162">
        <f t="shared" si="85"/>
        <v>0</v>
      </c>
      <c r="AB536" s="162">
        <f t="shared" si="86"/>
        <v>0</v>
      </c>
      <c r="AC536" s="163"/>
      <c r="AE536" s="127">
        <f t="shared" si="87"/>
        <v>0</v>
      </c>
    </row>
    <row r="537" spans="1:31">
      <c r="A537" s="140">
        <v>537</v>
      </c>
      <c r="B537" s="158" t="s">
        <v>513</v>
      </c>
      <c r="C537" s="495"/>
      <c r="D537" s="159" t="s">
        <v>632</v>
      </c>
      <c r="E537" s="159" t="s">
        <v>602</v>
      </c>
      <c r="F537" s="159" t="s">
        <v>602</v>
      </c>
      <c r="G537" s="505" t="s">
        <v>556</v>
      </c>
      <c r="H537" s="505" t="s">
        <v>566</v>
      </c>
      <c r="I537" s="505" t="s">
        <v>566</v>
      </c>
      <c r="J537" s="505" t="s">
        <v>1363</v>
      </c>
      <c r="K537" s="505"/>
      <c r="L537" s="578">
        <v>3.12</v>
      </c>
      <c r="M537" s="459"/>
      <c r="N537" s="459"/>
      <c r="O537" s="459"/>
      <c r="P537" s="459"/>
      <c r="Q537" s="160" t="s">
        <v>517</v>
      </c>
      <c r="R537" s="160"/>
      <c r="S537" s="160"/>
      <c r="T537" s="160"/>
      <c r="U537" s="161">
        <f t="shared" si="80"/>
        <v>0</v>
      </c>
      <c r="V537" s="161">
        <f t="shared" si="81"/>
        <v>0</v>
      </c>
      <c r="W537" s="161">
        <f t="shared" si="82"/>
        <v>0</v>
      </c>
      <c r="X537" s="161">
        <f t="shared" si="83"/>
        <v>0</v>
      </c>
      <c r="Y537" s="162">
        <f>IF(Q537="nio",0,IF(Q537&gt;0,VLOOKUP(J537,'3-Productie normen'!A:O,VLOOKUP(Q537,'3-Productie normen'!R:S,2,FALSE),FALSE)))</f>
        <v>0</v>
      </c>
      <c r="Z537" s="162">
        <f t="shared" si="84"/>
        <v>0</v>
      </c>
      <c r="AA537" s="162">
        <f t="shared" si="85"/>
        <v>0</v>
      </c>
      <c r="AB537" s="162">
        <f t="shared" si="86"/>
        <v>0</v>
      </c>
      <c r="AC537" s="163"/>
      <c r="AE537" s="127">
        <f t="shared" si="87"/>
        <v>0</v>
      </c>
    </row>
    <row r="538" spans="1:31">
      <c r="A538" s="140">
        <v>538</v>
      </c>
      <c r="B538" s="158" t="s">
        <v>513</v>
      </c>
      <c r="C538" s="495"/>
      <c r="D538" s="159" t="s">
        <v>632</v>
      </c>
      <c r="E538" s="159" t="s">
        <v>603</v>
      </c>
      <c r="F538" s="159" t="s">
        <v>603</v>
      </c>
      <c r="G538" s="505" t="s">
        <v>556</v>
      </c>
      <c r="H538" s="505" t="s">
        <v>566</v>
      </c>
      <c r="I538" s="505" t="s">
        <v>566</v>
      </c>
      <c r="J538" s="505" t="s">
        <v>1363</v>
      </c>
      <c r="K538" s="505"/>
      <c r="L538" s="578">
        <v>2.5099999999999998</v>
      </c>
      <c r="M538" s="459"/>
      <c r="N538" s="459"/>
      <c r="O538" s="459"/>
      <c r="P538" s="459"/>
      <c r="Q538" s="160" t="s">
        <v>517</v>
      </c>
      <c r="R538" s="160"/>
      <c r="S538" s="160"/>
      <c r="T538" s="160"/>
      <c r="U538" s="161">
        <f t="shared" si="80"/>
        <v>0</v>
      </c>
      <c r="V538" s="161">
        <f t="shared" si="81"/>
        <v>0</v>
      </c>
      <c r="W538" s="161">
        <f t="shared" si="82"/>
        <v>0</v>
      </c>
      <c r="X538" s="161">
        <f t="shared" si="83"/>
        <v>0</v>
      </c>
      <c r="Y538" s="162">
        <f>IF(Q538="nio",0,IF(Q538&gt;0,VLOOKUP(J538,'3-Productie normen'!A:O,VLOOKUP(Q538,'3-Productie normen'!R:S,2,FALSE),FALSE)))</f>
        <v>0</v>
      </c>
      <c r="Z538" s="162">
        <f t="shared" si="84"/>
        <v>0</v>
      </c>
      <c r="AA538" s="162">
        <f t="shared" si="85"/>
        <v>0</v>
      </c>
      <c r="AB538" s="162">
        <f t="shared" si="86"/>
        <v>0</v>
      </c>
      <c r="AC538" s="163"/>
      <c r="AE538" s="127">
        <f t="shared" si="87"/>
        <v>0</v>
      </c>
    </row>
    <row r="539" spans="1:31">
      <c r="A539" s="140">
        <v>539</v>
      </c>
      <c r="B539" s="158" t="s">
        <v>513</v>
      </c>
      <c r="C539" s="495"/>
      <c r="D539" s="159" t="s">
        <v>632</v>
      </c>
      <c r="E539" s="159" t="s">
        <v>285</v>
      </c>
      <c r="F539" s="159" t="s">
        <v>285</v>
      </c>
      <c r="G539" s="505" t="s">
        <v>578</v>
      </c>
      <c r="H539" s="505" t="s">
        <v>583</v>
      </c>
      <c r="I539" s="505" t="s">
        <v>584</v>
      </c>
      <c r="J539" s="505" t="s">
        <v>1374</v>
      </c>
      <c r="K539" s="505" t="s">
        <v>538</v>
      </c>
      <c r="L539" s="578">
        <v>18.2</v>
      </c>
      <c r="M539" s="459"/>
      <c r="N539" s="459"/>
      <c r="O539" s="459"/>
      <c r="P539" s="459"/>
      <c r="Q539" s="160" t="s">
        <v>517</v>
      </c>
      <c r="R539" s="160"/>
      <c r="S539" s="160"/>
      <c r="T539" s="160"/>
      <c r="U539" s="161">
        <f t="shared" si="80"/>
        <v>0</v>
      </c>
      <c r="V539" s="161">
        <f t="shared" si="81"/>
        <v>0</v>
      </c>
      <c r="W539" s="161">
        <f t="shared" si="82"/>
        <v>0</v>
      </c>
      <c r="X539" s="161">
        <f t="shared" si="83"/>
        <v>0</v>
      </c>
      <c r="Y539" s="162">
        <f>IF(Q539="nio",0,IF(Q539&gt;0,VLOOKUP(J539,'3-Productie normen'!A:O,VLOOKUP(Q539,'3-Productie normen'!R:S,2,FALSE),FALSE)))</f>
        <v>0</v>
      </c>
      <c r="Z539" s="162">
        <f t="shared" si="84"/>
        <v>0</v>
      </c>
      <c r="AA539" s="162">
        <f t="shared" si="85"/>
        <v>0</v>
      </c>
      <c r="AB539" s="162">
        <f t="shared" si="86"/>
        <v>0</v>
      </c>
      <c r="AC539" s="163"/>
      <c r="AE539" s="127">
        <f t="shared" si="87"/>
        <v>0</v>
      </c>
    </row>
    <row r="540" spans="1:31">
      <c r="A540" s="140">
        <v>540</v>
      </c>
      <c r="B540" s="158" t="s">
        <v>513</v>
      </c>
      <c r="C540" s="495"/>
      <c r="D540" s="159" t="s">
        <v>632</v>
      </c>
      <c r="E540" s="159" t="s">
        <v>278</v>
      </c>
      <c r="F540" s="159" t="s">
        <v>278</v>
      </c>
      <c r="G540" s="505" t="s">
        <v>578</v>
      </c>
      <c r="H540" s="505" t="s">
        <v>583</v>
      </c>
      <c r="I540" s="505" t="s">
        <v>584</v>
      </c>
      <c r="J540" s="505" t="s">
        <v>1374</v>
      </c>
      <c r="K540" s="505" t="s">
        <v>538</v>
      </c>
      <c r="L540" s="578">
        <v>12.61</v>
      </c>
      <c r="M540" s="459"/>
      <c r="N540" s="459"/>
      <c r="O540" s="459"/>
      <c r="P540" s="459"/>
      <c r="Q540" s="160" t="s">
        <v>517</v>
      </c>
      <c r="R540" s="160"/>
      <c r="S540" s="160"/>
      <c r="T540" s="160"/>
      <c r="U540" s="161">
        <f t="shared" si="80"/>
        <v>0</v>
      </c>
      <c r="V540" s="161">
        <f t="shared" si="81"/>
        <v>0</v>
      </c>
      <c r="W540" s="161">
        <f t="shared" si="82"/>
        <v>0</v>
      </c>
      <c r="X540" s="161">
        <f t="shared" si="83"/>
        <v>0</v>
      </c>
      <c r="Y540" s="162">
        <f>IF(Q540="nio",0,IF(Q540&gt;0,VLOOKUP(J540,'3-Productie normen'!A:O,VLOOKUP(Q540,'3-Productie normen'!R:S,2,FALSE),FALSE)))</f>
        <v>0</v>
      </c>
      <c r="Z540" s="162">
        <f t="shared" si="84"/>
        <v>0</v>
      </c>
      <c r="AA540" s="162">
        <f t="shared" si="85"/>
        <v>0</v>
      </c>
      <c r="AB540" s="162">
        <f t="shared" si="86"/>
        <v>0</v>
      </c>
      <c r="AC540" s="163"/>
      <c r="AE540" s="127">
        <f t="shared" si="87"/>
        <v>0</v>
      </c>
    </row>
    <row r="541" spans="1:31">
      <c r="A541" s="140">
        <v>541</v>
      </c>
      <c r="B541" s="158" t="s">
        <v>513</v>
      </c>
      <c r="C541" s="495"/>
      <c r="D541" s="159" t="s">
        <v>632</v>
      </c>
      <c r="E541" s="159" t="s">
        <v>294</v>
      </c>
      <c r="F541" s="159" t="s">
        <v>294</v>
      </c>
      <c r="G541" s="505" t="s">
        <v>543</v>
      </c>
      <c r="H541" s="505" t="s">
        <v>544</v>
      </c>
      <c r="I541" s="505" t="s">
        <v>604</v>
      </c>
      <c r="J541" s="505" t="s">
        <v>1372</v>
      </c>
      <c r="K541" s="505" t="s">
        <v>538</v>
      </c>
      <c r="L541" s="578">
        <v>62.32</v>
      </c>
      <c r="M541" s="459"/>
      <c r="N541" s="459"/>
      <c r="O541" s="459"/>
      <c r="P541" s="459"/>
      <c r="Q541" s="160">
        <v>120</v>
      </c>
      <c r="R541" s="160"/>
      <c r="S541" s="160"/>
      <c r="T541" s="160"/>
      <c r="U541" s="161" t="e">
        <f t="shared" si="80"/>
        <v>#DIV/0!</v>
      </c>
      <c r="V541" s="161">
        <f t="shared" si="81"/>
        <v>0</v>
      </c>
      <c r="W541" s="161">
        <f t="shared" si="82"/>
        <v>0</v>
      </c>
      <c r="X541" s="161">
        <f t="shared" si="83"/>
        <v>0</v>
      </c>
      <c r="Y541" s="162">
        <f>IF(Q541="nio",0,IF(Q541&gt;0,VLOOKUP(J541,'3-Productie normen'!A:O,VLOOKUP(Q541,'3-Productie normen'!R:S,2,FALSE),FALSE)))</f>
        <v>0</v>
      </c>
      <c r="Z541" s="162">
        <f t="shared" si="84"/>
        <v>0</v>
      </c>
      <c r="AA541" s="162">
        <f t="shared" si="85"/>
        <v>0</v>
      </c>
      <c r="AB541" s="162">
        <f t="shared" si="86"/>
        <v>0</v>
      </c>
      <c r="AC541" s="163"/>
      <c r="AE541" s="127">
        <f t="shared" si="87"/>
        <v>7478.4</v>
      </c>
    </row>
    <row r="542" spans="1:31">
      <c r="A542" s="140">
        <v>542</v>
      </c>
      <c r="B542" s="158" t="s">
        <v>513</v>
      </c>
      <c r="C542" s="495"/>
      <c r="D542" s="159" t="s">
        <v>632</v>
      </c>
      <c r="E542" s="159" t="s">
        <v>296</v>
      </c>
      <c r="F542" s="159" t="s">
        <v>605</v>
      </c>
      <c r="G542" s="505" t="s">
        <v>530</v>
      </c>
      <c r="H542" s="505" t="s">
        <v>576</v>
      </c>
      <c r="I542" s="505" t="s">
        <v>576</v>
      </c>
      <c r="J542" s="505" t="s">
        <v>1369</v>
      </c>
      <c r="K542" s="505" t="s">
        <v>538</v>
      </c>
      <c r="L542" s="578">
        <v>3.12</v>
      </c>
      <c r="M542" s="459"/>
      <c r="N542" s="459"/>
      <c r="O542" s="459"/>
      <c r="P542" s="459"/>
      <c r="Q542" s="160">
        <v>120</v>
      </c>
      <c r="R542" s="160"/>
      <c r="S542" s="160"/>
      <c r="T542" s="160"/>
      <c r="U542" s="161" t="e">
        <f t="shared" si="80"/>
        <v>#DIV/0!</v>
      </c>
      <c r="V542" s="161">
        <f t="shared" si="81"/>
        <v>0</v>
      </c>
      <c r="W542" s="161">
        <f t="shared" si="82"/>
        <v>0</v>
      </c>
      <c r="X542" s="161">
        <f t="shared" si="83"/>
        <v>0</v>
      </c>
      <c r="Y542" s="162">
        <f>IF(Q542="nio",0,IF(Q542&gt;0,VLOOKUP(J542,'3-Productie normen'!A:O,VLOOKUP(Q542,'3-Productie normen'!R:S,2,FALSE),FALSE)))</f>
        <v>0</v>
      </c>
      <c r="Z542" s="162">
        <f t="shared" si="84"/>
        <v>0</v>
      </c>
      <c r="AA542" s="162">
        <f t="shared" si="85"/>
        <v>0</v>
      </c>
      <c r="AB542" s="162">
        <f t="shared" si="86"/>
        <v>0</v>
      </c>
      <c r="AC542" s="163"/>
      <c r="AE542" s="127">
        <f t="shared" si="87"/>
        <v>374.40000000000003</v>
      </c>
    </row>
    <row r="543" spans="1:31">
      <c r="A543" s="140">
        <v>543</v>
      </c>
      <c r="B543" s="158" t="s">
        <v>513</v>
      </c>
      <c r="C543" s="495"/>
      <c r="D543" s="159" t="s">
        <v>632</v>
      </c>
      <c r="E543" s="159" t="s">
        <v>297</v>
      </c>
      <c r="F543" s="159" t="s">
        <v>297</v>
      </c>
      <c r="G543" s="505" t="s">
        <v>550</v>
      </c>
      <c r="H543" s="505" t="s">
        <v>551</v>
      </c>
      <c r="I543" s="505" t="s">
        <v>551</v>
      </c>
      <c r="J543" s="505" t="s">
        <v>516</v>
      </c>
      <c r="K543" s="505" t="s">
        <v>538</v>
      </c>
      <c r="L543" s="578">
        <v>18.25</v>
      </c>
      <c r="M543" s="459"/>
      <c r="N543" s="459"/>
      <c r="O543" s="459"/>
      <c r="P543" s="459"/>
      <c r="Q543" s="160">
        <v>12</v>
      </c>
      <c r="R543" s="160"/>
      <c r="S543" s="160"/>
      <c r="T543" s="160"/>
      <c r="U543" s="161" t="e">
        <f t="shared" si="80"/>
        <v>#DIV/0!</v>
      </c>
      <c r="V543" s="161">
        <f t="shared" si="81"/>
        <v>0</v>
      </c>
      <c r="W543" s="161">
        <f t="shared" si="82"/>
        <v>0</v>
      </c>
      <c r="X543" s="161">
        <f t="shared" si="83"/>
        <v>0</v>
      </c>
      <c r="Y543" s="162">
        <f>IF(Q543="nio",0,IF(Q543&gt;0,VLOOKUP(J543,'3-Productie normen'!A:O,VLOOKUP(Q543,'3-Productie normen'!R:S,2,FALSE),FALSE)))</f>
        <v>0</v>
      </c>
      <c r="Z543" s="162">
        <f t="shared" si="84"/>
        <v>0</v>
      </c>
      <c r="AA543" s="162">
        <f t="shared" si="85"/>
        <v>0</v>
      </c>
      <c r="AB543" s="162">
        <f t="shared" si="86"/>
        <v>0</v>
      </c>
      <c r="AC543" s="163"/>
      <c r="AE543" s="127">
        <f t="shared" si="87"/>
        <v>219</v>
      </c>
    </row>
    <row r="544" spans="1:31">
      <c r="A544" s="140">
        <v>544</v>
      </c>
      <c r="B544" s="158" t="s">
        <v>513</v>
      </c>
      <c r="C544" s="495"/>
      <c r="D544" s="159" t="s">
        <v>632</v>
      </c>
      <c r="E544" s="159" t="s">
        <v>298</v>
      </c>
      <c r="F544" s="159" t="s">
        <v>298</v>
      </c>
      <c r="G544" s="505" t="s">
        <v>543</v>
      </c>
      <c r="H544" s="505" t="s">
        <v>548</v>
      </c>
      <c r="I544" s="505" t="s">
        <v>548</v>
      </c>
      <c r="J544" s="505" t="s">
        <v>263</v>
      </c>
      <c r="K544" s="505" t="s">
        <v>538</v>
      </c>
      <c r="L544" s="578">
        <v>50.72</v>
      </c>
      <c r="M544" s="459"/>
      <c r="N544" s="459"/>
      <c r="O544" s="459"/>
      <c r="P544" s="459"/>
      <c r="Q544" s="160">
        <v>195</v>
      </c>
      <c r="R544" s="160"/>
      <c r="S544" s="160"/>
      <c r="T544" s="160"/>
      <c r="U544" s="161" t="e">
        <f t="shared" si="80"/>
        <v>#DIV/0!</v>
      </c>
      <c r="V544" s="161">
        <f t="shared" si="81"/>
        <v>0</v>
      </c>
      <c r="W544" s="161">
        <f t="shared" si="82"/>
        <v>0</v>
      </c>
      <c r="X544" s="161">
        <f t="shared" si="83"/>
        <v>0</v>
      </c>
      <c r="Y544" s="162">
        <f>IF(Q544="nio",0,IF(Q544&gt;0,VLOOKUP(J544,'3-Productie normen'!A:O,VLOOKUP(Q544,'3-Productie normen'!R:S,2,FALSE),FALSE)))</f>
        <v>0</v>
      </c>
      <c r="Z544" s="162">
        <f t="shared" si="84"/>
        <v>0</v>
      </c>
      <c r="AA544" s="162">
        <f t="shared" si="85"/>
        <v>0</v>
      </c>
      <c r="AB544" s="162">
        <f t="shared" si="86"/>
        <v>0</v>
      </c>
      <c r="AC544" s="163"/>
      <c r="AE544" s="127">
        <f t="shared" si="87"/>
        <v>9890.4</v>
      </c>
    </row>
    <row r="545" spans="1:31">
      <c r="A545" s="140">
        <v>545</v>
      </c>
      <c r="B545" s="158" t="s">
        <v>513</v>
      </c>
      <c r="C545" s="495"/>
      <c r="D545" s="159" t="s">
        <v>632</v>
      </c>
      <c r="E545" s="159" t="s">
        <v>299</v>
      </c>
      <c r="F545" s="159" t="s">
        <v>299</v>
      </c>
      <c r="G545" s="505" t="s">
        <v>543</v>
      </c>
      <c r="H545" s="505" t="s">
        <v>544</v>
      </c>
      <c r="I545" s="505" t="s">
        <v>606</v>
      </c>
      <c r="J545" s="505" t="s">
        <v>1371</v>
      </c>
      <c r="K545" s="505" t="s">
        <v>538</v>
      </c>
      <c r="L545" s="578">
        <v>32.6</v>
      </c>
      <c r="M545" s="459"/>
      <c r="N545" s="459"/>
      <c r="O545" s="459"/>
      <c r="P545" s="459"/>
      <c r="Q545" s="160">
        <v>120</v>
      </c>
      <c r="R545" s="160"/>
      <c r="S545" s="160"/>
      <c r="T545" s="160"/>
      <c r="U545" s="161" t="e">
        <f t="shared" si="80"/>
        <v>#DIV/0!</v>
      </c>
      <c r="V545" s="161">
        <f t="shared" si="81"/>
        <v>0</v>
      </c>
      <c r="W545" s="161">
        <f t="shared" si="82"/>
        <v>0</v>
      </c>
      <c r="X545" s="161">
        <f t="shared" si="83"/>
        <v>0</v>
      </c>
      <c r="Y545" s="162">
        <f>IF(Q545="nio",0,IF(Q545&gt;0,VLOOKUP(J545,'3-Productie normen'!A:O,VLOOKUP(Q545,'3-Productie normen'!R:S,2,FALSE),FALSE)))</f>
        <v>0</v>
      </c>
      <c r="Z545" s="162">
        <f t="shared" si="84"/>
        <v>0</v>
      </c>
      <c r="AA545" s="162">
        <f t="shared" si="85"/>
        <v>0</v>
      </c>
      <c r="AB545" s="162">
        <f t="shared" si="86"/>
        <v>0</v>
      </c>
      <c r="AC545" s="163"/>
      <c r="AE545" s="127">
        <f t="shared" si="87"/>
        <v>3912</v>
      </c>
    </row>
    <row r="546" spans="1:31">
      <c r="A546" s="140">
        <v>546</v>
      </c>
      <c r="B546" s="158" t="s">
        <v>513</v>
      </c>
      <c r="C546" s="495"/>
      <c r="D546" s="159" t="s">
        <v>632</v>
      </c>
      <c r="E546" s="159" t="s">
        <v>300</v>
      </c>
      <c r="F546" s="159" t="s">
        <v>300</v>
      </c>
      <c r="G546" s="505" t="s">
        <v>543</v>
      </c>
      <c r="H546" s="505" t="s">
        <v>544</v>
      </c>
      <c r="I546" s="505" t="s">
        <v>607</v>
      </c>
      <c r="J546" s="505" t="s">
        <v>1372</v>
      </c>
      <c r="K546" s="505" t="s">
        <v>538</v>
      </c>
      <c r="L546" s="578">
        <v>25.3</v>
      </c>
      <c r="M546" s="459"/>
      <c r="N546" s="459"/>
      <c r="O546" s="459"/>
      <c r="P546" s="459"/>
      <c r="Q546" s="160">
        <v>120</v>
      </c>
      <c r="R546" s="160"/>
      <c r="S546" s="160"/>
      <c r="T546" s="160"/>
      <c r="U546" s="161" t="e">
        <f t="shared" si="80"/>
        <v>#DIV/0!</v>
      </c>
      <c r="V546" s="161">
        <f t="shared" si="81"/>
        <v>0</v>
      </c>
      <c r="W546" s="161">
        <f t="shared" si="82"/>
        <v>0</v>
      </c>
      <c r="X546" s="161">
        <f t="shared" si="83"/>
        <v>0</v>
      </c>
      <c r="Y546" s="162">
        <f>IF(Q546="nio",0,IF(Q546&gt;0,VLOOKUP(J546,'3-Productie normen'!A:O,VLOOKUP(Q546,'3-Productie normen'!R:S,2,FALSE),FALSE)))</f>
        <v>0</v>
      </c>
      <c r="Z546" s="162">
        <f t="shared" si="84"/>
        <v>0</v>
      </c>
      <c r="AA546" s="162">
        <f t="shared" si="85"/>
        <v>0</v>
      </c>
      <c r="AB546" s="162">
        <f t="shared" si="86"/>
        <v>0</v>
      </c>
      <c r="AC546" s="163"/>
      <c r="AE546" s="127">
        <f t="shared" si="87"/>
        <v>3036</v>
      </c>
    </row>
    <row r="547" spans="1:31">
      <c r="A547" s="140">
        <v>547</v>
      </c>
      <c r="B547" s="158" t="s">
        <v>513</v>
      </c>
      <c r="C547" s="495"/>
      <c r="D547" s="159" t="s">
        <v>632</v>
      </c>
      <c r="E547" s="159" t="s">
        <v>301</v>
      </c>
      <c r="F547" s="159" t="s">
        <v>301</v>
      </c>
      <c r="G547" s="505" t="s">
        <v>543</v>
      </c>
      <c r="H547" s="505" t="s">
        <v>548</v>
      </c>
      <c r="I547" s="505" t="s">
        <v>548</v>
      </c>
      <c r="J547" s="505" t="s">
        <v>263</v>
      </c>
      <c r="K547" s="505" t="s">
        <v>538</v>
      </c>
      <c r="L547" s="578">
        <v>50.95</v>
      </c>
      <c r="M547" s="459"/>
      <c r="N547" s="459"/>
      <c r="O547" s="459"/>
      <c r="P547" s="459"/>
      <c r="Q547" s="160">
        <v>195</v>
      </c>
      <c r="R547" s="160"/>
      <c r="S547" s="160"/>
      <c r="T547" s="160"/>
      <c r="U547" s="161" t="e">
        <f t="shared" si="80"/>
        <v>#DIV/0!</v>
      </c>
      <c r="V547" s="161">
        <f t="shared" si="81"/>
        <v>0</v>
      </c>
      <c r="W547" s="161">
        <f t="shared" si="82"/>
        <v>0</v>
      </c>
      <c r="X547" s="161">
        <f t="shared" si="83"/>
        <v>0</v>
      </c>
      <c r="Y547" s="162">
        <f>IF(Q547="nio",0,IF(Q547&gt;0,VLOOKUP(J547,'3-Productie normen'!A:O,VLOOKUP(Q547,'3-Productie normen'!R:S,2,FALSE),FALSE)))</f>
        <v>0</v>
      </c>
      <c r="Z547" s="162">
        <f t="shared" si="84"/>
        <v>0</v>
      </c>
      <c r="AA547" s="162">
        <f t="shared" si="85"/>
        <v>0</v>
      </c>
      <c r="AB547" s="162">
        <f t="shared" si="86"/>
        <v>0</v>
      </c>
      <c r="AC547" s="163"/>
      <c r="AE547" s="127">
        <f t="shared" si="87"/>
        <v>9935.25</v>
      </c>
    </row>
    <row r="548" spans="1:31">
      <c r="A548" s="140">
        <v>548</v>
      </c>
      <c r="B548" s="158" t="s">
        <v>513</v>
      </c>
      <c r="C548" s="495"/>
      <c r="D548" s="159" t="s">
        <v>632</v>
      </c>
      <c r="E548" s="159" t="s">
        <v>302</v>
      </c>
      <c r="F548" s="159" t="s">
        <v>302</v>
      </c>
      <c r="G548" s="505" t="s">
        <v>534</v>
      </c>
      <c r="H548" s="505" t="s">
        <v>531</v>
      </c>
      <c r="I548" s="505" t="s">
        <v>531</v>
      </c>
      <c r="J548" s="507" t="s">
        <v>1368</v>
      </c>
      <c r="K548" s="505" t="s">
        <v>538</v>
      </c>
      <c r="L548" s="578">
        <v>53.35</v>
      </c>
      <c r="M548" s="459"/>
      <c r="N548" s="459"/>
      <c r="O548" s="459"/>
      <c r="P548" s="459"/>
      <c r="Q548" s="160">
        <v>195</v>
      </c>
      <c r="R548" s="160"/>
      <c r="S548" s="160"/>
      <c r="T548" s="160"/>
      <c r="U548" s="161" t="e">
        <f t="shared" si="80"/>
        <v>#DIV/0!</v>
      </c>
      <c r="V548" s="161">
        <f t="shared" si="81"/>
        <v>0</v>
      </c>
      <c r="W548" s="161">
        <f t="shared" si="82"/>
        <v>0</v>
      </c>
      <c r="X548" s="161">
        <f t="shared" si="83"/>
        <v>0</v>
      </c>
      <c r="Y548" s="162">
        <f>IF(Q548="nio",0,IF(Q548&gt;0,VLOOKUP(J548,'3-Productie normen'!A:O,VLOOKUP(Q548,'3-Productie normen'!R:S,2,FALSE),FALSE)))</f>
        <v>0</v>
      </c>
      <c r="Z548" s="162">
        <f t="shared" si="84"/>
        <v>0</v>
      </c>
      <c r="AA548" s="162">
        <f t="shared" si="85"/>
        <v>0</v>
      </c>
      <c r="AB548" s="162">
        <f t="shared" si="86"/>
        <v>0</v>
      </c>
      <c r="AC548" s="163"/>
      <c r="AE548" s="127">
        <f t="shared" si="87"/>
        <v>10403.25</v>
      </c>
    </row>
    <row r="549" spans="1:31">
      <c r="A549" s="140">
        <v>549</v>
      </c>
      <c r="B549" s="158" t="s">
        <v>513</v>
      </c>
      <c r="C549" s="495"/>
      <c r="D549" s="159" t="s">
        <v>632</v>
      </c>
      <c r="E549" s="159" t="s">
        <v>303</v>
      </c>
      <c r="F549" s="159" t="s">
        <v>303</v>
      </c>
      <c r="G549" s="505" t="s">
        <v>534</v>
      </c>
      <c r="H549" s="505" t="s">
        <v>531</v>
      </c>
      <c r="I549" s="505" t="s">
        <v>531</v>
      </c>
      <c r="J549" s="507" t="s">
        <v>1368</v>
      </c>
      <c r="K549" s="505" t="s">
        <v>533</v>
      </c>
      <c r="L549" s="578">
        <v>21.16</v>
      </c>
      <c r="M549" s="459"/>
      <c r="N549" s="459"/>
      <c r="O549" s="459"/>
      <c r="P549" s="459"/>
      <c r="Q549" s="160">
        <v>195</v>
      </c>
      <c r="R549" s="160"/>
      <c r="S549" s="160"/>
      <c r="T549" s="160"/>
      <c r="U549" s="161" t="e">
        <f t="shared" si="80"/>
        <v>#DIV/0!</v>
      </c>
      <c r="V549" s="161">
        <f t="shared" si="81"/>
        <v>0</v>
      </c>
      <c r="W549" s="161">
        <f t="shared" si="82"/>
        <v>0</v>
      </c>
      <c r="X549" s="161">
        <f t="shared" si="83"/>
        <v>0</v>
      </c>
      <c r="Y549" s="162">
        <f>IF(Q549="nio",0,IF(Q549&gt;0,VLOOKUP(J549,'3-Productie normen'!A:O,VLOOKUP(Q549,'3-Productie normen'!R:S,2,FALSE),FALSE)))</f>
        <v>0</v>
      </c>
      <c r="Z549" s="162">
        <f t="shared" si="84"/>
        <v>0</v>
      </c>
      <c r="AA549" s="162">
        <f t="shared" si="85"/>
        <v>0</v>
      </c>
      <c r="AB549" s="162">
        <f t="shared" si="86"/>
        <v>0</v>
      </c>
      <c r="AC549" s="163"/>
      <c r="AE549" s="127">
        <f t="shared" si="87"/>
        <v>4126.2</v>
      </c>
    </row>
    <row r="550" spans="1:31">
      <c r="A550" s="140">
        <v>550</v>
      </c>
      <c r="B550" s="158" t="s">
        <v>513</v>
      </c>
      <c r="C550" s="495"/>
      <c r="D550" s="159" t="s">
        <v>632</v>
      </c>
      <c r="E550" s="159" t="s">
        <v>305</v>
      </c>
      <c r="F550" s="159" t="s">
        <v>305</v>
      </c>
      <c r="G550" s="505" t="s">
        <v>534</v>
      </c>
      <c r="H550" s="505" t="s">
        <v>535</v>
      </c>
      <c r="I550" s="505" t="s">
        <v>535</v>
      </c>
      <c r="J550" s="507" t="s">
        <v>221</v>
      </c>
      <c r="K550" s="505" t="s">
        <v>533</v>
      </c>
      <c r="L550" s="578">
        <v>10.8</v>
      </c>
      <c r="M550" s="459"/>
      <c r="N550" s="459"/>
      <c r="O550" s="459"/>
      <c r="P550" s="459"/>
      <c r="Q550" s="160">
        <v>195</v>
      </c>
      <c r="R550" s="160"/>
      <c r="S550" s="160"/>
      <c r="T550" s="160"/>
      <c r="U550" s="161" t="e">
        <f t="shared" si="80"/>
        <v>#DIV/0!</v>
      </c>
      <c r="V550" s="161">
        <f t="shared" si="81"/>
        <v>0</v>
      </c>
      <c r="W550" s="161">
        <f t="shared" si="82"/>
        <v>0</v>
      </c>
      <c r="X550" s="161">
        <f t="shared" si="83"/>
        <v>0</v>
      </c>
      <c r="Y550" s="162">
        <f>IF(Q550="nio",0,IF(Q550&gt;0,VLOOKUP(J550,'3-Productie normen'!A:O,VLOOKUP(Q550,'3-Productie normen'!R:S,2,FALSE),FALSE)))</f>
        <v>0</v>
      </c>
      <c r="Z550" s="162">
        <f t="shared" si="84"/>
        <v>0</v>
      </c>
      <c r="AA550" s="162">
        <f t="shared" si="85"/>
        <v>0</v>
      </c>
      <c r="AB550" s="162">
        <f t="shared" si="86"/>
        <v>0</v>
      </c>
      <c r="AC550" s="163"/>
      <c r="AE550" s="127">
        <f t="shared" si="87"/>
        <v>2106</v>
      </c>
    </row>
    <row r="551" spans="1:31">
      <c r="A551" s="140">
        <v>551</v>
      </c>
      <c r="B551" s="158" t="s">
        <v>513</v>
      </c>
      <c r="C551" s="495"/>
      <c r="D551" s="159" t="s">
        <v>632</v>
      </c>
      <c r="E551" s="159" t="s">
        <v>306</v>
      </c>
      <c r="F551" s="159" t="s">
        <v>306</v>
      </c>
      <c r="G551" s="505" t="s">
        <v>534</v>
      </c>
      <c r="H551" s="505" t="s">
        <v>535</v>
      </c>
      <c r="I551" s="505" t="s">
        <v>535</v>
      </c>
      <c r="J551" s="507" t="s">
        <v>221</v>
      </c>
      <c r="K551" s="505" t="s">
        <v>533</v>
      </c>
      <c r="L551" s="578">
        <v>10.8</v>
      </c>
      <c r="M551" s="459"/>
      <c r="N551" s="459"/>
      <c r="O551" s="459"/>
      <c r="P551" s="459"/>
      <c r="Q551" s="160">
        <v>195</v>
      </c>
      <c r="R551" s="160"/>
      <c r="S551" s="160"/>
      <c r="T551" s="160"/>
      <c r="U551" s="161" t="e">
        <f t="shared" si="80"/>
        <v>#DIV/0!</v>
      </c>
      <c r="V551" s="161">
        <f t="shared" si="81"/>
        <v>0</v>
      </c>
      <c r="W551" s="161">
        <f t="shared" si="82"/>
        <v>0</v>
      </c>
      <c r="X551" s="161">
        <f t="shared" si="83"/>
        <v>0</v>
      </c>
      <c r="Y551" s="162">
        <f>IF(Q551="nio",0,IF(Q551&gt;0,VLOOKUP(J551,'3-Productie normen'!A:O,VLOOKUP(Q551,'3-Productie normen'!R:S,2,FALSE),FALSE)))</f>
        <v>0</v>
      </c>
      <c r="Z551" s="162">
        <f t="shared" si="84"/>
        <v>0</v>
      </c>
      <c r="AA551" s="162">
        <f t="shared" si="85"/>
        <v>0</v>
      </c>
      <c r="AB551" s="162">
        <f t="shared" si="86"/>
        <v>0</v>
      </c>
      <c r="AC551" s="163"/>
      <c r="AE551" s="127">
        <f t="shared" si="87"/>
        <v>2106</v>
      </c>
    </row>
    <row r="552" spans="1:31">
      <c r="A552" s="140">
        <v>552</v>
      </c>
      <c r="B552" s="158" t="s">
        <v>513</v>
      </c>
      <c r="C552" s="495"/>
      <c r="D552" s="159" t="s">
        <v>632</v>
      </c>
      <c r="E552" s="159" t="s">
        <v>307</v>
      </c>
      <c r="F552" s="159" t="s">
        <v>307</v>
      </c>
      <c r="G552" s="505" t="s">
        <v>534</v>
      </c>
      <c r="H552" s="505" t="s">
        <v>535</v>
      </c>
      <c r="I552" s="505" t="s">
        <v>535</v>
      </c>
      <c r="J552" s="507" t="s">
        <v>221</v>
      </c>
      <c r="K552" s="505" t="s">
        <v>533</v>
      </c>
      <c r="L552" s="578">
        <v>10.15</v>
      </c>
      <c r="M552" s="459"/>
      <c r="N552" s="459"/>
      <c r="O552" s="459"/>
      <c r="P552" s="459"/>
      <c r="Q552" s="160">
        <v>195</v>
      </c>
      <c r="R552" s="160"/>
      <c r="S552" s="160"/>
      <c r="T552" s="160"/>
      <c r="U552" s="161" t="e">
        <f t="shared" si="80"/>
        <v>#DIV/0!</v>
      </c>
      <c r="V552" s="161">
        <f t="shared" si="81"/>
        <v>0</v>
      </c>
      <c r="W552" s="161">
        <f t="shared" si="82"/>
        <v>0</v>
      </c>
      <c r="X552" s="161">
        <f t="shared" si="83"/>
        <v>0</v>
      </c>
      <c r="Y552" s="162">
        <f>IF(Q552="nio",0,IF(Q552&gt;0,VLOOKUP(J552,'3-Productie normen'!A:O,VLOOKUP(Q552,'3-Productie normen'!R:S,2,FALSE),FALSE)))</f>
        <v>0</v>
      </c>
      <c r="Z552" s="162">
        <f t="shared" si="84"/>
        <v>0</v>
      </c>
      <c r="AA552" s="162">
        <f t="shared" si="85"/>
        <v>0</v>
      </c>
      <c r="AB552" s="162">
        <f t="shared" si="86"/>
        <v>0</v>
      </c>
      <c r="AC552" s="163"/>
      <c r="AE552" s="127">
        <f t="shared" si="87"/>
        <v>1979.25</v>
      </c>
    </row>
    <row r="553" spans="1:31">
      <c r="A553" s="140">
        <v>553</v>
      </c>
      <c r="B553" s="158" t="s">
        <v>513</v>
      </c>
      <c r="C553" s="495"/>
      <c r="D553" s="159" t="s">
        <v>632</v>
      </c>
      <c r="E553" s="159" t="s">
        <v>304</v>
      </c>
      <c r="F553" s="159" t="s">
        <v>304</v>
      </c>
      <c r="G553" s="505" t="s">
        <v>543</v>
      </c>
      <c r="H553" s="505" t="s">
        <v>548</v>
      </c>
      <c r="I553" s="505" t="s">
        <v>548</v>
      </c>
      <c r="J553" s="505" t="s">
        <v>263</v>
      </c>
      <c r="K553" s="505" t="s">
        <v>538</v>
      </c>
      <c r="L553" s="578">
        <v>24.41</v>
      </c>
      <c r="M553" s="459"/>
      <c r="N553" s="459"/>
      <c r="O553" s="459"/>
      <c r="P553" s="459"/>
      <c r="Q553" s="160">
        <v>195</v>
      </c>
      <c r="R553" s="160"/>
      <c r="S553" s="160"/>
      <c r="T553" s="160"/>
      <c r="U553" s="161" t="e">
        <f t="shared" si="80"/>
        <v>#DIV/0!</v>
      </c>
      <c r="V553" s="161">
        <f t="shared" si="81"/>
        <v>0</v>
      </c>
      <c r="W553" s="161">
        <f t="shared" si="82"/>
        <v>0</v>
      </c>
      <c r="X553" s="161">
        <f t="shared" si="83"/>
        <v>0</v>
      </c>
      <c r="Y553" s="162">
        <f>IF(Q553="nio",0,IF(Q553&gt;0,VLOOKUP(J553,'3-Productie normen'!A:O,VLOOKUP(Q553,'3-Productie normen'!R:S,2,FALSE),FALSE)))</f>
        <v>0</v>
      </c>
      <c r="Z553" s="162">
        <f t="shared" si="84"/>
        <v>0</v>
      </c>
      <c r="AA553" s="162">
        <f t="shared" si="85"/>
        <v>0</v>
      </c>
      <c r="AB553" s="162">
        <f t="shared" si="86"/>
        <v>0</v>
      </c>
      <c r="AC553" s="163"/>
      <c r="AE553" s="127">
        <f t="shared" si="87"/>
        <v>4759.95</v>
      </c>
    </row>
    <row r="554" spans="1:31">
      <c r="A554" s="140">
        <v>554</v>
      </c>
      <c r="B554" s="158" t="s">
        <v>513</v>
      </c>
      <c r="C554" s="495"/>
      <c r="D554" s="159" t="s">
        <v>632</v>
      </c>
      <c r="E554" s="159" t="s">
        <v>309</v>
      </c>
      <c r="F554" s="159" t="s">
        <v>309</v>
      </c>
      <c r="G554" s="505" t="s">
        <v>543</v>
      </c>
      <c r="H554" s="505" t="s">
        <v>548</v>
      </c>
      <c r="I554" s="505" t="s">
        <v>548</v>
      </c>
      <c r="J554" s="505" t="s">
        <v>263</v>
      </c>
      <c r="K554" s="505" t="s">
        <v>533</v>
      </c>
      <c r="L554" s="578">
        <v>25.61</v>
      </c>
      <c r="M554" s="459"/>
      <c r="N554" s="459"/>
      <c r="O554" s="459"/>
      <c r="P554" s="459"/>
      <c r="Q554" s="160">
        <v>195</v>
      </c>
      <c r="R554" s="160"/>
      <c r="S554" s="160"/>
      <c r="T554" s="160"/>
      <c r="U554" s="161" t="e">
        <f t="shared" si="80"/>
        <v>#DIV/0!</v>
      </c>
      <c r="V554" s="161">
        <f t="shared" si="81"/>
        <v>0</v>
      </c>
      <c r="W554" s="161">
        <f t="shared" si="82"/>
        <v>0</v>
      </c>
      <c r="X554" s="161">
        <f t="shared" si="83"/>
        <v>0</v>
      </c>
      <c r="Y554" s="162">
        <f>IF(Q554="nio",0,IF(Q554&gt;0,VLOOKUP(J554,'3-Productie normen'!A:O,VLOOKUP(Q554,'3-Productie normen'!R:S,2,FALSE),FALSE)))</f>
        <v>0</v>
      </c>
      <c r="Z554" s="162">
        <f t="shared" si="84"/>
        <v>0</v>
      </c>
      <c r="AA554" s="162">
        <f t="shared" si="85"/>
        <v>0</v>
      </c>
      <c r="AB554" s="162">
        <f t="shared" si="86"/>
        <v>0</v>
      </c>
      <c r="AC554" s="163"/>
      <c r="AE554" s="127">
        <f t="shared" si="87"/>
        <v>4993.95</v>
      </c>
    </row>
    <row r="555" spans="1:31">
      <c r="A555" s="140">
        <v>555</v>
      </c>
      <c r="B555" s="158" t="s">
        <v>513</v>
      </c>
      <c r="C555" s="495"/>
      <c r="D555" s="159" t="s">
        <v>632</v>
      </c>
      <c r="E555" s="159" t="s">
        <v>310</v>
      </c>
      <c r="F555" s="159" t="s">
        <v>310</v>
      </c>
      <c r="G555" s="505" t="s">
        <v>556</v>
      </c>
      <c r="H555" s="505" t="s">
        <v>608</v>
      </c>
      <c r="I555" s="505" t="s">
        <v>608</v>
      </c>
      <c r="J555" s="505" t="s">
        <v>1380</v>
      </c>
      <c r="K555" s="505" t="s">
        <v>538</v>
      </c>
      <c r="L555" s="578">
        <v>16.940000000000001</v>
      </c>
      <c r="M555" s="459"/>
      <c r="N555" s="459"/>
      <c r="O555" s="459"/>
      <c r="P555" s="459"/>
      <c r="Q555" s="160">
        <v>1</v>
      </c>
      <c r="R555" s="160"/>
      <c r="S555" s="160"/>
      <c r="T555" s="160"/>
      <c r="U555" s="161" t="e">
        <f t="shared" si="80"/>
        <v>#DIV/0!</v>
      </c>
      <c r="V555" s="161">
        <f t="shared" si="81"/>
        <v>0</v>
      </c>
      <c r="W555" s="161">
        <f t="shared" si="82"/>
        <v>0</v>
      </c>
      <c r="X555" s="161">
        <f t="shared" si="83"/>
        <v>0</v>
      </c>
      <c r="Y555" s="162">
        <f>IF(Q555="nio",0,IF(Q555&gt;0,VLOOKUP(J555,'3-Productie normen'!A:O,VLOOKUP(Q555,'3-Productie normen'!R:S,2,FALSE),FALSE)))</f>
        <v>0</v>
      </c>
      <c r="Z555" s="162">
        <f t="shared" si="84"/>
        <v>0</v>
      </c>
      <c r="AA555" s="162">
        <f t="shared" si="85"/>
        <v>0</v>
      </c>
      <c r="AB555" s="162">
        <f t="shared" si="86"/>
        <v>0</v>
      </c>
      <c r="AC555" s="163"/>
      <c r="AE555" s="127">
        <f t="shared" si="87"/>
        <v>16.940000000000001</v>
      </c>
    </row>
    <row r="556" spans="1:31">
      <c r="A556" s="140">
        <v>556</v>
      </c>
      <c r="B556" s="158" t="s">
        <v>513</v>
      </c>
      <c r="C556" s="495"/>
      <c r="D556" s="159" t="s">
        <v>632</v>
      </c>
      <c r="E556" s="159" t="s">
        <v>609</v>
      </c>
      <c r="F556" s="159" t="s">
        <v>609</v>
      </c>
      <c r="G556" s="505" t="s">
        <v>568</v>
      </c>
      <c r="H556" s="505" t="s">
        <v>569</v>
      </c>
      <c r="I556" s="505" t="s">
        <v>570</v>
      </c>
      <c r="J556" s="505" t="s">
        <v>18</v>
      </c>
      <c r="K556" s="505" t="s">
        <v>571</v>
      </c>
      <c r="L556" s="578">
        <v>6.02</v>
      </c>
      <c r="M556" s="459"/>
      <c r="N556" s="459"/>
      <c r="O556" s="459"/>
      <c r="P556" s="459"/>
      <c r="Q556" s="160">
        <v>195</v>
      </c>
      <c r="R556" s="160">
        <v>195</v>
      </c>
      <c r="S556" s="160"/>
      <c r="T556" s="160"/>
      <c r="U556" s="161" t="e">
        <f t="shared" si="80"/>
        <v>#DIV/0!</v>
      </c>
      <c r="V556" s="161" t="e">
        <f t="shared" si="81"/>
        <v>#DIV/0!</v>
      </c>
      <c r="W556" s="161">
        <f t="shared" si="82"/>
        <v>0</v>
      </c>
      <c r="X556" s="161">
        <f t="shared" si="83"/>
        <v>0</v>
      </c>
      <c r="Y556" s="162">
        <f>IF(Q556="nio",0,IF(Q556&gt;0,VLOOKUP(J556,'3-Productie normen'!A:O,VLOOKUP(Q556,'3-Productie normen'!R:S,2,FALSE),FALSE)))</f>
        <v>0</v>
      </c>
      <c r="Z556" s="162">
        <f t="shared" si="84"/>
        <v>0</v>
      </c>
      <c r="AA556" s="162">
        <f t="shared" si="85"/>
        <v>0</v>
      </c>
      <c r="AB556" s="162">
        <f t="shared" si="86"/>
        <v>0</v>
      </c>
      <c r="AC556" s="163"/>
      <c r="AE556" s="127">
        <f t="shared" si="87"/>
        <v>2347.7999999999997</v>
      </c>
    </row>
    <row r="557" spans="1:31">
      <c r="A557" s="140">
        <v>557</v>
      </c>
      <c r="B557" s="158" t="s">
        <v>513</v>
      </c>
      <c r="C557" s="495"/>
      <c r="D557" s="159" t="s">
        <v>632</v>
      </c>
      <c r="E557" s="159" t="s">
        <v>610</v>
      </c>
      <c r="F557" s="159" t="s">
        <v>610</v>
      </c>
      <c r="G557" s="505" t="s">
        <v>568</v>
      </c>
      <c r="H557" s="505" t="s">
        <v>573</v>
      </c>
      <c r="I557" s="505" t="s">
        <v>574</v>
      </c>
      <c r="J557" s="505" t="s">
        <v>18</v>
      </c>
      <c r="K557" s="505" t="s">
        <v>571</v>
      </c>
      <c r="L557" s="578">
        <v>7.48</v>
      </c>
      <c r="M557" s="459"/>
      <c r="N557" s="459"/>
      <c r="O557" s="459"/>
      <c r="P557" s="459"/>
      <c r="Q557" s="160">
        <v>195</v>
      </c>
      <c r="R557" s="160">
        <v>195</v>
      </c>
      <c r="S557" s="160"/>
      <c r="T557" s="160"/>
      <c r="U557" s="161" t="e">
        <f t="shared" si="80"/>
        <v>#DIV/0!</v>
      </c>
      <c r="V557" s="161" t="e">
        <f t="shared" si="81"/>
        <v>#DIV/0!</v>
      </c>
      <c r="W557" s="161">
        <f t="shared" si="82"/>
        <v>0</v>
      </c>
      <c r="X557" s="161">
        <f t="shared" si="83"/>
        <v>0</v>
      </c>
      <c r="Y557" s="162">
        <f>IF(Q557="nio",0,IF(Q557&gt;0,VLOOKUP(J557,'3-Productie normen'!A:O,VLOOKUP(Q557,'3-Productie normen'!R:S,2,FALSE),FALSE)))</f>
        <v>0</v>
      </c>
      <c r="Z557" s="162">
        <f t="shared" si="84"/>
        <v>0</v>
      </c>
      <c r="AA557" s="162">
        <f t="shared" si="85"/>
        <v>0</v>
      </c>
      <c r="AB557" s="162">
        <f t="shared" si="86"/>
        <v>0</v>
      </c>
      <c r="AC557" s="163"/>
      <c r="AE557" s="127">
        <f t="shared" si="87"/>
        <v>2917.2000000000003</v>
      </c>
    </row>
    <row r="558" spans="1:31">
      <c r="A558" s="140">
        <v>558</v>
      </c>
      <c r="B558" s="158" t="s">
        <v>513</v>
      </c>
      <c r="C558" s="495"/>
      <c r="D558" s="159" t="s">
        <v>632</v>
      </c>
      <c r="E558" s="159" t="s">
        <v>611</v>
      </c>
      <c r="F558" s="159" t="s">
        <v>611</v>
      </c>
      <c r="G558" s="505" t="s">
        <v>530</v>
      </c>
      <c r="H558" s="505" t="s">
        <v>551</v>
      </c>
      <c r="I558" s="505" t="s">
        <v>564</v>
      </c>
      <c r="J558" s="505" t="s">
        <v>1363</v>
      </c>
      <c r="K558" s="505"/>
      <c r="L558" s="578">
        <v>4.07</v>
      </c>
      <c r="M558" s="459"/>
      <c r="N558" s="459"/>
      <c r="O558" s="459"/>
      <c r="P558" s="459"/>
      <c r="Q558" s="160" t="s">
        <v>517</v>
      </c>
      <c r="R558" s="160"/>
      <c r="S558" s="160"/>
      <c r="T558" s="160"/>
      <c r="U558" s="161">
        <f t="shared" si="80"/>
        <v>0</v>
      </c>
      <c r="V558" s="161">
        <f t="shared" si="81"/>
        <v>0</v>
      </c>
      <c r="W558" s="161">
        <f t="shared" si="82"/>
        <v>0</v>
      </c>
      <c r="X558" s="161">
        <f t="shared" si="83"/>
        <v>0</v>
      </c>
      <c r="Y558" s="162">
        <f>IF(Q558="nio",0,IF(Q558&gt;0,VLOOKUP(J558,'3-Productie normen'!A:O,VLOOKUP(Q558,'3-Productie normen'!R:S,2,FALSE),FALSE)))</f>
        <v>0</v>
      </c>
      <c r="Z558" s="162">
        <f t="shared" si="84"/>
        <v>0</v>
      </c>
      <c r="AA558" s="162">
        <f t="shared" si="85"/>
        <v>0</v>
      </c>
      <c r="AB558" s="162">
        <f t="shared" si="86"/>
        <v>0</v>
      </c>
      <c r="AC558" s="163"/>
      <c r="AE558" s="127">
        <f t="shared" si="87"/>
        <v>0</v>
      </c>
    </row>
    <row r="559" spans="1:31">
      <c r="A559" s="140">
        <v>559</v>
      </c>
      <c r="B559" s="158" t="s">
        <v>513</v>
      </c>
      <c r="C559" s="495"/>
      <c r="D559" s="159" t="s">
        <v>632</v>
      </c>
      <c r="E559" s="159" t="s">
        <v>308</v>
      </c>
      <c r="F559" s="159" t="s">
        <v>308</v>
      </c>
      <c r="G559" s="505" t="s">
        <v>550</v>
      </c>
      <c r="H559" s="505" t="s">
        <v>551</v>
      </c>
      <c r="I559" s="505" t="s">
        <v>551</v>
      </c>
      <c r="J559" s="505" t="s">
        <v>516</v>
      </c>
      <c r="K559" s="505" t="s">
        <v>538</v>
      </c>
      <c r="L559" s="578">
        <v>9.7799999999999994</v>
      </c>
      <c r="M559" s="459"/>
      <c r="N559" s="459"/>
      <c r="O559" s="459"/>
      <c r="P559" s="459"/>
      <c r="Q559" s="160">
        <v>12</v>
      </c>
      <c r="R559" s="160"/>
      <c r="S559" s="160"/>
      <c r="T559" s="160"/>
      <c r="U559" s="161" t="e">
        <f t="shared" si="80"/>
        <v>#DIV/0!</v>
      </c>
      <c r="V559" s="161">
        <f t="shared" si="81"/>
        <v>0</v>
      </c>
      <c r="W559" s="161">
        <f t="shared" si="82"/>
        <v>0</v>
      </c>
      <c r="X559" s="161">
        <f t="shared" si="83"/>
        <v>0</v>
      </c>
      <c r="Y559" s="162">
        <f>IF(Q559="nio",0,IF(Q559&gt;0,VLOOKUP(J559,'3-Productie normen'!A:O,VLOOKUP(Q559,'3-Productie normen'!R:S,2,FALSE),FALSE)))</f>
        <v>0</v>
      </c>
      <c r="Z559" s="162">
        <f t="shared" si="84"/>
        <v>0</v>
      </c>
      <c r="AA559" s="162">
        <f t="shared" si="85"/>
        <v>0</v>
      </c>
      <c r="AB559" s="162">
        <f t="shared" si="86"/>
        <v>0</v>
      </c>
      <c r="AC559" s="163"/>
      <c r="AE559" s="127">
        <f t="shared" si="87"/>
        <v>117.35999999999999</v>
      </c>
    </row>
    <row r="560" spans="1:31">
      <c r="A560" s="140">
        <v>560</v>
      </c>
      <c r="B560" s="158" t="s">
        <v>513</v>
      </c>
      <c r="C560" s="495"/>
      <c r="D560" s="159" t="s">
        <v>632</v>
      </c>
      <c r="E560" s="159" t="s">
        <v>291</v>
      </c>
      <c r="F560" s="159" t="s">
        <v>291</v>
      </c>
      <c r="G560" s="505" t="s">
        <v>543</v>
      </c>
      <c r="H560" s="505" t="s">
        <v>544</v>
      </c>
      <c r="I560" s="505" t="s">
        <v>544</v>
      </c>
      <c r="J560" s="505" t="s">
        <v>1371</v>
      </c>
      <c r="K560" s="505" t="s">
        <v>533</v>
      </c>
      <c r="L560" s="578">
        <v>239.87</v>
      </c>
      <c r="M560" s="459"/>
      <c r="N560" s="459"/>
      <c r="O560" s="459"/>
      <c r="P560" s="459"/>
      <c r="Q560" s="160">
        <v>120</v>
      </c>
      <c r="R560" s="160"/>
      <c r="S560" s="160"/>
      <c r="T560" s="160"/>
      <c r="U560" s="161" t="e">
        <f t="shared" si="80"/>
        <v>#DIV/0!</v>
      </c>
      <c r="V560" s="161">
        <f t="shared" si="81"/>
        <v>0</v>
      </c>
      <c r="W560" s="161">
        <f t="shared" si="82"/>
        <v>0</v>
      </c>
      <c r="X560" s="161">
        <f t="shared" si="83"/>
        <v>0</v>
      </c>
      <c r="Y560" s="162">
        <f>IF(Q560="nio",0,IF(Q560&gt;0,VLOOKUP(J560,'3-Productie normen'!A:O,VLOOKUP(Q560,'3-Productie normen'!R:S,2,FALSE),FALSE)))</f>
        <v>0</v>
      </c>
      <c r="Z560" s="162">
        <f t="shared" si="84"/>
        <v>0</v>
      </c>
      <c r="AA560" s="162">
        <f t="shared" si="85"/>
        <v>0</v>
      </c>
      <c r="AB560" s="162">
        <f t="shared" si="86"/>
        <v>0</v>
      </c>
      <c r="AC560" s="163"/>
      <c r="AE560" s="127">
        <f t="shared" si="87"/>
        <v>28784.400000000001</v>
      </c>
    </row>
    <row r="561" spans="1:31">
      <c r="A561" s="140">
        <v>561</v>
      </c>
      <c r="B561" s="158" t="s">
        <v>513</v>
      </c>
      <c r="C561" s="495"/>
      <c r="D561" s="159" t="s">
        <v>632</v>
      </c>
      <c r="E561" s="159" t="s">
        <v>292</v>
      </c>
      <c r="F561" s="159" t="s">
        <v>292</v>
      </c>
      <c r="G561" s="505" t="s">
        <v>543</v>
      </c>
      <c r="H561" s="505" t="s">
        <v>544</v>
      </c>
      <c r="I561" s="505" t="s">
        <v>612</v>
      </c>
      <c r="J561" s="505" t="s">
        <v>1371</v>
      </c>
      <c r="K561" s="505" t="s">
        <v>533</v>
      </c>
      <c r="L561" s="578">
        <v>72.67</v>
      </c>
      <c r="M561" s="459"/>
      <c r="N561" s="459"/>
      <c r="O561" s="459"/>
      <c r="P561" s="459"/>
      <c r="Q561" s="160">
        <v>120</v>
      </c>
      <c r="R561" s="160"/>
      <c r="S561" s="160"/>
      <c r="T561" s="160"/>
      <c r="U561" s="161" t="e">
        <f t="shared" si="80"/>
        <v>#DIV/0!</v>
      </c>
      <c r="V561" s="161">
        <f t="shared" si="81"/>
        <v>0</v>
      </c>
      <c r="W561" s="161">
        <f t="shared" si="82"/>
        <v>0</v>
      </c>
      <c r="X561" s="161">
        <f t="shared" si="83"/>
        <v>0</v>
      </c>
      <c r="Y561" s="162">
        <f>IF(Q561="nio",0,IF(Q561&gt;0,VLOOKUP(J561,'3-Productie normen'!A:O,VLOOKUP(Q561,'3-Productie normen'!R:S,2,FALSE),FALSE)))</f>
        <v>0</v>
      </c>
      <c r="Z561" s="162">
        <f t="shared" si="84"/>
        <v>0</v>
      </c>
      <c r="AA561" s="162">
        <f t="shared" si="85"/>
        <v>0</v>
      </c>
      <c r="AB561" s="162">
        <f t="shared" si="86"/>
        <v>0</v>
      </c>
      <c r="AC561" s="163"/>
      <c r="AE561" s="127">
        <f t="shared" si="87"/>
        <v>8720.4</v>
      </c>
    </row>
    <row r="562" spans="1:31">
      <c r="A562" s="140">
        <v>562</v>
      </c>
      <c r="B562" s="158" t="s">
        <v>513</v>
      </c>
      <c r="C562" s="495"/>
      <c r="D562" s="159" t="s">
        <v>632</v>
      </c>
      <c r="E562" s="159" t="s">
        <v>293</v>
      </c>
      <c r="F562" s="159" t="s">
        <v>293</v>
      </c>
      <c r="G562" s="505" t="s">
        <v>536</v>
      </c>
      <c r="H562" s="505" t="s">
        <v>540</v>
      </c>
      <c r="I562" s="505" t="s">
        <v>540</v>
      </c>
      <c r="J562" s="505" t="s">
        <v>250</v>
      </c>
      <c r="K562" s="505" t="s">
        <v>538</v>
      </c>
      <c r="L562" s="578">
        <v>120.25</v>
      </c>
      <c r="M562" s="459"/>
      <c r="N562" s="459"/>
      <c r="O562" s="459"/>
      <c r="P562" s="459"/>
      <c r="Q562" s="160">
        <v>120</v>
      </c>
      <c r="R562" s="160"/>
      <c r="S562" s="160"/>
      <c r="T562" s="160"/>
      <c r="U562" s="161" t="e">
        <f t="shared" si="80"/>
        <v>#DIV/0!</v>
      </c>
      <c r="V562" s="161">
        <f t="shared" si="81"/>
        <v>0</v>
      </c>
      <c r="W562" s="161">
        <f t="shared" si="82"/>
        <v>0</v>
      </c>
      <c r="X562" s="161">
        <f t="shared" si="83"/>
        <v>0</v>
      </c>
      <c r="Y562" s="162">
        <f>IF(Q562="nio",0,IF(Q562&gt;0,VLOOKUP(J562,'3-Productie normen'!A:O,VLOOKUP(Q562,'3-Productie normen'!R:S,2,FALSE),FALSE)))</f>
        <v>0</v>
      </c>
      <c r="Z562" s="162">
        <f t="shared" si="84"/>
        <v>0</v>
      </c>
      <c r="AA562" s="162">
        <f t="shared" si="85"/>
        <v>0</v>
      </c>
      <c r="AB562" s="162">
        <f t="shared" si="86"/>
        <v>0</v>
      </c>
      <c r="AC562" s="163"/>
      <c r="AE562" s="127">
        <f t="shared" si="87"/>
        <v>14430</v>
      </c>
    </row>
    <row r="563" spans="1:31">
      <c r="A563" s="140">
        <v>563</v>
      </c>
      <c r="B563" s="158" t="s">
        <v>513</v>
      </c>
      <c r="C563" s="495"/>
      <c r="D563" s="159" t="s">
        <v>632</v>
      </c>
      <c r="E563" s="159" t="s">
        <v>613</v>
      </c>
      <c r="F563" s="159" t="s">
        <v>613</v>
      </c>
      <c r="G563" s="505" t="s">
        <v>578</v>
      </c>
      <c r="H563" s="505" t="s">
        <v>579</v>
      </c>
      <c r="I563" s="505" t="s">
        <v>579</v>
      </c>
      <c r="J563" s="505" t="s">
        <v>1363</v>
      </c>
      <c r="K563" s="505"/>
      <c r="L563" s="578">
        <v>3.3</v>
      </c>
      <c r="M563" s="459"/>
      <c r="N563" s="459"/>
      <c r="O563" s="459"/>
      <c r="P563" s="459"/>
      <c r="Q563" s="160" t="s">
        <v>517</v>
      </c>
      <c r="R563" s="160"/>
      <c r="S563" s="160"/>
      <c r="T563" s="160"/>
      <c r="U563" s="161">
        <f t="shared" si="80"/>
        <v>0</v>
      </c>
      <c r="V563" s="161">
        <f t="shared" si="81"/>
        <v>0</v>
      </c>
      <c r="W563" s="161">
        <f t="shared" si="82"/>
        <v>0</v>
      </c>
      <c r="X563" s="161">
        <f t="shared" si="83"/>
        <v>0</v>
      </c>
      <c r="Y563" s="162">
        <f>IF(Q563="nio",0,IF(Q563&gt;0,VLOOKUP(J563,'3-Productie normen'!A:O,VLOOKUP(Q563,'3-Productie normen'!R:S,2,FALSE),FALSE)))</f>
        <v>0</v>
      </c>
      <c r="Z563" s="162">
        <f t="shared" si="84"/>
        <v>0</v>
      </c>
      <c r="AA563" s="162">
        <f t="shared" si="85"/>
        <v>0</v>
      </c>
      <c r="AB563" s="162">
        <f t="shared" si="86"/>
        <v>0</v>
      </c>
      <c r="AC563" s="163"/>
      <c r="AE563" s="127">
        <f t="shared" si="87"/>
        <v>0</v>
      </c>
    </row>
    <row r="564" spans="1:31">
      <c r="A564" s="140">
        <v>564</v>
      </c>
      <c r="B564" s="158" t="s">
        <v>513</v>
      </c>
      <c r="C564" s="495"/>
      <c r="D564" s="159" t="s">
        <v>632</v>
      </c>
      <c r="E564" s="159" t="s">
        <v>614</v>
      </c>
      <c r="F564" s="159" t="s">
        <v>614</v>
      </c>
      <c r="G564" s="505" t="s">
        <v>556</v>
      </c>
      <c r="H564" s="505" t="s">
        <v>566</v>
      </c>
      <c r="I564" s="505" t="s">
        <v>566</v>
      </c>
      <c r="J564" s="506" t="s">
        <v>1363</v>
      </c>
      <c r="K564" s="505"/>
      <c r="L564" s="578">
        <v>3.12</v>
      </c>
      <c r="M564" s="459"/>
      <c r="N564" s="459"/>
      <c r="O564" s="459"/>
      <c r="P564" s="459"/>
      <c r="Q564" s="160" t="s">
        <v>517</v>
      </c>
      <c r="R564" s="160"/>
      <c r="S564" s="160"/>
      <c r="T564" s="160"/>
      <c r="U564" s="161">
        <f t="shared" si="80"/>
        <v>0</v>
      </c>
      <c r="V564" s="161">
        <f t="shared" si="81"/>
        <v>0</v>
      </c>
      <c r="W564" s="161">
        <f t="shared" si="82"/>
        <v>0</v>
      </c>
      <c r="X564" s="161">
        <f t="shared" si="83"/>
        <v>0</v>
      </c>
      <c r="Y564" s="162">
        <f>IF(Q564="nio",0,IF(Q564&gt;0,VLOOKUP(J564,'3-Productie normen'!A:O,VLOOKUP(Q564,'3-Productie normen'!R:S,2,FALSE),FALSE)))</f>
        <v>0</v>
      </c>
      <c r="Z564" s="162">
        <f t="shared" si="84"/>
        <v>0</v>
      </c>
      <c r="AA564" s="162">
        <f t="shared" si="85"/>
        <v>0</v>
      </c>
      <c r="AB564" s="162">
        <f t="shared" si="86"/>
        <v>0</v>
      </c>
      <c r="AC564" s="163"/>
      <c r="AE564" s="127">
        <f t="shared" si="87"/>
        <v>0</v>
      </c>
    </row>
    <row r="565" spans="1:31">
      <c r="A565" s="140">
        <v>565</v>
      </c>
      <c r="B565" s="158" t="s">
        <v>513</v>
      </c>
      <c r="C565" s="495"/>
      <c r="D565" s="159" t="s">
        <v>632</v>
      </c>
      <c r="E565" s="159" t="s">
        <v>615</v>
      </c>
      <c r="F565" s="159" t="s">
        <v>615</v>
      </c>
      <c r="G565" s="505" t="s">
        <v>556</v>
      </c>
      <c r="H565" s="505" t="s">
        <v>566</v>
      </c>
      <c r="I565" s="505" t="s">
        <v>566</v>
      </c>
      <c r="J565" s="506" t="s">
        <v>1363</v>
      </c>
      <c r="K565" s="505"/>
      <c r="L565" s="578">
        <v>2.5099999999999998</v>
      </c>
      <c r="M565" s="459"/>
      <c r="N565" s="459"/>
      <c r="O565" s="459"/>
      <c r="P565" s="459"/>
      <c r="Q565" s="160" t="s">
        <v>517</v>
      </c>
      <c r="R565" s="160"/>
      <c r="S565" s="160"/>
      <c r="T565" s="160"/>
      <c r="U565" s="161">
        <f t="shared" si="80"/>
        <v>0</v>
      </c>
      <c r="V565" s="161">
        <f t="shared" si="81"/>
        <v>0</v>
      </c>
      <c r="W565" s="161">
        <f t="shared" si="82"/>
        <v>0</v>
      </c>
      <c r="X565" s="161">
        <f t="shared" si="83"/>
        <v>0</v>
      </c>
      <c r="Y565" s="162">
        <f>IF(Q565="nio",0,IF(Q565&gt;0,VLOOKUP(J565,'3-Productie normen'!A:O,VLOOKUP(Q565,'3-Productie normen'!R:S,2,FALSE),FALSE)))</f>
        <v>0</v>
      </c>
      <c r="Z565" s="162">
        <f t="shared" si="84"/>
        <v>0</v>
      </c>
      <c r="AA565" s="162">
        <f t="shared" si="85"/>
        <v>0</v>
      </c>
      <c r="AB565" s="162">
        <f t="shared" si="86"/>
        <v>0</v>
      </c>
      <c r="AC565" s="163"/>
      <c r="AE565" s="127">
        <f t="shared" si="87"/>
        <v>0</v>
      </c>
    </row>
    <row r="566" spans="1:31">
      <c r="A566" s="140">
        <v>566</v>
      </c>
      <c r="B566" s="158" t="s">
        <v>513</v>
      </c>
      <c r="C566" s="495"/>
      <c r="D566" s="159" t="s">
        <v>632</v>
      </c>
      <c r="E566" s="159" t="s">
        <v>295</v>
      </c>
      <c r="F566" s="159" t="s">
        <v>295</v>
      </c>
      <c r="G566" s="505" t="s">
        <v>578</v>
      </c>
      <c r="H566" s="505" t="s">
        <v>583</v>
      </c>
      <c r="I566" s="505" t="s">
        <v>584</v>
      </c>
      <c r="J566" s="505" t="s">
        <v>1374</v>
      </c>
      <c r="K566" s="505" t="s">
        <v>554</v>
      </c>
      <c r="L566" s="578">
        <v>29.36</v>
      </c>
      <c r="M566" s="459"/>
      <c r="N566" s="459"/>
      <c r="O566" s="459"/>
      <c r="P566" s="459"/>
      <c r="Q566" s="160" t="s">
        <v>517</v>
      </c>
      <c r="R566" s="160"/>
      <c r="S566" s="160"/>
      <c r="T566" s="160"/>
      <c r="U566" s="161">
        <f t="shared" si="80"/>
        <v>0</v>
      </c>
      <c r="V566" s="161">
        <f t="shared" si="81"/>
        <v>0</v>
      </c>
      <c r="W566" s="161">
        <f t="shared" si="82"/>
        <v>0</v>
      </c>
      <c r="X566" s="161">
        <f t="shared" si="83"/>
        <v>0</v>
      </c>
      <c r="Y566" s="162">
        <f>IF(Q566="nio",0,IF(Q566&gt;0,VLOOKUP(J566,'3-Productie normen'!A:O,VLOOKUP(Q566,'3-Productie normen'!R:S,2,FALSE),FALSE)))</f>
        <v>0</v>
      </c>
      <c r="Z566" s="162">
        <f t="shared" si="84"/>
        <v>0</v>
      </c>
      <c r="AA566" s="162">
        <f t="shared" si="85"/>
        <v>0</v>
      </c>
      <c r="AB566" s="162">
        <f t="shared" si="86"/>
        <v>0</v>
      </c>
      <c r="AC566" s="163"/>
      <c r="AE566" s="127">
        <f t="shared" si="87"/>
        <v>0</v>
      </c>
    </row>
    <row r="567" spans="1:31">
      <c r="A567" s="140">
        <v>567</v>
      </c>
      <c r="B567" s="158" t="s">
        <v>513</v>
      </c>
      <c r="C567" s="495"/>
      <c r="D567" s="159" t="s">
        <v>632</v>
      </c>
      <c r="E567" s="159" t="s">
        <v>311</v>
      </c>
      <c r="F567" s="159" t="s">
        <v>311</v>
      </c>
      <c r="G567" s="505" t="s">
        <v>578</v>
      </c>
      <c r="H567" s="505" t="s">
        <v>583</v>
      </c>
      <c r="I567" s="505" t="s">
        <v>584</v>
      </c>
      <c r="J567" s="505" t="s">
        <v>1374</v>
      </c>
      <c r="K567" s="505" t="s">
        <v>554</v>
      </c>
      <c r="L567" s="578">
        <v>13.57</v>
      </c>
      <c r="M567" s="459"/>
      <c r="N567" s="459"/>
      <c r="O567" s="459"/>
      <c r="P567" s="459"/>
      <c r="Q567" s="160" t="s">
        <v>517</v>
      </c>
      <c r="R567" s="160"/>
      <c r="S567" s="160"/>
      <c r="T567" s="160"/>
      <c r="U567" s="161">
        <f t="shared" si="80"/>
        <v>0</v>
      </c>
      <c r="V567" s="161">
        <f t="shared" si="81"/>
        <v>0</v>
      </c>
      <c r="W567" s="161">
        <f t="shared" si="82"/>
        <v>0</v>
      </c>
      <c r="X567" s="161">
        <f t="shared" si="83"/>
        <v>0</v>
      </c>
      <c r="Y567" s="162">
        <f>IF(Q567="nio",0,IF(Q567&gt;0,VLOOKUP(J567,'3-Productie normen'!A:O,VLOOKUP(Q567,'3-Productie normen'!R:S,2,FALSE),FALSE)))</f>
        <v>0</v>
      </c>
      <c r="Z567" s="162">
        <f t="shared" si="84"/>
        <v>0</v>
      </c>
      <c r="AA567" s="162">
        <f t="shared" si="85"/>
        <v>0</v>
      </c>
      <c r="AB567" s="162">
        <f t="shared" si="86"/>
        <v>0</v>
      </c>
      <c r="AC567" s="163"/>
      <c r="AE567" s="127">
        <f t="shared" si="87"/>
        <v>0</v>
      </c>
    </row>
    <row r="568" spans="1:31">
      <c r="A568" s="140">
        <v>568</v>
      </c>
      <c r="B568" s="158" t="s">
        <v>513</v>
      </c>
      <c r="C568" s="495"/>
      <c r="D568" s="159" t="s">
        <v>632</v>
      </c>
      <c r="E568" s="159" t="s">
        <v>326</v>
      </c>
      <c r="F568" s="159" t="s">
        <v>326</v>
      </c>
      <c r="G568" s="505" t="s">
        <v>543</v>
      </c>
      <c r="H568" s="505" t="s">
        <v>548</v>
      </c>
      <c r="I568" s="505" t="s">
        <v>616</v>
      </c>
      <c r="J568" s="505" t="s">
        <v>263</v>
      </c>
      <c r="K568" s="505" t="s">
        <v>538</v>
      </c>
      <c r="L568" s="578">
        <v>69.41</v>
      </c>
      <c r="M568" s="459"/>
      <c r="N568" s="459"/>
      <c r="O568" s="459"/>
      <c r="P568" s="459"/>
      <c r="Q568" s="160">
        <v>195</v>
      </c>
      <c r="R568" s="160"/>
      <c r="S568" s="160"/>
      <c r="T568" s="160"/>
      <c r="U568" s="161" t="e">
        <f t="shared" si="80"/>
        <v>#DIV/0!</v>
      </c>
      <c r="V568" s="161">
        <f t="shared" si="81"/>
        <v>0</v>
      </c>
      <c r="W568" s="161">
        <f t="shared" si="82"/>
        <v>0</v>
      </c>
      <c r="X568" s="161">
        <f t="shared" si="83"/>
        <v>0</v>
      </c>
      <c r="Y568" s="162">
        <f>IF(Q568="nio",0,IF(Q568&gt;0,VLOOKUP(J568,'3-Productie normen'!A:O,VLOOKUP(Q568,'3-Productie normen'!R:S,2,FALSE),FALSE)))</f>
        <v>0</v>
      </c>
      <c r="Z568" s="162">
        <f t="shared" si="84"/>
        <v>0</v>
      </c>
      <c r="AA568" s="162">
        <f t="shared" si="85"/>
        <v>0</v>
      </c>
      <c r="AB568" s="162">
        <f t="shared" si="86"/>
        <v>0</v>
      </c>
      <c r="AC568" s="163"/>
      <c r="AE568" s="127">
        <f t="shared" si="87"/>
        <v>13534.949999999999</v>
      </c>
    </row>
    <row r="569" spans="1:31">
      <c r="A569" s="140">
        <v>569</v>
      </c>
      <c r="B569" s="158" t="s">
        <v>513</v>
      </c>
      <c r="C569" s="495"/>
      <c r="D569" s="159" t="s">
        <v>632</v>
      </c>
      <c r="E569" s="159" t="s">
        <v>327</v>
      </c>
      <c r="F569" s="159" t="s">
        <v>327</v>
      </c>
      <c r="G569" s="505" t="s">
        <v>534</v>
      </c>
      <c r="H569" s="505" t="s">
        <v>531</v>
      </c>
      <c r="I569" s="505" t="s">
        <v>531</v>
      </c>
      <c r="J569" s="507" t="s">
        <v>1368</v>
      </c>
      <c r="K569" s="505" t="s">
        <v>538</v>
      </c>
      <c r="L569" s="578">
        <v>19.59</v>
      </c>
      <c r="M569" s="459"/>
      <c r="N569" s="459"/>
      <c r="O569" s="459"/>
      <c r="P569" s="459"/>
      <c r="Q569" s="160">
        <v>195</v>
      </c>
      <c r="R569" s="160"/>
      <c r="S569" s="160"/>
      <c r="T569" s="160"/>
      <c r="U569" s="161" t="e">
        <f t="shared" si="80"/>
        <v>#DIV/0!</v>
      </c>
      <c r="V569" s="161">
        <f t="shared" si="81"/>
        <v>0</v>
      </c>
      <c r="W569" s="161">
        <f t="shared" si="82"/>
        <v>0</v>
      </c>
      <c r="X569" s="161">
        <f t="shared" si="83"/>
        <v>0</v>
      </c>
      <c r="Y569" s="162">
        <f>IF(Q569="nio",0,IF(Q569&gt;0,VLOOKUP(J569,'3-Productie normen'!A:O,VLOOKUP(Q569,'3-Productie normen'!R:S,2,FALSE),FALSE)))</f>
        <v>0</v>
      </c>
      <c r="Z569" s="162">
        <f t="shared" si="84"/>
        <v>0</v>
      </c>
      <c r="AA569" s="162">
        <f t="shared" si="85"/>
        <v>0</v>
      </c>
      <c r="AB569" s="162">
        <f t="shared" si="86"/>
        <v>0</v>
      </c>
      <c r="AC569" s="163"/>
      <c r="AE569" s="127">
        <f t="shared" si="87"/>
        <v>3820.05</v>
      </c>
    </row>
    <row r="570" spans="1:31">
      <c r="A570" s="140">
        <v>570</v>
      </c>
      <c r="B570" s="158" t="s">
        <v>513</v>
      </c>
      <c r="C570" s="495"/>
      <c r="D570" s="159" t="s">
        <v>632</v>
      </c>
      <c r="E570" s="159" t="s">
        <v>328</v>
      </c>
      <c r="F570" s="159" t="s">
        <v>328</v>
      </c>
      <c r="G570" s="505" t="s">
        <v>534</v>
      </c>
      <c r="H570" s="505" t="s">
        <v>531</v>
      </c>
      <c r="I570" s="505" t="s">
        <v>531</v>
      </c>
      <c r="J570" s="507" t="s">
        <v>1368</v>
      </c>
      <c r="K570" s="505" t="s">
        <v>538</v>
      </c>
      <c r="L570" s="578">
        <v>19.39</v>
      </c>
      <c r="M570" s="459"/>
      <c r="N570" s="459"/>
      <c r="O570" s="459"/>
      <c r="P570" s="459"/>
      <c r="Q570" s="160">
        <v>195</v>
      </c>
      <c r="R570" s="160"/>
      <c r="S570" s="160"/>
      <c r="T570" s="160"/>
      <c r="U570" s="161" t="e">
        <f t="shared" si="80"/>
        <v>#DIV/0!</v>
      </c>
      <c r="V570" s="161">
        <f t="shared" si="81"/>
        <v>0</v>
      </c>
      <c r="W570" s="161">
        <f t="shared" si="82"/>
        <v>0</v>
      </c>
      <c r="X570" s="161">
        <f t="shared" si="83"/>
        <v>0</v>
      </c>
      <c r="Y570" s="162">
        <f>IF(Q570="nio",0,IF(Q570&gt;0,VLOOKUP(J570,'3-Productie normen'!A:O,VLOOKUP(Q570,'3-Productie normen'!R:S,2,FALSE),FALSE)))</f>
        <v>0</v>
      </c>
      <c r="Z570" s="162">
        <f t="shared" si="84"/>
        <v>0</v>
      </c>
      <c r="AA570" s="162">
        <f t="shared" si="85"/>
        <v>0</v>
      </c>
      <c r="AB570" s="162">
        <f t="shared" si="86"/>
        <v>0</v>
      </c>
      <c r="AC570" s="163"/>
      <c r="AE570" s="127">
        <f t="shared" si="87"/>
        <v>3781.05</v>
      </c>
    </row>
    <row r="571" spans="1:31">
      <c r="A571" s="140">
        <v>571</v>
      </c>
      <c r="B571" s="158" t="s">
        <v>513</v>
      </c>
      <c r="C571" s="495"/>
      <c r="D571" s="159" t="s">
        <v>632</v>
      </c>
      <c r="E571" s="159" t="s">
        <v>329</v>
      </c>
      <c r="F571" s="159" t="s">
        <v>329</v>
      </c>
      <c r="G571" s="505" t="s">
        <v>556</v>
      </c>
      <c r="H571" s="505" t="s">
        <v>617</v>
      </c>
      <c r="I571" s="505" t="s">
        <v>617</v>
      </c>
      <c r="J571" s="505" t="s">
        <v>1380</v>
      </c>
      <c r="K571" s="505" t="s">
        <v>538</v>
      </c>
      <c r="L571" s="578">
        <v>21.27</v>
      </c>
      <c r="M571" s="459"/>
      <c r="N571" s="459"/>
      <c r="O571" s="459"/>
      <c r="P571" s="459"/>
      <c r="Q571" s="160">
        <v>1</v>
      </c>
      <c r="R571" s="160"/>
      <c r="S571" s="160"/>
      <c r="T571" s="160"/>
      <c r="U571" s="161" t="e">
        <f t="shared" si="80"/>
        <v>#DIV/0!</v>
      </c>
      <c r="V571" s="161">
        <f t="shared" si="81"/>
        <v>0</v>
      </c>
      <c r="W571" s="161">
        <f t="shared" si="82"/>
        <v>0</v>
      </c>
      <c r="X571" s="161">
        <f t="shared" si="83"/>
        <v>0</v>
      </c>
      <c r="Y571" s="162">
        <f>IF(Q571="nio",0,IF(Q571&gt;0,VLOOKUP(J571,'3-Productie normen'!A:O,VLOOKUP(Q571,'3-Productie normen'!R:S,2,FALSE),FALSE)))</f>
        <v>0</v>
      </c>
      <c r="Z571" s="162">
        <f t="shared" si="84"/>
        <v>0</v>
      </c>
      <c r="AA571" s="162">
        <f t="shared" si="85"/>
        <v>0</v>
      </c>
      <c r="AB571" s="162">
        <f t="shared" si="86"/>
        <v>0</v>
      </c>
      <c r="AC571" s="163"/>
      <c r="AE571" s="127">
        <f t="shared" si="87"/>
        <v>21.27</v>
      </c>
    </row>
    <row r="572" spans="1:31">
      <c r="A572" s="140">
        <v>572</v>
      </c>
      <c r="B572" s="158" t="s">
        <v>513</v>
      </c>
      <c r="C572" s="495"/>
      <c r="D572" s="159" t="s">
        <v>632</v>
      </c>
      <c r="E572" s="159" t="s">
        <v>330</v>
      </c>
      <c r="F572" s="159" t="s">
        <v>330</v>
      </c>
      <c r="G572" s="505" t="s">
        <v>556</v>
      </c>
      <c r="H572" s="505" t="s">
        <v>557</v>
      </c>
      <c r="I572" s="505" t="s">
        <v>618</v>
      </c>
      <c r="J572" s="506" t="s">
        <v>1363</v>
      </c>
      <c r="K572" s="505" t="s">
        <v>538</v>
      </c>
      <c r="L572" s="578">
        <v>94.26</v>
      </c>
      <c r="M572" s="459"/>
      <c r="N572" s="459"/>
      <c r="O572" s="459"/>
      <c r="P572" s="459"/>
      <c r="Q572" s="160" t="s">
        <v>517</v>
      </c>
      <c r="R572" s="160"/>
      <c r="S572" s="160"/>
      <c r="T572" s="160"/>
      <c r="U572" s="161">
        <f t="shared" ref="U572:U600" si="88">IF(Q572="nio",0,IF(Q572&gt;0,Q572*L572/Y572,0))*M572</f>
        <v>0</v>
      </c>
      <c r="V572" s="161">
        <f t="shared" ref="V572:V600" si="89">IF(R572&gt;0,R572*L572/Z572,0)*N572</f>
        <v>0</v>
      </c>
      <c r="W572" s="161">
        <f t="shared" ref="W572:W600" si="90">IF(S572&gt;0,S572*L572/AA572,0)*O572</f>
        <v>0</v>
      </c>
      <c r="X572" s="161">
        <f t="shared" ref="X572:X600" si="91">IF(T572&gt;0,T572*L572/AB572,0)*P572</f>
        <v>0</v>
      </c>
      <c r="Y572" s="162">
        <f>IF(Q572="nio",0,IF(Q572&gt;0,VLOOKUP(J572,'3-Productie normen'!A:O,VLOOKUP(Q572,'3-Productie normen'!R:S,2,FALSE),FALSE)))</f>
        <v>0</v>
      </c>
      <c r="Z572" s="162">
        <f t="shared" ref="Z572:Z600" si="92">IF(R572&gt;0,Y572*$Z$8,0)</f>
        <v>0</v>
      </c>
      <c r="AA572" s="162">
        <f t="shared" ref="AA572:AA600" si="93">IF(S572&gt;0,Y572*$AA$8,0)</f>
        <v>0</v>
      </c>
      <c r="AB572" s="162">
        <f t="shared" ref="AB572:AB600" si="94">IF(T572&gt;0,Y572*$AB$8,0)</f>
        <v>0</v>
      </c>
      <c r="AC572" s="163"/>
      <c r="AE572" s="127">
        <f t="shared" ref="AE572:AE600" si="95">SUM(Q572:S572)*L572</f>
        <v>0</v>
      </c>
    </row>
    <row r="573" spans="1:31">
      <c r="A573" s="140">
        <v>573</v>
      </c>
      <c r="B573" s="158" t="s">
        <v>513</v>
      </c>
      <c r="C573" s="495"/>
      <c r="D573" s="159" t="s">
        <v>632</v>
      </c>
      <c r="E573" s="159" t="s">
        <v>619</v>
      </c>
      <c r="F573" s="159" t="s">
        <v>619</v>
      </c>
      <c r="G573" s="505" t="s">
        <v>568</v>
      </c>
      <c r="H573" s="505" t="s">
        <v>569</v>
      </c>
      <c r="I573" s="505" t="s">
        <v>570</v>
      </c>
      <c r="J573" s="506" t="s">
        <v>18</v>
      </c>
      <c r="K573" s="505" t="s">
        <v>571</v>
      </c>
      <c r="L573" s="578">
        <v>6.33</v>
      </c>
      <c r="M573" s="459"/>
      <c r="N573" s="459"/>
      <c r="O573" s="459"/>
      <c r="P573" s="459"/>
      <c r="Q573" s="160">
        <v>195</v>
      </c>
      <c r="R573" s="160">
        <v>195</v>
      </c>
      <c r="S573" s="160"/>
      <c r="T573" s="160"/>
      <c r="U573" s="161" t="e">
        <f t="shared" si="88"/>
        <v>#DIV/0!</v>
      </c>
      <c r="V573" s="161" t="e">
        <f t="shared" si="89"/>
        <v>#DIV/0!</v>
      </c>
      <c r="W573" s="161">
        <f t="shared" si="90"/>
        <v>0</v>
      </c>
      <c r="X573" s="161">
        <f t="shared" si="91"/>
        <v>0</v>
      </c>
      <c r="Y573" s="162">
        <f>IF(Q573="nio",0,IF(Q573&gt;0,VLOOKUP(J573,'3-Productie normen'!A:O,VLOOKUP(Q573,'3-Productie normen'!R:S,2,FALSE),FALSE)))</f>
        <v>0</v>
      </c>
      <c r="Z573" s="162">
        <f t="shared" si="92"/>
        <v>0</v>
      </c>
      <c r="AA573" s="162">
        <f t="shared" si="93"/>
        <v>0</v>
      </c>
      <c r="AB573" s="162">
        <f t="shared" si="94"/>
        <v>0</v>
      </c>
      <c r="AC573" s="163"/>
      <c r="AE573" s="127">
        <f t="shared" si="95"/>
        <v>2468.6999999999998</v>
      </c>
    </row>
    <row r="574" spans="1:31">
      <c r="A574" s="140">
        <v>574</v>
      </c>
      <c r="B574" s="158" t="s">
        <v>513</v>
      </c>
      <c r="C574" s="495"/>
      <c r="D574" s="159" t="s">
        <v>632</v>
      </c>
      <c r="E574" s="159" t="s">
        <v>620</v>
      </c>
      <c r="F574" s="159" t="s">
        <v>620</v>
      </c>
      <c r="G574" s="505" t="s">
        <v>568</v>
      </c>
      <c r="H574" s="505" t="s">
        <v>573</v>
      </c>
      <c r="I574" s="505" t="s">
        <v>574</v>
      </c>
      <c r="J574" s="506" t="s">
        <v>18</v>
      </c>
      <c r="K574" s="505" t="s">
        <v>571</v>
      </c>
      <c r="L574" s="578">
        <v>6.34</v>
      </c>
      <c r="M574" s="459"/>
      <c r="N574" s="459"/>
      <c r="O574" s="459"/>
      <c r="P574" s="459"/>
      <c r="Q574" s="160">
        <v>195</v>
      </c>
      <c r="R574" s="160">
        <v>195</v>
      </c>
      <c r="S574" s="160"/>
      <c r="T574" s="160"/>
      <c r="U574" s="161" t="e">
        <f t="shared" si="88"/>
        <v>#DIV/0!</v>
      </c>
      <c r="V574" s="161" t="e">
        <f t="shared" si="89"/>
        <v>#DIV/0!</v>
      </c>
      <c r="W574" s="161">
        <f t="shared" si="90"/>
        <v>0</v>
      </c>
      <c r="X574" s="161">
        <f t="shared" si="91"/>
        <v>0</v>
      </c>
      <c r="Y574" s="162">
        <f>IF(Q574="nio",0,IF(Q574&gt;0,VLOOKUP(J574,'3-Productie normen'!A:O,VLOOKUP(Q574,'3-Productie normen'!R:S,2,FALSE),FALSE)))</f>
        <v>0</v>
      </c>
      <c r="Z574" s="162">
        <f t="shared" si="92"/>
        <v>0</v>
      </c>
      <c r="AA574" s="162">
        <f t="shared" si="93"/>
        <v>0</v>
      </c>
      <c r="AB574" s="162">
        <f t="shared" si="94"/>
        <v>0</v>
      </c>
      <c r="AC574" s="163"/>
      <c r="AE574" s="127">
        <f t="shared" si="95"/>
        <v>2472.6</v>
      </c>
    </row>
    <row r="575" spans="1:31">
      <c r="A575" s="140">
        <v>575</v>
      </c>
      <c r="B575" s="158" t="s">
        <v>513</v>
      </c>
      <c r="C575" s="495"/>
      <c r="D575" s="159" t="s">
        <v>632</v>
      </c>
      <c r="E575" s="159" t="s">
        <v>621</v>
      </c>
      <c r="F575" s="159" t="s">
        <v>621</v>
      </c>
      <c r="G575" s="505" t="s">
        <v>556</v>
      </c>
      <c r="H575" s="505" t="s">
        <v>566</v>
      </c>
      <c r="I575" s="505" t="s">
        <v>566</v>
      </c>
      <c r="J575" s="505" t="s">
        <v>1363</v>
      </c>
      <c r="K575" s="505"/>
      <c r="L575" s="578">
        <v>0.64</v>
      </c>
      <c r="M575" s="459"/>
      <c r="N575" s="459"/>
      <c r="O575" s="459"/>
      <c r="P575" s="459"/>
      <c r="Q575" s="160" t="s">
        <v>517</v>
      </c>
      <c r="R575" s="160"/>
      <c r="S575" s="160"/>
      <c r="T575" s="160"/>
      <c r="U575" s="161">
        <f t="shared" si="88"/>
        <v>0</v>
      </c>
      <c r="V575" s="161">
        <f t="shared" si="89"/>
        <v>0</v>
      </c>
      <c r="W575" s="161">
        <f t="shared" si="90"/>
        <v>0</v>
      </c>
      <c r="X575" s="161">
        <f t="shared" si="91"/>
        <v>0</v>
      </c>
      <c r="Y575" s="162">
        <f>IF(Q575="nio",0,IF(Q575&gt;0,VLOOKUP(J575,'3-Productie normen'!A:O,VLOOKUP(Q575,'3-Productie normen'!R:S,2,FALSE),FALSE)))</f>
        <v>0</v>
      </c>
      <c r="Z575" s="162">
        <f t="shared" si="92"/>
        <v>0</v>
      </c>
      <c r="AA575" s="162">
        <f t="shared" si="93"/>
        <v>0</v>
      </c>
      <c r="AB575" s="162">
        <f t="shared" si="94"/>
        <v>0</v>
      </c>
      <c r="AC575" s="163"/>
      <c r="AE575" s="127">
        <f t="shared" si="95"/>
        <v>0</v>
      </c>
    </row>
    <row r="576" spans="1:31">
      <c r="A576" s="140">
        <v>576</v>
      </c>
      <c r="B576" s="158" t="s">
        <v>513</v>
      </c>
      <c r="C576" s="495"/>
      <c r="D576" s="159" t="s">
        <v>632</v>
      </c>
      <c r="E576" s="159" t="s">
        <v>332</v>
      </c>
      <c r="F576" s="159" t="s">
        <v>332</v>
      </c>
      <c r="G576" s="505" t="s">
        <v>543</v>
      </c>
      <c r="H576" s="505" t="s">
        <v>548</v>
      </c>
      <c r="I576" s="505" t="s">
        <v>548</v>
      </c>
      <c r="J576" s="505" t="s">
        <v>263</v>
      </c>
      <c r="K576" s="505" t="s">
        <v>533</v>
      </c>
      <c r="L576" s="578">
        <v>72.319999999999993</v>
      </c>
      <c r="M576" s="459"/>
      <c r="N576" s="459"/>
      <c r="O576" s="459"/>
      <c r="P576" s="459"/>
      <c r="Q576" s="160">
        <v>195</v>
      </c>
      <c r="R576" s="160"/>
      <c r="S576" s="160"/>
      <c r="T576" s="160"/>
      <c r="U576" s="161" t="e">
        <f t="shared" si="88"/>
        <v>#DIV/0!</v>
      </c>
      <c r="V576" s="161">
        <f t="shared" si="89"/>
        <v>0</v>
      </c>
      <c r="W576" s="161">
        <f t="shared" si="90"/>
        <v>0</v>
      </c>
      <c r="X576" s="161">
        <f t="shared" si="91"/>
        <v>0</v>
      </c>
      <c r="Y576" s="162">
        <f>IF(Q576="nio",0,IF(Q576&gt;0,VLOOKUP(J576,'3-Productie normen'!A:O,VLOOKUP(Q576,'3-Productie normen'!R:S,2,FALSE),FALSE)))</f>
        <v>0</v>
      </c>
      <c r="Z576" s="162">
        <f t="shared" si="92"/>
        <v>0</v>
      </c>
      <c r="AA576" s="162">
        <f t="shared" si="93"/>
        <v>0</v>
      </c>
      <c r="AB576" s="162">
        <f t="shared" si="94"/>
        <v>0</v>
      </c>
      <c r="AC576" s="163"/>
      <c r="AE576" s="127">
        <f t="shared" si="95"/>
        <v>14102.399999999998</v>
      </c>
    </row>
    <row r="577" spans="1:31">
      <c r="A577" s="140">
        <v>577</v>
      </c>
      <c r="B577" s="158" t="s">
        <v>513</v>
      </c>
      <c r="C577" s="495"/>
      <c r="D577" s="159" t="s">
        <v>632</v>
      </c>
      <c r="E577" s="159" t="s">
        <v>333</v>
      </c>
      <c r="F577" s="159" t="s">
        <v>333</v>
      </c>
      <c r="G577" s="505" t="s">
        <v>543</v>
      </c>
      <c r="H577" s="505" t="s">
        <v>548</v>
      </c>
      <c r="I577" s="505" t="s">
        <v>548</v>
      </c>
      <c r="J577" s="505" t="s">
        <v>263</v>
      </c>
      <c r="K577" s="505" t="s">
        <v>533</v>
      </c>
      <c r="L577" s="578">
        <v>60.41</v>
      </c>
      <c r="M577" s="459"/>
      <c r="N577" s="459"/>
      <c r="O577" s="459"/>
      <c r="P577" s="459"/>
      <c r="Q577" s="160">
        <v>195</v>
      </c>
      <c r="R577" s="160"/>
      <c r="S577" s="160"/>
      <c r="T577" s="160"/>
      <c r="U577" s="161" t="e">
        <f t="shared" si="88"/>
        <v>#DIV/0!</v>
      </c>
      <c r="V577" s="161">
        <f t="shared" si="89"/>
        <v>0</v>
      </c>
      <c r="W577" s="161">
        <f t="shared" si="90"/>
        <v>0</v>
      </c>
      <c r="X577" s="161">
        <f t="shared" si="91"/>
        <v>0</v>
      </c>
      <c r="Y577" s="162">
        <f>IF(Q577="nio",0,IF(Q577&gt;0,VLOOKUP(J577,'3-Productie normen'!A:O,VLOOKUP(Q577,'3-Productie normen'!R:S,2,FALSE),FALSE)))</f>
        <v>0</v>
      </c>
      <c r="Z577" s="162">
        <f t="shared" si="92"/>
        <v>0</v>
      </c>
      <c r="AA577" s="162">
        <f t="shared" si="93"/>
        <v>0</v>
      </c>
      <c r="AB577" s="162">
        <f t="shared" si="94"/>
        <v>0</v>
      </c>
      <c r="AC577" s="163"/>
      <c r="AE577" s="127">
        <f t="shared" si="95"/>
        <v>11779.949999999999</v>
      </c>
    </row>
    <row r="578" spans="1:31">
      <c r="A578" s="140">
        <v>578</v>
      </c>
      <c r="B578" s="158" t="s">
        <v>513</v>
      </c>
      <c r="C578" s="495"/>
      <c r="D578" s="159" t="s">
        <v>632</v>
      </c>
      <c r="E578" s="159" t="s">
        <v>622</v>
      </c>
      <c r="F578" s="159" t="s">
        <v>622</v>
      </c>
      <c r="G578" s="505" t="s">
        <v>536</v>
      </c>
      <c r="H578" s="505" t="s">
        <v>540</v>
      </c>
      <c r="I578" s="505" t="s">
        <v>540</v>
      </c>
      <c r="J578" s="505" t="s">
        <v>250</v>
      </c>
      <c r="K578" s="505" t="s">
        <v>533</v>
      </c>
      <c r="L578" s="578">
        <v>15.4</v>
      </c>
      <c r="M578" s="459"/>
      <c r="N578" s="459"/>
      <c r="O578" s="459"/>
      <c r="P578" s="459"/>
      <c r="Q578" s="160">
        <v>120</v>
      </c>
      <c r="R578" s="160"/>
      <c r="S578" s="160"/>
      <c r="T578" s="160"/>
      <c r="U578" s="161" t="e">
        <f t="shared" si="88"/>
        <v>#DIV/0!</v>
      </c>
      <c r="V578" s="161">
        <f t="shared" si="89"/>
        <v>0</v>
      </c>
      <c r="W578" s="161">
        <f t="shared" si="90"/>
        <v>0</v>
      </c>
      <c r="X578" s="161">
        <f t="shared" si="91"/>
        <v>0</v>
      </c>
      <c r="Y578" s="162">
        <f>IF(Q578="nio",0,IF(Q578&gt;0,VLOOKUP(J578,'3-Productie normen'!A:O,VLOOKUP(Q578,'3-Productie normen'!R:S,2,FALSE),FALSE)))</f>
        <v>0</v>
      </c>
      <c r="Z578" s="162">
        <f t="shared" si="92"/>
        <v>0</v>
      </c>
      <c r="AA578" s="162">
        <f t="shared" si="93"/>
        <v>0</v>
      </c>
      <c r="AB578" s="162">
        <f t="shared" si="94"/>
        <v>0</v>
      </c>
      <c r="AC578" s="163"/>
      <c r="AE578" s="127">
        <f t="shared" si="95"/>
        <v>1848</v>
      </c>
    </row>
    <row r="579" spans="1:31">
      <c r="A579" s="140">
        <v>579</v>
      </c>
      <c r="B579" s="158" t="s">
        <v>513</v>
      </c>
      <c r="C579" s="495"/>
      <c r="D579" s="159" t="s">
        <v>632</v>
      </c>
      <c r="E579" s="159" t="s">
        <v>331</v>
      </c>
      <c r="F579" s="159" t="s">
        <v>331</v>
      </c>
      <c r="G579" s="505" t="s">
        <v>536</v>
      </c>
      <c r="H579" s="505" t="s">
        <v>540</v>
      </c>
      <c r="I579" s="505" t="s">
        <v>540</v>
      </c>
      <c r="J579" s="505" t="s">
        <v>250</v>
      </c>
      <c r="K579" s="505" t="s">
        <v>538</v>
      </c>
      <c r="L579" s="578">
        <v>47.96</v>
      </c>
      <c r="M579" s="459"/>
      <c r="N579" s="459"/>
      <c r="O579" s="459"/>
      <c r="P579" s="459"/>
      <c r="Q579" s="160">
        <v>120</v>
      </c>
      <c r="R579" s="160"/>
      <c r="S579" s="160"/>
      <c r="T579" s="160"/>
      <c r="U579" s="161" t="e">
        <f t="shared" si="88"/>
        <v>#DIV/0!</v>
      </c>
      <c r="V579" s="161">
        <f t="shared" si="89"/>
        <v>0</v>
      </c>
      <c r="W579" s="161">
        <f t="shared" si="90"/>
        <v>0</v>
      </c>
      <c r="X579" s="161">
        <f t="shared" si="91"/>
        <v>0</v>
      </c>
      <c r="Y579" s="162">
        <f>IF(Q579="nio",0,IF(Q579&gt;0,VLOOKUP(J579,'3-Productie normen'!A:O,VLOOKUP(Q579,'3-Productie normen'!R:S,2,FALSE),FALSE)))</f>
        <v>0</v>
      </c>
      <c r="Z579" s="162">
        <f t="shared" si="92"/>
        <v>0</v>
      </c>
      <c r="AA579" s="162">
        <f t="shared" si="93"/>
        <v>0</v>
      </c>
      <c r="AB579" s="162">
        <f t="shared" si="94"/>
        <v>0</v>
      </c>
      <c r="AC579" s="163"/>
      <c r="AE579" s="127">
        <f t="shared" si="95"/>
        <v>5755.2</v>
      </c>
    </row>
    <row r="580" spans="1:31">
      <c r="A580" s="140">
        <v>580</v>
      </c>
      <c r="B580" s="158" t="s">
        <v>513</v>
      </c>
      <c r="C580" s="495"/>
      <c r="D580" s="159" t="s">
        <v>632</v>
      </c>
      <c r="E580" s="159" t="s">
        <v>313</v>
      </c>
      <c r="F580" s="159" t="s">
        <v>313</v>
      </c>
      <c r="G580" s="505" t="s">
        <v>543</v>
      </c>
      <c r="H580" s="505" t="s">
        <v>548</v>
      </c>
      <c r="I580" s="505" t="s">
        <v>548</v>
      </c>
      <c r="J580" s="505" t="s">
        <v>263</v>
      </c>
      <c r="K580" s="505" t="s">
        <v>533</v>
      </c>
      <c r="L580" s="578">
        <v>26.43</v>
      </c>
      <c r="M580" s="459"/>
      <c r="N580" s="459"/>
      <c r="O580" s="459"/>
      <c r="P580" s="459"/>
      <c r="Q580" s="160">
        <v>195</v>
      </c>
      <c r="R580" s="160"/>
      <c r="S580" s="160"/>
      <c r="T580" s="160"/>
      <c r="U580" s="161" t="e">
        <f t="shared" si="88"/>
        <v>#DIV/0!</v>
      </c>
      <c r="V580" s="161">
        <f t="shared" si="89"/>
        <v>0</v>
      </c>
      <c r="W580" s="161">
        <f t="shared" si="90"/>
        <v>0</v>
      </c>
      <c r="X580" s="161">
        <f t="shared" si="91"/>
        <v>0</v>
      </c>
      <c r="Y580" s="162">
        <f>IF(Q580="nio",0,IF(Q580&gt;0,VLOOKUP(J580,'3-Productie normen'!A:O,VLOOKUP(Q580,'3-Productie normen'!R:S,2,FALSE),FALSE)))</f>
        <v>0</v>
      </c>
      <c r="Z580" s="162">
        <f t="shared" si="92"/>
        <v>0</v>
      </c>
      <c r="AA580" s="162">
        <f t="shared" si="93"/>
        <v>0</v>
      </c>
      <c r="AB580" s="162">
        <f t="shared" si="94"/>
        <v>0</v>
      </c>
      <c r="AC580" s="163"/>
      <c r="AE580" s="127">
        <f t="shared" si="95"/>
        <v>5153.8500000000004</v>
      </c>
    </row>
    <row r="581" spans="1:31">
      <c r="A581" s="140">
        <v>581</v>
      </c>
      <c r="B581" s="158" t="s">
        <v>513</v>
      </c>
      <c r="C581" s="495"/>
      <c r="D581" s="159" t="s">
        <v>632</v>
      </c>
      <c r="E581" s="159" t="s">
        <v>324</v>
      </c>
      <c r="F581" s="159" t="s">
        <v>324</v>
      </c>
      <c r="G581" s="505" t="s">
        <v>530</v>
      </c>
      <c r="H581" s="505" t="s">
        <v>576</v>
      </c>
      <c r="I581" s="505" t="s">
        <v>576</v>
      </c>
      <c r="J581" s="505" t="s">
        <v>1369</v>
      </c>
      <c r="K581" s="505" t="s">
        <v>538</v>
      </c>
      <c r="L581" s="578">
        <v>2</v>
      </c>
      <c r="M581" s="459"/>
      <c r="N581" s="459"/>
      <c r="O581" s="459"/>
      <c r="P581" s="459"/>
      <c r="Q581" s="160">
        <v>120</v>
      </c>
      <c r="R581" s="160"/>
      <c r="S581" s="160"/>
      <c r="T581" s="160"/>
      <c r="U581" s="161" t="e">
        <f t="shared" si="88"/>
        <v>#DIV/0!</v>
      </c>
      <c r="V581" s="161">
        <f t="shared" si="89"/>
        <v>0</v>
      </c>
      <c r="W581" s="161">
        <f t="shared" si="90"/>
        <v>0</v>
      </c>
      <c r="X581" s="161">
        <f t="shared" si="91"/>
        <v>0</v>
      </c>
      <c r="Y581" s="162">
        <f>IF(Q581="nio",0,IF(Q581&gt;0,VLOOKUP(J581,'3-Productie normen'!A:O,VLOOKUP(Q581,'3-Productie normen'!R:S,2,FALSE),FALSE)))</f>
        <v>0</v>
      </c>
      <c r="Z581" s="162">
        <f t="shared" si="92"/>
        <v>0</v>
      </c>
      <c r="AA581" s="162">
        <f t="shared" si="93"/>
        <v>0</v>
      </c>
      <c r="AB581" s="162">
        <f t="shared" si="94"/>
        <v>0</v>
      </c>
      <c r="AC581" s="163"/>
      <c r="AE581" s="127">
        <f t="shared" si="95"/>
        <v>240</v>
      </c>
    </row>
    <row r="582" spans="1:31">
      <c r="A582" s="140">
        <v>582</v>
      </c>
      <c r="B582" s="158" t="s">
        <v>513</v>
      </c>
      <c r="C582" s="495"/>
      <c r="D582" s="159" t="s">
        <v>632</v>
      </c>
      <c r="E582" s="159" t="s">
        <v>315</v>
      </c>
      <c r="F582" s="159" t="s">
        <v>315</v>
      </c>
      <c r="G582" s="505" t="s">
        <v>543</v>
      </c>
      <c r="H582" s="505" t="s">
        <v>548</v>
      </c>
      <c r="I582" s="505" t="s">
        <v>548</v>
      </c>
      <c r="J582" s="505" t="s">
        <v>263</v>
      </c>
      <c r="K582" s="505" t="s">
        <v>538</v>
      </c>
      <c r="L582" s="578">
        <v>55.01</v>
      </c>
      <c r="M582" s="459"/>
      <c r="N582" s="459"/>
      <c r="O582" s="459"/>
      <c r="P582" s="459"/>
      <c r="Q582" s="160">
        <v>195</v>
      </c>
      <c r="R582" s="160"/>
      <c r="S582" s="160"/>
      <c r="T582" s="160"/>
      <c r="U582" s="161" t="e">
        <f t="shared" si="88"/>
        <v>#DIV/0!</v>
      </c>
      <c r="V582" s="161">
        <f t="shared" si="89"/>
        <v>0</v>
      </c>
      <c r="W582" s="161">
        <f t="shared" si="90"/>
        <v>0</v>
      </c>
      <c r="X582" s="161">
        <f t="shared" si="91"/>
        <v>0</v>
      </c>
      <c r="Y582" s="162">
        <f>IF(Q582="nio",0,IF(Q582&gt;0,VLOOKUP(J582,'3-Productie normen'!A:O,VLOOKUP(Q582,'3-Productie normen'!R:S,2,FALSE),FALSE)))</f>
        <v>0</v>
      </c>
      <c r="Z582" s="162">
        <f t="shared" si="92"/>
        <v>0</v>
      </c>
      <c r="AA582" s="162">
        <f t="shared" si="93"/>
        <v>0</v>
      </c>
      <c r="AB582" s="162">
        <f t="shared" si="94"/>
        <v>0</v>
      </c>
      <c r="AC582" s="163"/>
      <c r="AE582" s="127">
        <f t="shared" si="95"/>
        <v>10726.949999999999</v>
      </c>
    </row>
    <row r="583" spans="1:31">
      <c r="A583" s="140">
        <v>583</v>
      </c>
      <c r="B583" s="158" t="s">
        <v>513</v>
      </c>
      <c r="C583" s="495"/>
      <c r="D583" s="159" t="s">
        <v>632</v>
      </c>
      <c r="E583" s="159" t="s">
        <v>316</v>
      </c>
      <c r="F583" s="159" t="s">
        <v>316</v>
      </c>
      <c r="G583" s="505" t="s">
        <v>534</v>
      </c>
      <c r="H583" s="505" t="s">
        <v>531</v>
      </c>
      <c r="I583" s="505" t="s">
        <v>531</v>
      </c>
      <c r="J583" s="507" t="s">
        <v>1368</v>
      </c>
      <c r="K583" s="505" t="s">
        <v>533</v>
      </c>
      <c r="L583" s="578">
        <v>32.14</v>
      </c>
      <c r="M583" s="459"/>
      <c r="N583" s="459"/>
      <c r="O583" s="459"/>
      <c r="P583" s="459"/>
      <c r="Q583" s="160">
        <v>195</v>
      </c>
      <c r="R583" s="160"/>
      <c r="S583" s="160"/>
      <c r="T583" s="160"/>
      <c r="U583" s="161" t="e">
        <f t="shared" si="88"/>
        <v>#DIV/0!</v>
      </c>
      <c r="V583" s="161">
        <f t="shared" si="89"/>
        <v>0</v>
      </c>
      <c r="W583" s="161">
        <f t="shared" si="90"/>
        <v>0</v>
      </c>
      <c r="X583" s="161">
        <f t="shared" si="91"/>
        <v>0</v>
      </c>
      <c r="Y583" s="162">
        <f>IF(Q583="nio",0,IF(Q583&gt;0,VLOOKUP(J583,'3-Productie normen'!A:O,VLOOKUP(Q583,'3-Productie normen'!R:S,2,FALSE),FALSE)))</f>
        <v>0</v>
      </c>
      <c r="Z583" s="162">
        <f t="shared" si="92"/>
        <v>0</v>
      </c>
      <c r="AA583" s="162">
        <f t="shared" si="93"/>
        <v>0</v>
      </c>
      <c r="AB583" s="162">
        <f t="shared" si="94"/>
        <v>0</v>
      </c>
      <c r="AC583" s="163"/>
      <c r="AE583" s="127">
        <f t="shared" si="95"/>
        <v>6267.3</v>
      </c>
    </row>
    <row r="584" spans="1:31">
      <c r="A584" s="140">
        <v>584</v>
      </c>
      <c r="B584" s="158" t="s">
        <v>513</v>
      </c>
      <c r="C584" s="495"/>
      <c r="D584" s="159" t="s">
        <v>632</v>
      </c>
      <c r="E584" s="159" t="s">
        <v>317</v>
      </c>
      <c r="F584" s="159" t="s">
        <v>317</v>
      </c>
      <c r="G584" s="505" t="s">
        <v>534</v>
      </c>
      <c r="H584" s="505" t="s">
        <v>531</v>
      </c>
      <c r="I584" s="505" t="s">
        <v>531</v>
      </c>
      <c r="J584" s="507" t="s">
        <v>1368</v>
      </c>
      <c r="K584" s="505" t="s">
        <v>533</v>
      </c>
      <c r="L584" s="578">
        <v>36.96</v>
      </c>
      <c r="M584" s="459"/>
      <c r="N584" s="459"/>
      <c r="O584" s="459"/>
      <c r="P584" s="459"/>
      <c r="Q584" s="160">
        <v>195</v>
      </c>
      <c r="R584" s="160"/>
      <c r="S584" s="160"/>
      <c r="T584" s="160"/>
      <c r="U584" s="161" t="e">
        <f t="shared" si="88"/>
        <v>#DIV/0!</v>
      </c>
      <c r="V584" s="161">
        <f t="shared" si="89"/>
        <v>0</v>
      </c>
      <c r="W584" s="161">
        <f t="shared" si="90"/>
        <v>0</v>
      </c>
      <c r="X584" s="161">
        <f t="shared" si="91"/>
        <v>0</v>
      </c>
      <c r="Y584" s="162">
        <f>IF(Q584="nio",0,IF(Q584&gt;0,VLOOKUP(J584,'3-Productie normen'!A:O,VLOOKUP(Q584,'3-Productie normen'!R:S,2,FALSE),FALSE)))</f>
        <v>0</v>
      </c>
      <c r="Z584" s="162">
        <f t="shared" si="92"/>
        <v>0</v>
      </c>
      <c r="AA584" s="162">
        <f t="shared" si="93"/>
        <v>0</v>
      </c>
      <c r="AB584" s="162">
        <f t="shared" si="94"/>
        <v>0</v>
      </c>
      <c r="AC584" s="163"/>
      <c r="AE584" s="127">
        <f t="shared" si="95"/>
        <v>7207.2</v>
      </c>
    </row>
    <row r="585" spans="1:31">
      <c r="A585" s="140">
        <v>585</v>
      </c>
      <c r="B585" s="158" t="s">
        <v>513</v>
      </c>
      <c r="C585" s="495"/>
      <c r="D585" s="159" t="s">
        <v>632</v>
      </c>
      <c r="E585" s="159" t="s">
        <v>318</v>
      </c>
      <c r="F585" s="159" t="s">
        <v>318</v>
      </c>
      <c r="G585" s="505" t="s">
        <v>534</v>
      </c>
      <c r="H585" s="505" t="s">
        <v>531</v>
      </c>
      <c r="I585" s="505" t="s">
        <v>623</v>
      </c>
      <c r="J585" s="507" t="s">
        <v>1368</v>
      </c>
      <c r="K585" s="505" t="s">
        <v>533</v>
      </c>
      <c r="L585" s="578">
        <v>29.59</v>
      </c>
      <c r="M585" s="459"/>
      <c r="N585" s="459"/>
      <c r="O585" s="459"/>
      <c r="P585" s="459"/>
      <c r="Q585" s="160">
        <v>195</v>
      </c>
      <c r="R585" s="160"/>
      <c r="S585" s="160"/>
      <c r="T585" s="160"/>
      <c r="U585" s="161" t="e">
        <f t="shared" si="88"/>
        <v>#DIV/0!</v>
      </c>
      <c r="V585" s="161">
        <f t="shared" si="89"/>
        <v>0</v>
      </c>
      <c r="W585" s="161">
        <f t="shared" si="90"/>
        <v>0</v>
      </c>
      <c r="X585" s="161">
        <f t="shared" si="91"/>
        <v>0</v>
      </c>
      <c r="Y585" s="162">
        <f>IF(Q585="nio",0,IF(Q585&gt;0,VLOOKUP(J585,'3-Productie normen'!A:O,VLOOKUP(Q585,'3-Productie normen'!R:S,2,FALSE),FALSE)))</f>
        <v>0</v>
      </c>
      <c r="Z585" s="162">
        <f t="shared" si="92"/>
        <v>0</v>
      </c>
      <c r="AA585" s="162">
        <f t="shared" si="93"/>
        <v>0</v>
      </c>
      <c r="AB585" s="162">
        <f t="shared" si="94"/>
        <v>0</v>
      </c>
      <c r="AC585" s="163"/>
      <c r="AE585" s="127">
        <f t="shared" si="95"/>
        <v>5770.05</v>
      </c>
    </row>
    <row r="586" spans="1:31">
      <c r="A586" s="140">
        <v>586</v>
      </c>
      <c r="B586" s="158" t="s">
        <v>513</v>
      </c>
      <c r="C586" s="495"/>
      <c r="D586" s="159" t="s">
        <v>632</v>
      </c>
      <c r="E586" s="159" t="s">
        <v>319</v>
      </c>
      <c r="F586" s="159" t="s">
        <v>319</v>
      </c>
      <c r="G586" s="505" t="s">
        <v>534</v>
      </c>
      <c r="H586" s="505" t="s">
        <v>531</v>
      </c>
      <c r="I586" s="505" t="s">
        <v>531</v>
      </c>
      <c r="J586" s="507" t="s">
        <v>1368</v>
      </c>
      <c r="K586" s="505" t="s">
        <v>533</v>
      </c>
      <c r="L586" s="578">
        <v>20.03</v>
      </c>
      <c r="M586" s="459"/>
      <c r="N586" s="459"/>
      <c r="O586" s="459"/>
      <c r="P586" s="459"/>
      <c r="Q586" s="160">
        <v>195</v>
      </c>
      <c r="R586" s="160"/>
      <c r="S586" s="160"/>
      <c r="T586" s="160"/>
      <c r="U586" s="161" t="e">
        <f t="shared" si="88"/>
        <v>#DIV/0!</v>
      </c>
      <c r="V586" s="161">
        <f t="shared" si="89"/>
        <v>0</v>
      </c>
      <c r="W586" s="161">
        <f t="shared" si="90"/>
        <v>0</v>
      </c>
      <c r="X586" s="161">
        <f t="shared" si="91"/>
        <v>0</v>
      </c>
      <c r="Y586" s="162">
        <f>IF(Q586="nio",0,IF(Q586&gt;0,VLOOKUP(J586,'3-Productie normen'!A:O,VLOOKUP(Q586,'3-Productie normen'!R:S,2,FALSE),FALSE)))</f>
        <v>0</v>
      </c>
      <c r="Z586" s="162">
        <f t="shared" si="92"/>
        <v>0</v>
      </c>
      <c r="AA586" s="162">
        <f t="shared" si="93"/>
        <v>0</v>
      </c>
      <c r="AB586" s="162">
        <f t="shared" si="94"/>
        <v>0</v>
      </c>
      <c r="AC586" s="163"/>
      <c r="AE586" s="127">
        <f t="shared" si="95"/>
        <v>3905.8500000000004</v>
      </c>
    </row>
    <row r="587" spans="1:31">
      <c r="A587" s="140">
        <v>587</v>
      </c>
      <c r="B587" s="158" t="s">
        <v>513</v>
      </c>
      <c r="C587" s="495"/>
      <c r="D587" s="159" t="s">
        <v>632</v>
      </c>
      <c r="E587" s="159" t="s">
        <v>312</v>
      </c>
      <c r="F587" s="159" t="s">
        <v>312</v>
      </c>
      <c r="G587" s="505" t="s">
        <v>534</v>
      </c>
      <c r="H587" s="505" t="s">
        <v>531</v>
      </c>
      <c r="I587" s="505" t="s">
        <v>531</v>
      </c>
      <c r="J587" s="507" t="s">
        <v>1368</v>
      </c>
      <c r="K587" s="505" t="s">
        <v>533</v>
      </c>
      <c r="L587" s="578">
        <v>15.18</v>
      </c>
      <c r="M587" s="459"/>
      <c r="N587" s="459"/>
      <c r="O587" s="459"/>
      <c r="P587" s="459"/>
      <c r="Q587" s="160">
        <v>195</v>
      </c>
      <c r="R587" s="160"/>
      <c r="S587" s="160"/>
      <c r="T587" s="160"/>
      <c r="U587" s="161" t="e">
        <f t="shared" si="88"/>
        <v>#DIV/0!</v>
      </c>
      <c r="V587" s="161">
        <f t="shared" si="89"/>
        <v>0</v>
      </c>
      <c r="W587" s="161">
        <f t="shared" si="90"/>
        <v>0</v>
      </c>
      <c r="X587" s="161">
        <f t="shared" si="91"/>
        <v>0</v>
      </c>
      <c r="Y587" s="162">
        <f>IF(Q587="nio",0,IF(Q587&gt;0,VLOOKUP(J587,'3-Productie normen'!A:O,VLOOKUP(Q587,'3-Productie normen'!R:S,2,FALSE),FALSE)))</f>
        <v>0</v>
      </c>
      <c r="Z587" s="162">
        <f t="shared" si="92"/>
        <v>0</v>
      </c>
      <c r="AA587" s="162">
        <f t="shared" si="93"/>
        <v>0</v>
      </c>
      <c r="AB587" s="162">
        <f t="shared" si="94"/>
        <v>0</v>
      </c>
      <c r="AC587" s="163"/>
      <c r="AE587" s="127">
        <f t="shared" si="95"/>
        <v>2960.1</v>
      </c>
    </row>
    <row r="588" spans="1:31">
      <c r="A588" s="140">
        <v>588</v>
      </c>
      <c r="B588" s="158" t="s">
        <v>513</v>
      </c>
      <c r="C588" s="495"/>
      <c r="D588" s="159" t="s">
        <v>632</v>
      </c>
      <c r="E588" s="159" t="s">
        <v>320</v>
      </c>
      <c r="F588" s="159" t="s">
        <v>320</v>
      </c>
      <c r="G588" s="505" t="s">
        <v>534</v>
      </c>
      <c r="H588" s="505" t="s">
        <v>531</v>
      </c>
      <c r="I588" s="505" t="s">
        <v>531</v>
      </c>
      <c r="J588" s="507" t="s">
        <v>1368</v>
      </c>
      <c r="K588" s="505" t="s">
        <v>533</v>
      </c>
      <c r="L588" s="578">
        <v>10.85</v>
      </c>
      <c r="M588" s="459"/>
      <c r="N588" s="459"/>
      <c r="O588" s="459"/>
      <c r="P588" s="459"/>
      <c r="Q588" s="160">
        <v>195</v>
      </c>
      <c r="R588" s="160"/>
      <c r="S588" s="160"/>
      <c r="T588" s="160"/>
      <c r="U588" s="161" t="e">
        <f t="shared" si="88"/>
        <v>#DIV/0!</v>
      </c>
      <c r="V588" s="161">
        <f t="shared" si="89"/>
        <v>0</v>
      </c>
      <c r="W588" s="161">
        <f t="shared" si="90"/>
        <v>0</v>
      </c>
      <c r="X588" s="161">
        <f t="shared" si="91"/>
        <v>0</v>
      </c>
      <c r="Y588" s="162">
        <f>IF(Q588="nio",0,IF(Q588&gt;0,VLOOKUP(J588,'3-Productie normen'!A:O,VLOOKUP(Q588,'3-Productie normen'!R:S,2,FALSE),FALSE)))</f>
        <v>0</v>
      </c>
      <c r="Z588" s="162">
        <f t="shared" si="92"/>
        <v>0</v>
      </c>
      <c r="AA588" s="162">
        <f t="shared" si="93"/>
        <v>0</v>
      </c>
      <c r="AB588" s="162">
        <f t="shared" si="94"/>
        <v>0</v>
      </c>
      <c r="AC588" s="163"/>
      <c r="AE588" s="127">
        <f t="shared" si="95"/>
        <v>2115.75</v>
      </c>
    </row>
    <row r="589" spans="1:31">
      <c r="A589" s="140">
        <v>589</v>
      </c>
      <c r="B589" s="158" t="s">
        <v>513</v>
      </c>
      <c r="C589" s="495"/>
      <c r="D589" s="159" t="s">
        <v>632</v>
      </c>
      <c r="E589" s="159" t="s">
        <v>321</v>
      </c>
      <c r="F589" s="159" t="s">
        <v>321</v>
      </c>
      <c r="G589" s="505" t="s">
        <v>534</v>
      </c>
      <c r="H589" s="505" t="s">
        <v>531</v>
      </c>
      <c r="I589" s="505" t="s">
        <v>531</v>
      </c>
      <c r="J589" s="527" t="s">
        <v>1368</v>
      </c>
      <c r="K589" s="505" t="s">
        <v>533</v>
      </c>
      <c r="L589" s="578">
        <v>10.86</v>
      </c>
      <c r="M589" s="459"/>
      <c r="N589" s="459"/>
      <c r="O589" s="459"/>
      <c r="P589" s="459"/>
      <c r="Q589" s="160">
        <v>195</v>
      </c>
      <c r="R589" s="160"/>
      <c r="S589" s="160"/>
      <c r="T589" s="160"/>
      <c r="U589" s="161" t="e">
        <f t="shared" si="88"/>
        <v>#DIV/0!</v>
      </c>
      <c r="V589" s="161">
        <f t="shared" si="89"/>
        <v>0</v>
      </c>
      <c r="W589" s="161">
        <f t="shared" si="90"/>
        <v>0</v>
      </c>
      <c r="X589" s="161">
        <f t="shared" si="91"/>
        <v>0</v>
      </c>
      <c r="Y589" s="162">
        <f>IF(Q589="nio",0,IF(Q589&gt;0,VLOOKUP(J589,'3-Productie normen'!A:O,VLOOKUP(Q589,'3-Productie normen'!R:S,2,FALSE),FALSE)))</f>
        <v>0</v>
      </c>
      <c r="Z589" s="162">
        <f t="shared" si="92"/>
        <v>0</v>
      </c>
      <c r="AA589" s="162">
        <f t="shared" si="93"/>
        <v>0</v>
      </c>
      <c r="AB589" s="162">
        <f t="shared" si="94"/>
        <v>0</v>
      </c>
      <c r="AC589" s="163"/>
      <c r="AE589" s="127">
        <f t="shared" si="95"/>
        <v>2117.6999999999998</v>
      </c>
    </row>
    <row r="590" spans="1:31">
      <c r="A590" s="140">
        <v>590</v>
      </c>
      <c r="B590" s="158" t="s">
        <v>513</v>
      </c>
      <c r="C590" s="495"/>
      <c r="D590" s="159" t="s">
        <v>632</v>
      </c>
      <c r="E590" s="159" t="s">
        <v>322</v>
      </c>
      <c r="F590" s="159" t="s">
        <v>322</v>
      </c>
      <c r="G590" s="505" t="s">
        <v>534</v>
      </c>
      <c r="H590" s="505" t="s">
        <v>531</v>
      </c>
      <c r="I590" s="505" t="s">
        <v>531</v>
      </c>
      <c r="J590" s="527" t="s">
        <v>1368</v>
      </c>
      <c r="K590" s="505" t="s">
        <v>533</v>
      </c>
      <c r="L590" s="578">
        <v>11.31</v>
      </c>
      <c r="M590" s="459"/>
      <c r="N590" s="459"/>
      <c r="O590" s="459"/>
      <c r="P590" s="459"/>
      <c r="Q590" s="160">
        <v>195</v>
      </c>
      <c r="R590" s="160"/>
      <c r="S590" s="160"/>
      <c r="T590" s="160"/>
      <c r="U590" s="161" t="e">
        <f t="shared" si="88"/>
        <v>#DIV/0!</v>
      </c>
      <c r="V590" s="161">
        <f t="shared" si="89"/>
        <v>0</v>
      </c>
      <c r="W590" s="161">
        <f t="shared" si="90"/>
        <v>0</v>
      </c>
      <c r="X590" s="161">
        <f t="shared" si="91"/>
        <v>0</v>
      </c>
      <c r="Y590" s="162">
        <f>IF(Q590="nio",0,IF(Q590&gt;0,VLOOKUP(J590,'3-Productie normen'!A:O,VLOOKUP(Q590,'3-Productie normen'!R:S,2,FALSE),FALSE)))</f>
        <v>0</v>
      </c>
      <c r="Z590" s="162">
        <f t="shared" si="92"/>
        <v>0</v>
      </c>
      <c r="AA590" s="162">
        <f t="shared" si="93"/>
        <v>0</v>
      </c>
      <c r="AB590" s="162">
        <f t="shared" si="94"/>
        <v>0</v>
      </c>
      <c r="AC590" s="163"/>
      <c r="AE590" s="127">
        <f t="shared" si="95"/>
        <v>2205.4500000000003</v>
      </c>
    </row>
    <row r="591" spans="1:31">
      <c r="A591" s="140">
        <v>591</v>
      </c>
      <c r="B591" s="158" t="s">
        <v>513</v>
      </c>
      <c r="C591" s="495"/>
      <c r="D591" s="159" t="s">
        <v>632</v>
      </c>
      <c r="E591" s="159" t="s">
        <v>323</v>
      </c>
      <c r="F591" s="159" t="s">
        <v>323</v>
      </c>
      <c r="G591" s="505" t="s">
        <v>530</v>
      </c>
      <c r="H591" s="505" t="s">
        <v>624</v>
      </c>
      <c r="I591" s="505" t="s">
        <v>624</v>
      </c>
      <c r="J591" s="505" t="s">
        <v>1369</v>
      </c>
      <c r="K591" s="505" t="s">
        <v>538</v>
      </c>
      <c r="L591" s="578">
        <v>38.909999999999997</v>
      </c>
      <c r="M591" s="459"/>
      <c r="N591" s="459"/>
      <c r="O591" s="459"/>
      <c r="P591" s="459"/>
      <c r="Q591" s="160">
        <v>120</v>
      </c>
      <c r="R591" s="160"/>
      <c r="S591" s="160"/>
      <c r="T591" s="160"/>
      <c r="U591" s="161" t="e">
        <f t="shared" si="88"/>
        <v>#DIV/0!</v>
      </c>
      <c r="V591" s="161">
        <f t="shared" si="89"/>
        <v>0</v>
      </c>
      <c r="W591" s="161">
        <f t="shared" si="90"/>
        <v>0</v>
      </c>
      <c r="X591" s="161">
        <f t="shared" si="91"/>
        <v>0</v>
      </c>
      <c r="Y591" s="162">
        <f>IF(Q591="nio",0,IF(Q591&gt;0,VLOOKUP(J591,'3-Productie normen'!A:O,VLOOKUP(Q591,'3-Productie normen'!R:S,2,FALSE),FALSE)))</f>
        <v>0</v>
      </c>
      <c r="Z591" s="162">
        <f t="shared" si="92"/>
        <v>0</v>
      </c>
      <c r="AA591" s="162">
        <f t="shared" si="93"/>
        <v>0</v>
      </c>
      <c r="AB591" s="162">
        <f t="shared" si="94"/>
        <v>0</v>
      </c>
      <c r="AC591" s="163"/>
      <c r="AE591" s="127">
        <f t="shared" si="95"/>
        <v>4669.2</v>
      </c>
    </row>
    <row r="592" spans="1:31">
      <c r="A592" s="140">
        <v>592</v>
      </c>
      <c r="B592" s="158" t="s">
        <v>513</v>
      </c>
      <c r="C592" s="495"/>
      <c r="D592" s="159" t="s">
        <v>632</v>
      </c>
      <c r="E592" s="159" t="s">
        <v>314</v>
      </c>
      <c r="F592" s="159" t="s">
        <v>314</v>
      </c>
      <c r="G592" s="505" t="s">
        <v>534</v>
      </c>
      <c r="H592" s="505" t="s">
        <v>535</v>
      </c>
      <c r="I592" s="505" t="s">
        <v>535</v>
      </c>
      <c r="J592" s="507" t="s">
        <v>221</v>
      </c>
      <c r="K592" s="505" t="s">
        <v>533</v>
      </c>
      <c r="L592" s="578">
        <v>12.07</v>
      </c>
      <c r="M592" s="459"/>
      <c r="N592" s="459"/>
      <c r="O592" s="459"/>
      <c r="P592" s="459"/>
      <c r="Q592" s="160">
        <v>195</v>
      </c>
      <c r="R592" s="160"/>
      <c r="S592" s="160"/>
      <c r="T592" s="160"/>
      <c r="U592" s="161" t="e">
        <f t="shared" si="88"/>
        <v>#DIV/0!</v>
      </c>
      <c r="V592" s="161">
        <f t="shared" si="89"/>
        <v>0</v>
      </c>
      <c r="W592" s="161">
        <f t="shared" si="90"/>
        <v>0</v>
      </c>
      <c r="X592" s="161">
        <f t="shared" si="91"/>
        <v>0</v>
      </c>
      <c r="Y592" s="162">
        <f>IF(Q592="nio",0,IF(Q592&gt;0,VLOOKUP(J592,'3-Productie normen'!A:O,VLOOKUP(Q592,'3-Productie normen'!R:S,2,FALSE),FALSE)))</f>
        <v>0</v>
      </c>
      <c r="Z592" s="162">
        <f t="shared" si="92"/>
        <v>0</v>
      </c>
      <c r="AA592" s="162">
        <f t="shared" si="93"/>
        <v>0</v>
      </c>
      <c r="AB592" s="162">
        <f t="shared" si="94"/>
        <v>0</v>
      </c>
      <c r="AC592" s="163"/>
      <c r="AE592" s="127">
        <f t="shared" si="95"/>
        <v>2353.65</v>
      </c>
    </row>
    <row r="593" spans="1:31">
      <c r="A593" s="140">
        <v>593</v>
      </c>
      <c r="B593" s="158" t="s">
        <v>513</v>
      </c>
      <c r="C593" s="495"/>
      <c r="D593" s="159" t="s">
        <v>632</v>
      </c>
      <c r="E593" s="159" t="s">
        <v>625</v>
      </c>
      <c r="F593" s="159" t="s">
        <v>625</v>
      </c>
      <c r="G593" s="505" t="s">
        <v>578</v>
      </c>
      <c r="H593" s="505" t="s">
        <v>579</v>
      </c>
      <c r="I593" s="505" t="s">
        <v>579</v>
      </c>
      <c r="J593" s="506" t="s">
        <v>1363</v>
      </c>
      <c r="K593" s="505" t="s">
        <v>547</v>
      </c>
      <c r="L593" s="578">
        <v>3.3</v>
      </c>
      <c r="M593" s="459"/>
      <c r="N593" s="459"/>
      <c r="O593" s="459"/>
      <c r="P593" s="459"/>
      <c r="Q593" s="160" t="s">
        <v>517</v>
      </c>
      <c r="R593" s="160"/>
      <c r="S593" s="160"/>
      <c r="T593" s="160"/>
      <c r="U593" s="161">
        <f t="shared" si="88"/>
        <v>0</v>
      </c>
      <c r="V593" s="161">
        <f t="shared" si="89"/>
        <v>0</v>
      </c>
      <c r="W593" s="161">
        <f t="shared" si="90"/>
        <v>0</v>
      </c>
      <c r="X593" s="161">
        <f t="shared" si="91"/>
        <v>0</v>
      </c>
      <c r="Y593" s="162">
        <f>IF(Q593="nio",0,IF(Q593&gt;0,VLOOKUP(J593,'3-Productie normen'!A:O,VLOOKUP(Q593,'3-Productie normen'!R:S,2,FALSE),FALSE)))</f>
        <v>0</v>
      </c>
      <c r="Z593" s="162">
        <f t="shared" si="92"/>
        <v>0</v>
      </c>
      <c r="AA593" s="162">
        <f t="shared" si="93"/>
        <v>0</v>
      </c>
      <c r="AB593" s="162">
        <f t="shared" si="94"/>
        <v>0</v>
      </c>
      <c r="AC593" s="163"/>
      <c r="AE593" s="127">
        <f t="shared" si="95"/>
        <v>0</v>
      </c>
    </row>
    <row r="594" spans="1:31">
      <c r="A594" s="140">
        <v>594</v>
      </c>
      <c r="B594" s="158" t="s">
        <v>513</v>
      </c>
      <c r="C594" s="495"/>
      <c r="D594" s="159" t="s">
        <v>632</v>
      </c>
      <c r="E594" s="159" t="s">
        <v>626</v>
      </c>
      <c r="F594" s="159" t="s">
        <v>626</v>
      </c>
      <c r="G594" s="505" t="s">
        <v>556</v>
      </c>
      <c r="H594" s="505" t="s">
        <v>566</v>
      </c>
      <c r="I594" s="505" t="s">
        <v>566</v>
      </c>
      <c r="J594" s="505" t="s">
        <v>1363</v>
      </c>
      <c r="K594" s="505"/>
      <c r="L594" s="578">
        <v>3.12</v>
      </c>
      <c r="M594" s="459"/>
      <c r="N594" s="459"/>
      <c r="O594" s="459"/>
      <c r="P594" s="459"/>
      <c r="Q594" s="160" t="s">
        <v>517</v>
      </c>
      <c r="R594" s="160"/>
      <c r="S594" s="160"/>
      <c r="T594" s="160"/>
      <c r="U594" s="161">
        <f t="shared" si="88"/>
        <v>0</v>
      </c>
      <c r="V594" s="161">
        <f t="shared" si="89"/>
        <v>0</v>
      </c>
      <c r="W594" s="161">
        <f t="shared" si="90"/>
        <v>0</v>
      </c>
      <c r="X594" s="161">
        <f t="shared" si="91"/>
        <v>0</v>
      </c>
      <c r="Y594" s="162">
        <f>IF(Q594="nio",0,IF(Q594&gt;0,VLOOKUP(J594,'3-Productie normen'!A:O,VLOOKUP(Q594,'3-Productie normen'!R:S,2,FALSE),FALSE)))</f>
        <v>0</v>
      </c>
      <c r="Z594" s="162">
        <f t="shared" si="92"/>
        <v>0</v>
      </c>
      <c r="AA594" s="162">
        <f t="shared" si="93"/>
        <v>0</v>
      </c>
      <c r="AB594" s="162">
        <f t="shared" si="94"/>
        <v>0</v>
      </c>
      <c r="AC594" s="163"/>
      <c r="AE594" s="127">
        <f t="shared" si="95"/>
        <v>0</v>
      </c>
    </row>
    <row r="595" spans="1:31">
      <c r="A595" s="140">
        <v>595</v>
      </c>
      <c r="B595" s="158" t="s">
        <v>513</v>
      </c>
      <c r="C595" s="495"/>
      <c r="D595" s="159" t="s">
        <v>632</v>
      </c>
      <c r="E595" s="159" t="s">
        <v>627</v>
      </c>
      <c r="F595" s="159" t="s">
        <v>627</v>
      </c>
      <c r="G595" s="505" t="s">
        <v>556</v>
      </c>
      <c r="H595" s="505" t="s">
        <v>566</v>
      </c>
      <c r="I595" s="505" t="s">
        <v>566</v>
      </c>
      <c r="J595" s="505" t="s">
        <v>1363</v>
      </c>
      <c r="K595" s="505"/>
      <c r="L595" s="578">
        <v>3.09</v>
      </c>
      <c r="M595" s="459"/>
      <c r="N595" s="459"/>
      <c r="O595" s="459"/>
      <c r="P595" s="459"/>
      <c r="Q595" s="160" t="s">
        <v>517</v>
      </c>
      <c r="R595" s="160"/>
      <c r="S595" s="160"/>
      <c r="T595" s="160"/>
      <c r="U595" s="161">
        <f t="shared" si="88"/>
        <v>0</v>
      </c>
      <c r="V595" s="161">
        <f t="shared" si="89"/>
        <v>0</v>
      </c>
      <c r="W595" s="161">
        <f t="shared" si="90"/>
        <v>0</v>
      </c>
      <c r="X595" s="161">
        <f t="shared" si="91"/>
        <v>0</v>
      </c>
      <c r="Y595" s="162">
        <f>IF(Q595="nio",0,IF(Q595&gt;0,VLOOKUP(J595,'3-Productie normen'!A:O,VLOOKUP(Q595,'3-Productie normen'!R:S,2,FALSE),FALSE)))</f>
        <v>0</v>
      </c>
      <c r="Z595" s="162">
        <f t="shared" si="92"/>
        <v>0</v>
      </c>
      <c r="AA595" s="162">
        <f t="shared" si="93"/>
        <v>0</v>
      </c>
      <c r="AB595" s="162">
        <f t="shared" si="94"/>
        <v>0</v>
      </c>
      <c r="AC595" s="163"/>
      <c r="AE595" s="127">
        <f t="shared" si="95"/>
        <v>0</v>
      </c>
    </row>
    <row r="596" spans="1:31">
      <c r="A596" s="140">
        <v>596</v>
      </c>
      <c r="B596" s="158" t="s">
        <v>513</v>
      </c>
      <c r="C596" s="495"/>
      <c r="D596" s="159" t="s">
        <v>632</v>
      </c>
      <c r="E596" s="159" t="s">
        <v>325</v>
      </c>
      <c r="F596" s="159" t="s">
        <v>325</v>
      </c>
      <c r="G596" s="505" t="s">
        <v>578</v>
      </c>
      <c r="H596" s="505" t="s">
        <v>583</v>
      </c>
      <c r="I596" s="505" t="s">
        <v>584</v>
      </c>
      <c r="J596" s="505" t="s">
        <v>1374</v>
      </c>
      <c r="K596" s="505" t="s">
        <v>554</v>
      </c>
      <c r="L596" s="578">
        <v>22.17</v>
      </c>
      <c r="M596" s="459"/>
      <c r="N596" s="459"/>
      <c r="O596" s="459"/>
      <c r="P596" s="459"/>
      <c r="Q596" s="160" t="s">
        <v>517</v>
      </c>
      <c r="R596" s="160"/>
      <c r="S596" s="160"/>
      <c r="T596" s="160"/>
      <c r="U596" s="161">
        <f t="shared" si="88"/>
        <v>0</v>
      </c>
      <c r="V596" s="161">
        <f t="shared" si="89"/>
        <v>0</v>
      </c>
      <c r="W596" s="161">
        <f t="shared" si="90"/>
        <v>0</v>
      </c>
      <c r="X596" s="161">
        <f t="shared" si="91"/>
        <v>0</v>
      </c>
      <c r="Y596" s="162">
        <f>IF(Q596="nio",0,IF(Q596&gt;0,VLOOKUP(J596,'3-Productie normen'!A:O,VLOOKUP(Q596,'3-Productie normen'!R:S,2,FALSE),FALSE)))</f>
        <v>0</v>
      </c>
      <c r="Z596" s="162">
        <f t="shared" si="92"/>
        <v>0</v>
      </c>
      <c r="AA596" s="162">
        <f t="shared" si="93"/>
        <v>0</v>
      </c>
      <c r="AB596" s="162">
        <f t="shared" si="94"/>
        <v>0</v>
      </c>
      <c r="AC596" s="163"/>
      <c r="AE596" s="127">
        <f t="shared" si="95"/>
        <v>0</v>
      </c>
    </row>
    <row r="597" spans="1:31">
      <c r="A597" s="140">
        <v>597</v>
      </c>
      <c r="B597" s="158" t="s">
        <v>513</v>
      </c>
      <c r="C597" s="495"/>
      <c r="D597" s="159" t="s">
        <v>632</v>
      </c>
      <c r="E597" s="159" t="s">
        <v>334</v>
      </c>
      <c r="F597" s="159" t="s">
        <v>334</v>
      </c>
      <c r="G597" s="505" t="s">
        <v>578</v>
      </c>
      <c r="H597" s="505" t="s">
        <v>583</v>
      </c>
      <c r="I597" s="505" t="s">
        <v>584</v>
      </c>
      <c r="J597" s="505" t="s">
        <v>1374</v>
      </c>
      <c r="K597" s="505" t="s">
        <v>554</v>
      </c>
      <c r="L597" s="578">
        <v>16.09</v>
      </c>
      <c r="M597" s="459"/>
      <c r="N597" s="459"/>
      <c r="O597" s="459"/>
      <c r="P597" s="459"/>
      <c r="Q597" s="160" t="s">
        <v>517</v>
      </c>
      <c r="R597" s="160"/>
      <c r="S597" s="160"/>
      <c r="T597" s="160"/>
      <c r="U597" s="161">
        <f t="shared" si="88"/>
        <v>0</v>
      </c>
      <c r="V597" s="161">
        <f t="shared" si="89"/>
        <v>0</v>
      </c>
      <c r="W597" s="161">
        <f t="shared" si="90"/>
        <v>0</v>
      </c>
      <c r="X597" s="161">
        <f t="shared" si="91"/>
        <v>0</v>
      </c>
      <c r="Y597" s="162">
        <f>IF(Q597="nio",0,IF(Q597&gt;0,VLOOKUP(J597,'3-Productie normen'!A:O,VLOOKUP(Q597,'3-Productie normen'!R:S,2,FALSE),FALSE)))</f>
        <v>0</v>
      </c>
      <c r="Z597" s="162">
        <f t="shared" si="92"/>
        <v>0</v>
      </c>
      <c r="AA597" s="162">
        <f t="shared" si="93"/>
        <v>0</v>
      </c>
      <c r="AB597" s="162">
        <f t="shared" si="94"/>
        <v>0</v>
      </c>
      <c r="AC597" s="163"/>
      <c r="AE597" s="127">
        <f t="shared" si="95"/>
        <v>0</v>
      </c>
    </row>
    <row r="598" spans="1:31">
      <c r="A598" s="140">
        <v>598</v>
      </c>
      <c r="B598" s="158" t="s">
        <v>513</v>
      </c>
      <c r="C598" s="495"/>
      <c r="D598" s="159" t="s">
        <v>632</v>
      </c>
      <c r="E598" s="159" t="s">
        <v>628</v>
      </c>
      <c r="F598" s="159" t="s">
        <v>628</v>
      </c>
      <c r="G598" s="505" t="s">
        <v>556</v>
      </c>
      <c r="H598" s="505" t="s">
        <v>566</v>
      </c>
      <c r="I598" s="505" t="s">
        <v>566</v>
      </c>
      <c r="J598" s="505" t="s">
        <v>1363</v>
      </c>
      <c r="K598" s="505"/>
      <c r="L598" s="578">
        <v>0.97</v>
      </c>
      <c r="M598" s="459"/>
      <c r="N598" s="459"/>
      <c r="O598" s="459"/>
      <c r="P598" s="459"/>
      <c r="Q598" s="160" t="s">
        <v>517</v>
      </c>
      <c r="R598" s="160"/>
      <c r="S598" s="160"/>
      <c r="T598" s="160"/>
      <c r="U598" s="161">
        <f t="shared" si="88"/>
        <v>0</v>
      </c>
      <c r="V598" s="161">
        <f t="shared" si="89"/>
        <v>0</v>
      </c>
      <c r="W598" s="161">
        <f t="shared" si="90"/>
        <v>0</v>
      </c>
      <c r="X598" s="161">
        <f t="shared" si="91"/>
        <v>0</v>
      </c>
      <c r="Y598" s="162">
        <f>IF(Q598="nio",0,IF(Q598&gt;0,VLOOKUP(J598,'3-Productie normen'!A:O,VLOOKUP(Q598,'3-Productie normen'!R:S,2,FALSE),FALSE)))</f>
        <v>0</v>
      </c>
      <c r="Z598" s="162">
        <f t="shared" si="92"/>
        <v>0</v>
      </c>
      <c r="AA598" s="162">
        <f t="shared" si="93"/>
        <v>0</v>
      </c>
      <c r="AB598" s="162">
        <f t="shared" si="94"/>
        <v>0</v>
      </c>
      <c r="AC598" s="163"/>
      <c r="AE598" s="127">
        <f t="shared" si="95"/>
        <v>0</v>
      </c>
    </row>
    <row r="599" spans="1:31">
      <c r="A599" s="140">
        <v>599</v>
      </c>
      <c r="B599" s="158" t="s">
        <v>513</v>
      </c>
      <c r="C599" s="495"/>
      <c r="D599" s="159" t="s">
        <v>632</v>
      </c>
      <c r="E599" s="159" t="s">
        <v>629</v>
      </c>
      <c r="F599" s="159" t="s">
        <v>629</v>
      </c>
      <c r="G599" s="505" t="s">
        <v>556</v>
      </c>
      <c r="H599" s="505" t="s">
        <v>566</v>
      </c>
      <c r="I599" s="505" t="s">
        <v>566</v>
      </c>
      <c r="J599" s="505" t="s">
        <v>1363</v>
      </c>
      <c r="K599" s="505"/>
      <c r="L599" s="578">
        <v>1.47</v>
      </c>
      <c r="M599" s="459"/>
      <c r="N599" s="459"/>
      <c r="O599" s="459"/>
      <c r="P599" s="459"/>
      <c r="Q599" s="160" t="s">
        <v>517</v>
      </c>
      <c r="R599" s="160"/>
      <c r="S599" s="160"/>
      <c r="T599" s="160"/>
      <c r="U599" s="161">
        <f t="shared" si="88"/>
        <v>0</v>
      </c>
      <c r="V599" s="161">
        <f t="shared" si="89"/>
        <v>0</v>
      </c>
      <c r="W599" s="161">
        <f t="shared" si="90"/>
        <v>0</v>
      </c>
      <c r="X599" s="161">
        <f t="shared" si="91"/>
        <v>0</v>
      </c>
      <c r="Y599" s="162">
        <f>IF(Q599="nio",0,IF(Q599&gt;0,VLOOKUP(J599,'3-Productie normen'!A:O,VLOOKUP(Q599,'3-Productie normen'!R:S,2,FALSE),FALSE)))</f>
        <v>0</v>
      </c>
      <c r="Z599" s="162">
        <f t="shared" si="92"/>
        <v>0</v>
      </c>
      <c r="AA599" s="162">
        <f t="shared" si="93"/>
        <v>0</v>
      </c>
      <c r="AB599" s="162">
        <f t="shared" si="94"/>
        <v>0</v>
      </c>
      <c r="AC599" s="163"/>
      <c r="AE599" s="127">
        <f t="shared" si="95"/>
        <v>0</v>
      </c>
    </row>
    <row r="600" spans="1:31">
      <c r="A600" s="140">
        <v>600</v>
      </c>
      <c r="B600" s="158" t="s">
        <v>513</v>
      </c>
      <c r="C600" s="495"/>
      <c r="D600" s="159" t="s">
        <v>632</v>
      </c>
      <c r="E600" s="159" t="s">
        <v>630</v>
      </c>
      <c r="F600" s="159" t="s">
        <v>630</v>
      </c>
      <c r="G600" s="505" t="s">
        <v>536</v>
      </c>
      <c r="H600" s="505" t="s">
        <v>540</v>
      </c>
      <c r="I600" s="505" t="s">
        <v>540</v>
      </c>
      <c r="J600" s="505" t="s">
        <v>250</v>
      </c>
      <c r="K600" s="505" t="s">
        <v>538</v>
      </c>
      <c r="L600" s="578">
        <v>95.1</v>
      </c>
      <c r="M600" s="459"/>
      <c r="N600" s="459"/>
      <c r="O600" s="459"/>
      <c r="P600" s="459"/>
      <c r="Q600" s="160">
        <v>120</v>
      </c>
      <c r="R600" s="160"/>
      <c r="S600" s="160"/>
      <c r="T600" s="160"/>
      <c r="U600" s="161" t="e">
        <f t="shared" si="88"/>
        <v>#DIV/0!</v>
      </c>
      <c r="V600" s="161">
        <f t="shared" si="89"/>
        <v>0</v>
      </c>
      <c r="W600" s="161">
        <f t="shared" si="90"/>
        <v>0</v>
      </c>
      <c r="X600" s="161">
        <f t="shared" si="91"/>
        <v>0</v>
      </c>
      <c r="Y600" s="162">
        <f>IF(Q600="nio",0,IF(Q600&gt;0,VLOOKUP(J600,'3-Productie normen'!A:O,VLOOKUP(Q600,'3-Productie normen'!R:S,2,FALSE),FALSE)))</f>
        <v>0</v>
      </c>
      <c r="Z600" s="162">
        <f t="shared" si="92"/>
        <v>0</v>
      </c>
      <c r="AA600" s="162">
        <f t="shared" si="93"/>
        <v>0</v>
      </c>
      <c r="AB600" s="162">
        <f t="shared" si="94"/>
        <v>0</v>
      </c>
      <c r="AC600" s="163"/>
      <c r="AE600" s="127">
        <f t="shared" si="95"/>
        <v>11412</v>
      </c>
    </row>
  </sheetData>
  <autoFilter ref="A9:AE601" xr:uid="{508DFAAA-F2B6-40BD-B5D3-E286E042E7D6}">
    <sortState xmlns:xlrd2="http://schemas.microsoft.com/office/spreadsheetml/2017/richdata2" ref="A10:AE601">
      <sortCondition ref="A9:A601"/>
    </sortState>
  </autoFilter>
  <sortState xmlns:xlrd2="http://schemas.microsoft.com/office/spreadsheetml/2017/richdata2" ref="A9:AE600">
    <sortCondition ref="B9:B600"/>
    <sortCondition ref="E9:E600"/>
  </sortState>
  <mergeCells count="1">
    <mergeCell ref="Z6:AB7"/>
  </mergeCells>
  <phoneticPr fontId="10"/>
  <printOptions horizontalCentered="1" gridLinesSet="0"/>
  <pageMargins left="0.19685039370078741" right="0.19685039370078741" top="0.59055118110236227" bottom="0.78740157480314965" header="0.39370078740157483" footer="0.19685039370078741"/>
  <pageSetup paperSize="9" scale="52" fitToHeight="0"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3" sqref="D33"/>
      <selection pane="bottomLeft" activeCell="C13" sqref="C13"/>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19" t="s">
        <v>28</v>
      </c>
      <c r="B1" s="169"/>
      <c r="C1" s="46"/>
      <c r="D1" s="46"/>
      <c r="E1" s="46"/>
      <c r="F1" s="3"/>
      <c r="G1" s="3"/>
      <c r="H1" s="47"/>
    </row>
    <row r="2" spans="1:9">
      <c r="A2" s="2"/>
      <c r="B2" s="2"/>
      <c r="C2" s="2"/>
      <c r="D2" s="2"/>
      <c r="E2" s="2"/>
      <c r="F2" s="3"/>
      <c r="G2" s="3"/>
    </row>
    <row r="3" spans="1:9" ht="17.25">
      <c r="A3" s="112" t="str">
        <f>'1-Contractblad totaal'!A3</f>
        <v>Naam opdrachtgever</v>
      </c>
      <c r="B3" s="135" t="str">
        <f>'1-Contractblad totaal'!B3</f>
        <v>ROC Aventus</v>
      </c>
      <c r="C3" s="2"/>
      <c r="D3" s="2"/>
      <c r="E3" s="473"/>
      <c r="F3" s="3"/>
      <c r="G3" s="3"/>
    </row>
    <row r="4" spans="1:9" ht="17.25">
      <c r="A4" s="112" t="str">
        <f>'1-Contractblad totaal'!A4</f>
        <v>Calculatie onderdeel</v>
      </c>
      <c r="B4" s="135" t="str">
        <f ca="1">MID(CELL("bestandsnaam",$C$9),SEARCH("]",CELL("bestandsnaam",$C$9),1)+1,256)</f>
        <v>5-Premies en opslagen</v>
      </c>
      <c r="C4" s="170"/>
      <c r="D4" s="171"/>
      <c r="E4" s="172"/>
      <c r="F4" s="6"/>
      <c r="G4" s="6"/>
    </row>
    <row r="5" spans="1:9" ht="17.25">
      <c r="A5" s="112" t="str">
        <f>'1-Contractblad totaal'!A5</f>
        <v>Gebouw/plaats</v>
      </c>
      <c r="B5" s="135" t="str">
        <f>'1-Contractblad totaal'!B5</f>
        <v>Diverse gebouwen</v>
      </c>
      <c r="C5" s="112"/>
      <c r="D5" s="173"/>
      <c r="E5" s="174"/>
      <c r="F5" s="8"/>
      <c r="G5" s="6"/>
    </row>
    <row r="6" spans="1:9" ht="17.25">
      <c r="A6" s="112" t="str">
        <f>'1-Contractblad totaal'!A6</f>
        <v>Referentie nummer</v>
      </c>
      <c r="B6" s="135" t="str">
        <f>'1-Contractblad totaal'!B6</f>
        <v>AVEN-2021-MvdK</v>
      </c>
      <c r="C6" s="142"/>
      <c r="D6" s="173"/>
      <c r="E6" s="480"/>
      <c r="F6" s="479"/>
      <c r="G6" s="481"/>
      <c r="H6" s="482"/>
    </row>
    <row r="7" spans="1:9" ht="17.25">
      <c r="A7" s="112" t="str">
        <f>'1-Contractblad totaal'!A8</f>
        <v>Naam dienstverlener</v>
      </c>
      <c r="B7" s="135">
        <f>'1-Contractblad totaal'!B8</f>
        <v>0</v>
      </c>
      <c r="C7" s="175"/>
      <c r="D7" s="22"/>
      <c r="E7" s="176"/>
      <c r="F7" s="8"/>
      <c r="G7" s="6"/>
      <c r="H7" s="9"/>
      <c r="I7" s="9"/>
    </row>
    <row r="8" spans="1:9" ht="15.75">
      <c r="A8" s="112" t="str">
        <f>'1-Contractblad totaal'!A9</f>
        <v>Prijspeil</v>
      </c>
      <c r="B8" s="113">
        <f>'1-Contractblad totaal'!B9</f>
        <v>44562</v>
      </c>
      <c r="C8" s="174"/>
      <c r="D8" s="174"/>
      <c r="E8" s="174"/>
      <c r="F8" s="8"/>
      <c r="G8" s="6"/>
    </row>
    <row r="9" spans="1:9" ht="15">
      <c r="A9" s="177"/>
      <c r="B9" s="174"/>
      <c r="C9" s="174"/>
      <c r="D9" s="174"/>
      <c r="E9" s="174"/>
      <c r="F9" s="8"/>
      <c r="G9" s="6"/>
    </row>
    <row r="10" spans="1:9" ht="18">
      <c r="A10" s="210" t="s">
        <v>4</v>
      </c>
      <c r="B10" s="211"/>
      <c r="C10" s="212"/>
      <c r="D10" s="174"/>
      <c r="E10" s="174"/>
      <c r="F10" s="8"/>
      <c r="G10" s="6"/>
    </row>
    <row r="11" spans="1:9">
      <c r="A11" s="178"/>
      <c r="B11" s="5"/>
      <c r="C11" s="5"/>
      <c r="D11" s="174"/>
      <c r="E11" s="174"/>
      <c r="F11" s="6"/>
      <c r="G11" s="6"/>
    </row>
    <row r="12" spans="1:9">
      <c r="A12" s="179"/>
      <c r="B12" s="180"/>
      <c r="C12" s="181" t="s">
        <v>43</v>
      </c>
      <c r="D12" s="174"/>
      <c r="E12" s="174"/>
      <c r="F12" s="8"/>
      <c r="G12" s="6"/>
    </row>
    <row r="13" spans="1:9">
      <c r="A13" s="182" t="s">
        <v>97</v>
      </c>
      <c r="B13" s="165"/>
      <c r="C13" s="420"/>
      <c r="D13" s="174"/>
      <c r="E13" s="174"/>
      <c r="F13" s="183"/>
      <c r="G13" s="6"/>
    </row>
    <row r="14" spans="1:9">
      <c r="A14" s="182" t="s">
        <v>213</v>
      </c>
      <c r="B14" s="165"/>
      <c r="C14" s="420"/>
      <c r="D14" s="174"/>
      <c r="E14" s="174"/>
      <c r="F14" s="183"/>
      <c r="G14" s="6"/>
      <c r="H14" s="47"/>
    </row>
    <row r="15" spans="1:9">
      <c r="A15" s="182" t="s">
        <v>98</v>
      </c>
      <c r="B15" s="165"/>
      <c r="C15" s="420"/>
      <c r="D15" s="174"/>
      <c r="E15" s="174"/>
      <c r="F15" s="183"/>
      <c r="G15" s="6"/>
      <c r="H15" s="47"/>
    </row>
    <row r="16" spans="1:9">
      <c r="A16" s="184" t="s">
        <v>9</v>
      </c>
      <c r="B16" s="185"/>
      <c r="C16" s="186">
        <f>SUM(C13:C15)</f>
        <v>0</v>
      </c>
      <c r="D16" s="174"/>
      <c r="E16" s="174"/>
      <c r="F16" s="6"/>
      <c r="G16" s="47"/>
    </row>
    <row r="17" spans="1:9">
      <c r="A17" s="184"/>
      <c r="B17" s="185"/>
      <c r="C17" s="186"/>
      <c r="D17" s="174"/>
      <c r="E17" s="174"/>
      <c r="F17" s="6"/>
      <c r="G17" s="47"/>
    </row>
    <row r="18" spans="1:9">
      <c r="A18" s="659" t="s">
        <v>99</v>
      </c>
      <c r="B18" s="660"/>
      <c r="C18" s="420"/>
      <c r="D18" s="174"/>
      <c r="E18" s="174"/>
      <c r="F18" s="6"/>
    </row>
    <row r="19" spans="1:9">
      <c r="A19" s="486" t="s">
        <v>245</v>
      </c>
      <c r="B19" s="484"/>
      <c r="C19" s="485"/>
      <c r="D19" s="174"/>
      <c r="E19" s="174"/>
      <c r="F19" s="6"/>
    </row>
    <row r="20" spans="1:9">
      <c r="A20" s="659" t="s">
        <v>100</v>
      </c>
      <c r="B20" s="660"/>
      <c r="C20" s="420"/>
      <c r="D20" s="174"/>
      <c r="E20" s="174"/>
      <c r="F20" s="6"/>
    </row>
    <row r="21" spans="1:9">
      <c r="A21" s="659" t="s">
        <v>38</v>
      </c>
      <c r="B21" s="660"/>
      <c r="C21" s="187" t="e">
        <f>C35</f>
        <v>#DIV/0!</v>
      </c>
      <c r="D21" s="174"/>
      <c r="E21" s="174"/>
      <c r="F21" s="6"/>
    </row>
    <row r="22" spans="1:9">
      <c r="A22" s="659" t="s">
        <v>39</v>
      </c>
      <c r="B22" s="660"/>
      <c r="C22" s="420"/>
      <c r="D22" s="174"/>
      <c r="E22" s="174"/>
      <c r="F22" s="6"/>
    </row>
    <row r="23" spans="1:9">
      <c r="A23" s="659" t="s">
        <v>81</v>
      </c>
      <c r="B23" s="660"/>
      <c r="C23" s="420"/>
      <c r="D23" s="174"/>
      <c r="E23" s="174"/>
      <c r="F23" s="6"/>
    </row>
    <row r="24" spans="1:9">
      <c r="A24" s="659" t="s">
        <v>233</v>
      </c>
      <c r="B24" s="660"/>
      <c r="C24" s="420"/>
      <c r="D24" s="174"/>
      <c r="E24" s="174"/>
      <c r="F24" s="6"/>
    </row>
    <row r="25" spans="1:9">
      <c r="A25" s="661" t="s">
        <v>80</v>
      </c>
      <c r="B25" s="662"/>
      <c r="C25" s="188" t="e">
        <f>SUM(C16:C24)</f>
        <v>#DIV/0!</v>
      </c>
      <c r="D25" s="174"/>
      <c r="E25" s="174"/>
      <c r="F25" s="6"/>
    </row>
    <row r="26" spans="1:9">
      <c r="A26" s="189"/>
      <c r="B26" s="171"/>
      <c r="C26" s="18"/>
      <c r="D26" s="174"/>
      <c r="E26" s="174"/>
      <c r="F26" s="19"/>
      <c r="G26" s="6"/>
    </row>
    <row r="27" spans="1:9" ht="18">
      <c r="A27" s="210" t="s">
        <v>74</v>
      </c>
      <c r="B27" s="211"/>
      <c r="C27" s="212"/>
      <c r="D27" s="174"/>
      <c r="E27" s="174"/>
      <c r="F27" s="8"/>
      <c r="G27" s="6"/>
    </row>
    <row r="28" spans="1:9">
      <c r="A28" s="178"/>
      <c r="B28" s="5"/>
      <c r="C28" s="5"/>
      <c r="D28" s="174"/>
      <c r="E28" s="174"/>
      <c r="F28" s="6"/>
      <c r="G28" s="6"/>
      <c r="H28" s="47"/>
    </row>
    <row r="29" spans="1:9">
      <c r="A29" s="5"/>
      <c r="B29" s="5"/>
      <c r="C29" s="190" t="s">
        <v>17</v>
      </c>
      <c r="D29" s="174"/>
      <c r="E29" s="174"/>
      <c r="F29" s="6"/>
      <c r="G29" s="6"/>
      <c r="H29" s="47"/>
    </row>
    <row r="30" spans="1:9">
      <c r="A30" s="182" t="s">
        <v>23</v>
      </c>
      <c r="B30" s="180"/>
      <c r="C30" s="191">
        <f>'6-Opbouw uurtarief productie'!E22</f>
        <v>0</v>
      </c>
      <c r="D30" s="174"/>
      <c r="E30" s="174"/>
      <c r="F30" s="47"/>
      <c r="G30" s="6"/>
      <c r="H30" s="47"/>
      <c r="I30" s="47"/>
    </row>
    <row r="31" spans="1:9">
      <c r="A31" s="182" t="s">
        <v>58</v>
      </c>
      <c r="B31" s="461" t="s">
        <v>219</v>
      </c>
      <c r="C31" s="421"/>
      <c r="D31" s="174"/>
      <c r="E31" s="174"/>
      <c r="F31" s="8"/>
      <c r="G31" s="6"/>
      <c r="H31" s="47"/>
      <c r="I31" s="47"/>
    </row>
    <row r="32" spans="1:9">
      <c r="A32" s="182" t="s">
        <v>52</v>
      </c>
      <c r="B32" s="180"/>
      <c r="C32" s="192">
        <f>C30+C31</f>
        <v>0</v>
      </c>
      <c r="D32" s="174"/>
      <c r="E32" s="174"/>
      <c r="F32" s="8"/>
      <c r="G32" s="6"/>
      <c r="H32" s="47"/>
      <c r="I32" s="47"/>
    </row>
    <row r="33" spans="1:8">
      <c r="A33" s="193" t="s">
        <v>0</v>
      </c>
      <c r="B33" s="194"/>
      <c r="C33" s="422"/>
      <c r="E33" s="195"/>
      <c r="F33" s="8"/>
      <c r="G33" s="6"/>
      <c r="H33" s="47"/>
    </row>
    <row r="34" spans="1:8">
      <c r="A34" s="178"/>
      <c r="B34" s="196"/>
      <c r="C34" s="197"/>
      <c r="E34" s="5"/>
      <c r="F34" s="6"/>
      <c r="G34" s="6"/>
      <c r="H34" s="47"/>
    </row>
    <row r="35" spans="1:8">
      <c r="A35" s="383" t="s">
        <v>53</v>
      </c>
      <c r="B35" s="299"/>
      <c r="C35" s="384" t="e">
        <f>(C32/C30)*C33</f>
        <v>#DIV/0!</v>
      </c>
      <c r="E35" s="198"/>
      <c r="F35" s="8"/>
      <c r="G35" s="199"/>
      <c r="H35" s="47"/>
    </row>
    <row r="36" spans="1:8">
      <c r="A36" s="178"/>
      <c r="B36" s="5"/>
      <c r="C36" s="5"/>
      <c r="E36" s="198"/>
      <c r="F36" s="8"/>
      <c r="G36" s="6"/>
    </row>
    <row r="37" spans="1:8" ht="18">
      <c r="A37" s="213" t="s">
        <v>61</v>
      </c>
      <c r="B37" s="214"/>
      <c r="C37" s="215"/>
      <c r="E37" s="198"/>
      <c r="F37" s="8"/>
      <c r="G37" s="6"/>
    </row>
    <row r="38" spans="1:8">
      <c r="A38" s="189"/>
      <c r="B38" s="171"/>
      <c r="C38" s="18"/>
      <c r="E38" s="198"/>
      <c r="F38" s="8"/>
      <c r="G38" s="6"/>
    </row>
    <row r="39" spans="1:8">
      <c r="A39" s="189"/>
      <c r="B39" s="399" t="s">
        <v>86</v>
      </c>
      <c r="C39" s="18"/>
      <c r="E39" s="198"/>
      <c r="F39" s="8"/>
      <c r="G39" s="6"/>
    </row>
    <row r="40" spans="1:8">
      <c r="A40" s="200" t="s">
        <v>6</v>
      </c>
      <c r="B40" s="423"/>
      <c r="C40" s="18"/>
      <c r="E40" s="198"/>
      <c r="F40" s="8"/>
      <c r="G40" s="24"/>
    </row>
    <row r="41" spans="1:8">
      <c r="A41" s="200" t="s">
        <v>5</v>
      </c>
      <c r="B41" s="423"/>
      <c r="C41" s="18"/>
      <c r="E41" s="198"/>
      <c r="F41" s="8"/>
      <c r="G41" s="24"/>
    </row>
    <row r="42" spans="1:8">
      <c r="A42" s="385" t="s">
        <v>7</v>
      </c>
      <c r="B42" s="386">
        <f>B40-B41</f>
        <v>0</v>
      </c>
      <c r="C42" s="18"/>
      <c r="E42" s="198"/>
      <c r="F42" s="8"/>
      <c r="G42" s="12"/>
    </row>
    <row r="43" spans="1:8">
      <c r="A43" s="201"/>
      <c r="B43" s="202"/>
      <c r="C43" s="18"/>
      <c r="E43" s="198"/>
      <c r="F43" s="8"/>
      <c r="G43" s="12"/>
    </row>
    <row r="44" spans="1:8">
      <c r="A44" s="200" t="s">
        <v>33</v>
      </c>
      <c r="B44" s="423"/>
      <c r="C44" s="18"/>
      <c r="E44" s="198"/>
      <c r="F44" s="8"/>
      <c r="G44" s="12"/>
    </row>
    <row r="45" spans="1:8">
      <c r="A45" s="200" t="s">
        <v>22</v>
      </c>
      <c r="B45" s="423"/>
      <c r="C45" s="18"/>
      <c r="E45" s="198"/>
      <c r="F45" s="8"/>
      <c r="G45" s="12"/>
    </row>
    <row r="46" spans="1:8">
      <c r="A46" s="200" t="s">
        <v>46</v>
      </c>
      <c r="B46" s="423"/>
      <c r="C46" s="18"/>
      <c r="E46" s="198"/>
      <c r="F46" s="8"/>
      <c r="G46" s="12"/>
    </row>
    <row r="47" spans="1:8">
      <c r="A47" s="200" t="s">
        <v>56</v>
      </c>
      <c r="B47" s="423"/>
      <c r="C47" s="18"/>
      <c r="E47" s="198"/>
      <c r="F47" s="8"/>
      <c r="G47" s="12"/>
    </row>
    <row r="48" spans="1:8">
      <c r="A48" s="385" t="s">
        <v>30</v>
      </c>
      <c r="B48" s="386">
        <f>B42-SUM(B44:B47)</f>
        <v>0</v>
      </c>
      <c r="C48" s="18"/>
      <c r="E48" s="198"/>
      <c r="F48" s="8"/>
      <c r="G48" s="12"/>
    </row>
    <row r="49" spans="1:7">
      <c r="A49" s="203"/>
      <c r="B49" s="202"/>
      <c r="C49" s="18"/>
      <c r="E49" s="198"/>
      <c r="F49" s="8"/>
      <c r="G49" s="12"/>
    </row>
    <row r="50" spans="1:7">
      <c r="A50" s="204" t="s">
        <v>75</v>
      </c>
      <c r="B50" s="205">
        <f>IF(B44=0,0,B44/$B$48)</f>
        <v>0</v>
      </c>
      <c r="C50" s="18"/>
      <c r="E50" s="198"/>
      <c r="F50" s="8"/>
      <c r="G50" s="12"/>
    </row>
    <row r="51" spans="1:7">
      <c r="A51" s="204" t="s">
        <v>22</v>
      </c>
      <c r="B51" s="205">
        <f>IF(B45=0,0,B45/$B$48)</f>
        <v>0</v>
      </c>
      <c r="C51" s="18"/>
      <c r="E51" s="198"/>
      <c r="F51" s="8"/>
      <c r="G51" s="12"/>
    </row>
    <row r="52" spans="1:7">
      <c r="A52" s="200" t="s">
        <v>46</v>
      </c>
      <c r="B52" s="205">
        <f>IF(B46=0,0,B46/$B$48)</f>
        <v>0</v>
      </c>
      <c r="C52" s="18"/>
      <c r="E52" s="198"/>
      <c r="F52" s="8"/>
      <c r="G52" s="12"/>
    </row>
    <row r="53" spans="1:7">
      <c r="A53" s="204" t="s">
        <v>56</v>
      </c>
      <c r="B53" s="205">
        <f>IF(B47=0,0,B47/$B$48)</f>
        <v>0</v>
      </c>
      <c r="C53" s="18"/>
      <c r="E53" s="198"/>
      <c r="F53" s="8"/>
      <c r="G53" s="33"/>
    </row>
    <row r="54" spans="1:7">
      <c r="A54" s="385" t="s">
        <v>82</v>
      </c>
      <c r="B54" s="387">
        <f>SUM(B50:B53)</f>
        <v>0</v>
      </c>
      <c r="C54" s="18"/>
      <c r="E54" s="198"/>
      <c r="F54" s="8"/>
      <c r="G54" s="36"/>
    </row>
    <row r="55" spans="1:7">
      <c r="A55" s="40"/>
      <c r="B55" s="40"/>
      <c r="C55" s="40"/>
      <c r="E55" s="198"/>
      <c r="F55" s="8"/>
      <c r="G55" s="3"/>
    </row>
    <row r="56" spans="1:7">
      <c r="A56" s="44"/>
      <c r="B56" s="45"/>
      <c r="C56" s="45"/>
      <c r="E56" s="198"/>
      <c r="F56" s="8"/>
      <c r="G56" s="3"/>
    </row>
    <row r="57" spans="1:7" s="47" customFormat="1"/>
    <row r="58" spans="1:7" s="47" customFormat="1"/>
    <row r="59" spans="1:7" s="47" customFormat="1" ht="16.5">
      <c r="A59" s="206"/>
      <c r="B59" s="1"/>
    </row>
    <row r="60" spans="1:7" s="47" customFormat="1" ht="16.5">
      <c r="A60" s="206"/>
      <c r="B60" s="1"/>
    </row>
    <row r="61" spans="1:7" s="47" customFormat="1" ht="16.5">
      <c r="A61" s="206"/>
      <c r="B61" s="1"/>
    </row>
    <row r="62" spans="1:7" s="47" customFormat="1" ht="16.5">
      <c r="A62" s="206"/>
      <c r="B62" s="1"/>
    </row>
    <row r="63" spans="1:7" s="47" customFormat="1" ht="16.5">
      <c r="A63" s="207"/>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1"/>
    </row>
    <row r="71" spans="1:3" s="47" customFormat="1" ht="16.5">
      <c r="A71" s="1"/>
      <c r="B71" s="208"/>
    </row>
    <row r="72" spans="1:3" s="47" customFormat="1" ht="16.5">
      <c r="A72" s="1"/>
      <c r="B72" s="1"/>
    </row>
    <row r="73" spans="1:3" s="47" customFormat="1" ht="16.5">
      <c r="B73" s="1"/>
    </row>
    <row r="74" spans="1:3" s="47" customFormat="1" ht="16.5">
      <c r="A74" s="1"/>
      <c r="B74" s="1"/>
      <c r="C74" s="1"/>
    </row>
    <row r="75" spans="1:3" s="47" customFormat="1" ht="16.5">
      <c r="A75" s="209"/>
      <c r="B75" s="1"/>
      <c r="C75" s="209"/>
    </row>
    <row r="76" spans="1:3" s="47" customFormat="1" ht="16.5">
      <c r="A76" s="1"/>
      <c r="B76" s="1"/>
      <c r="C76" s="1"/>
    </row>
    <row r="77" spans="1:3" s="47" customFormat="1" ht="16.5">
      <c r="A77" s="1"/>
      <c r="B77" s="1"/>
      <c r="C77" s="1"/>
    </row>
    <row r="78" spans="1:3" s="47" customFormat="1" ht="16.5">
      <c r="A78" s="1"/>
      <c r="B78" s="1"/>
      <c r="C78" s="1"/>
    </row>
    <row r="79" spans="1:3" s="47" customFormat="1" ht="16.5">
      <c r="A79" s="209"/>
      <c r="B79" s="1"/>
      <c r="C79" s="209"/>
    </row>
    <row r="80" spans="1:3" s="47" customFormat="1" ht="16.5">
      <c r="A80" s="209"/>
      <c r="B80" s="1"/>
      <c r="C80" s="209"/>
    </row>
    <row r="81" spans="1:3" s="47" customFormat="1" ht="16.5">
      <c r="A81" s="209"/>
      <c r="B81" s="1"/>
      <c r="C81" s="209"/>
    </row>
    <row r="82" spans="1:3" s="47" customFormat="1" ht="16.5">
      <c r="A82" s="1"/>
      <c r="B82" s="1"/>
    </row>
    <row r="83" spans="1:3" s="47" customFormat="1" ht="16.5">
      <c r="A83" s="1"/>
      <c r="B83" s="1"/>
    </row>
    <row r="84" spans="1:3" s="47" customFormat="1" ht="16.5">
      <c r="A84" s="1"/>
      <c r="B84" s="1"/>
    </row>
  </sheetData>
  <dataConsolidate/>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Normal="100" zoomScalePageLayoutView="50" workbookViewId="0">
      <pane ySplit="10" topLeftCell="A35" activePane="bottomLeft" state="frozen"/>
      <selection activeCell="D33" sqref="D33"/>
      <selection pane="bottomLeft" activeCell="C37" sqref="C37"/>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19" t="s">
        <v>28</v>
      </c>
      <c r="B1" s="169"/>
      <c r="C1" s="46"/>
      <c r="D1" s="46"/>
      <c r="E1" s="46"/>
      <c r="F1" s="3"/>
      <c r="H1" s="666"/>
      <c r="I1" s="666"/>
      <c r="J1" s="666"/>
      <c r="K1" s="666"/>
      <c r="L1" s="666"/>
      <c r="M1" s="666"/>
      <c r="N1" s="666"/>
    </row>
    <row r="2" spans="1:15">
      <c r="A2" s="216"/>
      <c r="B2" s="217"/>
      <c r="C2" s="218"/>
      <c r="D2" s="217"/>
      <c r="E2" s="219"/>
      <c r="F2" s="220"/>
      <c r="H2" s="666"/>
      <c r="I2" s="666"/>
      <c r="J2" s="666"/>
      <c r="K2" s="666"/>
      <c r="L2" s="666"/>
      <c r="M2" s="666"/>
      <c r="N2" s="666"/>
    </row>
    <row r="3" spans="1:15" ht="14.25" customHeight="1">
      <c r="A3" s="284" t="str">
        <f>'1-Contractblad totaal'!A3</f>
        <v>Naam opdrachtgever</v>
      </c>
      <c r="B3" s="285" t="str">
        <f>'1-Contractblad totaal'!B3</f>
        <v>ROC Aventus</v>
      </c>
      <c r="C3" s="286"/>
      <c r="D3" s="217"/>
      <c r="E3" s="222"/>
      <c r="F3" s="223"/>
      <c r="H3" s="666"/>
      <c r="I3" s="666"/>
      <c r="J3" s="666"/>
      <c r="K3" s="666"/>
      <c r="L3" s="666"/>
      <c r="M3" s="666"/>
      <c r="N3" s="666"/>
    </row>
    <row r="4" spans="1:15" ht="15.75" customHeight="1">
      <c r="A4" s="284" t="str">
        <f>'1-Contractblad totaal'!A4</f>
        <v>Calculatie onderdeel</v>
      </c>
      <c r="B4" s="287" t="str">
        <f ca="1">MID(CELL("bestandsnaam",$C$9),SEARCH("]",CELL("bestandsnaam",$C$9),1)+1,256)</f>
        <v>6-Opbouw uurtarief productie</v>
      </c>
      <c r="C4" s="288"/>
      <c r="D4" s="226"/>
      <c r="E4" s="296"/>
      <c r="H4" s="666"/>
      <c r="I4" s="666"/>
      <c r="J4" s="666"/>
      <c r="K4" s="666"/>
      <c r="L4" s="666"/>
      <c r="M4" s="666"/>
      <c r="N4" s="666"/>
    </row>
    <row r="5" spans="1:15" ht="17.25">
      <c r="A5" s="284" t="str">
        <f>'1-Contractblad totaal'!A5</f>
        <v>Gebouw/plaats</v>
      </c>
      <c r="B5" s="285" t="str">
        <f>'1-Contractblad totaal'!B5</f>
        <v>Diverse gebouwen</v>
      </c>
      <c r="C5" s="288"/>
      <c r="D5" s="226"/>
      <c r="H5" s="666"/>
      <c r="I5" s="666"/>
      <c r="J5" s="666"/>
      <c r="K5" s="666"/>
      <c r="L5" s="666"/>
      <c r="M5" s="666"/>
      <c r="N5" s="666"/>
    </row>
    <row r="6" spans="1:15" ht="17.25">
      <c r="A6" s="284" t="str">
        <f>'1-Contractblad totaal'!A6</f>
        <v>Referentie nummer</v>
      </c>
      <c r="B6" s="285" t="str">
        <f>'1-Contractblad totaal'!B6</f>
        <v>AVEN-2021-MvdK</v>
      </c>
      <c r="C6" s="288"/>
      <c r="D6" s="226"/>
      <c r="H6" s="227"/>
      <c r="I6" s="227"/>
      <c r="J6" s="227"/>
      <c r="K6" s="227"/>
      <c r="L6" s="227"/>
      <c r="M6" s="227"/>
      <c r="N6" s="227"/>
    </row>
    <row r="7" spans="1:15" s="9" customFormat="1" ht="17.25">
      <c r="A7" s="284" t="str">
        <f>'1-Contractblad totaal'!A8</f>
        <v>Naam dienstverlener</v>
      </c>
      <c r="B7" s="285">
        <f>'1-Contractblad totaal'!B8</f>
        <v>0</v>
      </c>
      <c r="C7" s="288"/>
      <c r="D7" s="226"/>
      <c r="H7" s="227"/>
      <c r="I7" s="227"/>
      <c r="J7" s="227"/>
      <c r="K7" s="227"/>
      <c r="L7" s="227"/>
      <c r="M7" s="227"/>
      <c r="N7" s="227"/>
    </row>
    <row r="8" spans="1:15" ht="15.75">
      <c r="A8" s="284" t="str">
        <f>'1-Contractblad totaal'!A9</f>
        <v>Prijspeil</v>
      </c>
      <c r="B8" s="113">
        <f>'1-Contractblad totaal'!B9</f>
        <v>44562</v>
      </c>
      <c r="C8" s="288"/>
      <c r="D8" s="226"/>
      <c r="I8" s="227"/>
      <c r="J8" s="227"/>
      <c r="K8" s="227"/>
      <c r="L8" s="227"/>
      <c r="M8" s="227"/>
      <c r="N8" s="227"/>
      <c r="O8" s="231"/>
    </row>
    <row r="9" spans="1:15" ht="17.25">
      <c r="A9" s="221"/>
      <c r="B9" s="224"/>
      <c r="C9" s="225"/>
      <c r="D9" s="226"/>
      <c r="E9" s="228"/>
      <c r="F9" s="229"/>
    </row>
    <row r="10" spans="1:15" s="231" customFormat="1" ht="30.75" customHeight="1">
      <c r="A10" s="289" t="s">
        <v>225</v>
      </c>
      <c r="B10" s="290"/>
      <c r="C10" s="291"/>
      <c r="D10" s="230"/>
      <c r="E10" s="664" t="s">
        <v>226</v>
      </c>
      <c r="F10" s="665"/>
      <c r="H10" s="292" t="s">
        <v>152</v>
      </c>
      <c r="I10" s="663" t="s">
        <v>248</v>
      </c>
      <c r="J10" s="663"/>
      <c r="K10" s="663"/>
      <c r="L10" s="663"/>
      <c r="M10" s="663"/>
      <c r="N10" s="663"/>
    </row>
    <row r="11" spans="1:15" ht="30" customHeight="1">
      <c r="A11" s="232"/>
      <c r="B11" s="233" t="s">
        <v>67</v>
      </c>
      <c r="C11" s="234" t="s">
        <v>67</v>
      </c>
      <c r="D11" s="226"/>
      <c r="E11" s="235"/>
      <c r="F11" s="236"/>
      <c r="H11" s="232"/>
      <c r="I11" s="490">
        <v>1</v>
      </c>
      <c r="J11" s="490">
        <v>2</v>
      </c>
      <c r="K11" s="490">
        <v>3</v>
      </c>
      <c r="L11" s="490">
        <v>4</v>
      </c>
      <c r="M11" s="490">
        <v>5</v>
      </c>
      <c r="N11" s="490">
        <v>6</v>
      </c>
    </row>
    <row r="12" spans="1:15">
      <c r="A12" s="232" t="s">
        <v>42</v>
      </c>
      <c r="B12" s="238"/>
      <c r="C12" s="239"/>
      <c r="D12" s="226"/>
      <c r="E12" s="240">
        <f>SUM(I46:N46)</f>
        <v>0</v>
      </c>
      <c r="F12" s="241"/>
      <c r="H12" s="232" t="s">
        <v>153</v>
      </c>
      <c r="I12" s="491">
        <v>5.15</v>
      </c>
      <c r="J12" s="491">
        <v>5.4</v>
      </c>
      <c r="K12" s="491">
        <v>5.66</v>
      </c>
      <c r="L12" s="491">
        <v>5.95</v>
      </c>
      <c r="M12" s="491">
        <v>6.17</v>
      </c>
      <c r="N12" s="492">
        <v>6.48</v>
      </c>
    </row>
    <row r="13" spans="1:15" ht="14.25">
      <c r="A13" s="232" t="s">
        <v>16</v>
      </c>
      <c r="B13" s="242"/>
      <c r="C13" s="243" t="s">
        <v>72</v>
      </c>
      <c r="D13" s="226"/>
      <c r="E13" s="424"/>
      <c r="F13" s="241"/>
      <c r="H13" s="232" t="s">
        <v>144</v>
      </c>
      <c r="I13" s="491">
        <v>6.29</v>
      </c>
      <c r="J13" s="491">
        <v>6.6</v>
      </c>
      <c r="K13" s="491">
        <v>6.92</v>
      </c>
      <c r="L13" s="491">
        <v>7.28</v>
      </c>
      <c r="M13" s="491">
        <v>7.55</v>
      </c>
      <c r="N13" s="492">
        <v>7.93</v>
      </c>
    </row>
    <row r="14" spans="1:15" ht="14.25">
      <c r="A14" s="232" t="s">
        <v>48</v>
      </c>
      <c r="B14" s="242"/>
      <c r="C14" s="243" t="s">
        <v>72</v>
      </c>
      <c r="D14" s="226"/>
      <c r="E14" s="424"/>
      <c r="F14" s="241"/>
      <c r="H14" s="232" t="s">
        <v>145</v>
      </c>
      <c r="I14" s="491">
        <v>7.44</v>
      </c>
      <c r="J14" s="491">
        <v>7.8</v>
      </c>
      <c r="K14" s="491">
        <v>8.18</v>
      </c>
      <c r="L14" s="491">
        <v>8.6</v>
      </c>
      <c r="M14" s="491">
        <v>8.92</v>
      </c>
      <c r="N14" s="492">
        <v>9.3699999999999992</v>
      </c>
    </row>
    <row r="15" spans="1:15" s="47" customFormat="1" ht="14.25">
      <c r="A15" s="244" t="s">
        <v>35</v>
      </c>
      <c r="B15" s="245"/>
      <c r="C15" s="246"/>
      <c r="D15" s="226"/>
      <c r="E15" s="247"/>
      <c r="F15" s="241"/>
      <c r="H15" s="232" t="s">
        <v>146</v>
      </c>
      <c r="I15" s="491">
        <v>8.58</v>
      </c>
      <c r="J15" s="491">
        <v>9</v>
      </c>
      <c r="K15" s="491">
        <v>9.44</v>
      </c>
      <c r="L15" s="491">
        <v>9.92</v>
      </c>
      <c r="M15" s="491">
        <v>10.29</v>
      </c>
      <c r="N15" s="492">
        <v>10.81</v>
      </c>
    </row>
    <row r="16" spans="1:15" ht="14.25">
      <c r="A16" s="388" t="s">
        <v>14</v>
      </c>
      <c r="B16" s="389"/>
      <c r="C16" s="390"/>
      <c r="D16" s="391"/>
      <c r="E16" s="392">
        <f>SUM(E12:E15)</f>
        <v>0</v>
      </c>
      <c r="F16" s="241"/>
      <c r="H16" s="232" t="s">
        <v>147</v>
      </c>
      <c r="I16" s="491">
        <v>11.44</v>
      </c>
      <c r="J16" s="491">
        <v>12</v>
      </c>
      <c r="K16" s="491">
        <v>12.58</v>
      </c>
      <c r="L16" s="491">
        <v>13.23</v>
      </c>
      <c r="M16" s="491">
        <v>13.72</v>
      </c>
      <c r="N16" s="492">
        <v>14.41</v>
      </c>
    </row>
    <row r="17" spans="1:14" ht="14.25">
      <c r="A17" s="244"/>
      <c r="B17" s="248"/>
      <c r="C17" s="249"/>
      <c r="D17" s="226"/>
      <c r="E17" s="250"/>
      <c r="F17" s="241"/>
      <c r="H17" s="232" t="s">
        <v>148</v>
      </c>
      <c r="I17" s="491">
        <v>11.85</v>
      </c>
      <c r="J17" s="491">
        <v>12.44</v>
      </c>
      <c r="K17" s="491">
        <v>13.01</v>
      </c>
      <c r="L17" s="491">
        <v>13.67</v>
      </c>
      <c r="M17" s="491">
        <v>14.2</v>
      </c>
      <c r="N17" s="492">
        <v>14.92</v>
      </c>
    </row>
    <row r="18" spans="1:14" ht="14.25">
      <c r="A18" s="251" t="s">
        <v>62</v>
      </c>
      <c r="B18" s="252"/>
      <c r="C18" s="425"/>
      <c r="D18" s="226"/>
      <c r="E18" s="247">
        <f>$C18*E16</f>
        <v>0</v>
      </c>
      <c r="F18" s="241"/>
      <c r="H18" s="232" t="s">
        <v>149</v>
      </c>
      <c r="I18" s="491">
        <v>12.28</v>
      </c>
      <c r="J18" s="491">
        <v>12.88</v>
      </c>
      <c r="K18" s="491">
        <v>13.49</v>
      </c>
      <c r="L18" s="491">
        <v>14.15</v>
      </c>
      <c r="M18" s="491">
        <v>14.69</v>
      </c>
      <c r="N18" s="492">
        <v>15.44</v>
      </c>
    </row>
    <row r="19" spans="1:14" s="47" customFormat="1" ht="14.25">
      <c r="A19" s="251" t="s">
        <v>95</v>
      </c>
      <c r="B19" s="252"/>
      <c r="C19" s="425"/>
      <c r="D19" s="226"/>
      <c r="E19" s="247">
        <f>$C19*E16</f>
        <v>0</v>
      </c>
      <c r="F19" s="241"/>
      <c r="H19" s="232" t="s">
        <v>150</v>
      </c>
      <c r="I19" s="491">
        <v>12.66</v>
      </c>
      <c r="J19" s="491">
        <v>13.31</v>
      </c>
      <c r="K19" s="491">
        <v>13.92</v>
      </c>
      <c r="L19" s="491">
        <v>14.62</v>
      </c>
      <c r="M19" s="491">
        <v>15.18</v>
      </c>
      <c r="N19" s="492">
        <v>15.95</v>
      </c>
    </row>
    <row r="20" spans="1:14" ht="14.25">
      <c r="A20" s="388" t="s">
        <v>57</v>
      </c>
      <c r="B20" s="253"/>
      <c r="C20" s="246"/>
      <c r="D20" s="226"/>
      <c r="E20" s="392">
        <f>SUM(E16:E19)</f>
        <v>0</v>
      </c>
      <c r="F20" s="254">
        <f>IF(E20=0,0,E20/E$48)</f>
        <v>0</v>
      </c>
      <c r="H20" s="232" t="s">
        <v>151</v>
      </c>
      <c r="I20" s="491">
        <v>13.05</v>
      </c>
      <c r="J20" s="491">
        <v>13.72</v>
      </c>
      <c r="K20" s="491">
        <v>14.38</v>
      </c>
      <c r="L20" s="491">
        <v>15.07</v>
      </c>
      <c r="M20" s="491">
        <v>15.66</v>
      </c>
      <c r="N20" s="492">
        <v>16.46</v>
      </c>
    </row>
    <row r="21" spans="1:14" ht="14.25">
      <c r="A21" s="244"/>
      <c r="B21" s="248"/>
      <c r="C21" s="249"/>
      <c r="D21" s="226"/>
      <c r="E21" s="250"/>
      <c r="F21" s="241"/>
    </row>
    <row r="22" spans="1:14" s="258" customFormat="1" ht="14.25">
      <c r="A22" s="396" t="s">
        <v>64</v>
      </c>
      <c r="B22" s="252"/>
      <c r="C22" s="249"/>
      <c r="D22" s="256"/>
      <c r="E22" s="487">
        <f>E20*0.96</f>
        <v>0</v>
      </c>
      <c r="F22" s="257"/>
      <c r="H22" s="292" t="s">
        <v>152</v>
      </c>
      <c r="I22" s="667" t="s">
        <v>155</v>
      </c>
      <c r="J22" s="668"/>
      <c r="K22" s="668"/>
      <c r="L22" s="668"/>
      <c r="M22" s="668"/>
      <c r="N22" s="669"/>
    </row>
    <row r="23" spans="1:14" ht="14.25" customHeight="1">
      <c r="A23" s="251" t="s">
        <v>76</v>
      </c>
      <c r="B23" s="252"/>
      <c r="C23" s="259" t="s">
        <v>49</v>
      </c>
      <c r="D23" s="226"/>
      <c r="E23" s="247" t="e">
        <f>E22*'5-Premies en opslagen'!$C25</f>
        <v>#DIV/0!</v>
      </c>
      <c r="F23" s="241"/>
      <c r="H23" s="232"/>
      <c r="I23" s="237">
        <v>1</v>
      </c>
      <c r="J23" s="237">
        <v>2</v>
      </c>
      <c r="K23" s="237">
        <v>3</v>
      </c>
      <c r="L23" s="237">
        <v>4</v>
      </c>
      <c r="M23" s="237">
        <v>5</v>
      </c>
      <c r="N23" s="237">
        <v>6</v>
      </c>
    </row>
    <row r="24" spans="1:14" ht="12.75" customHeight="1">
      <c r="A24" s="388" t="s">
        <v>73</v>
      </c>
      <c r="B24" s="293"/>
      <c r="C24" s="246"/>
      <c r="D24" s="226"/>
      <c r="E24" s="392" t="e">
        <f>E23+E20</f>
        <v>#DIV/0!</v>
      </c>
      <c r="F24" s="254" t="e">
        <f>IF(E24=0,0,E24/E$48)</f>
        <v>#DIV/0!</v>
      </c>
      <c r="H24" s="232" t="s">
        <v>153</v>
      </c>
      <c r="I24" s="427"/>
      <c r="J24" s="427"/>
      <c r="K24" s="427"/>
      <c r="L24" s="427"/>
      <c r="M24" s="427"/>
      <c r="N24" s="427"/>
    </row>
    <row r="25" spans="1:14" ht="12.75" customHeight="1">
      <c r="A25" s="244"/>
      <c r="B25" s="253"/>
      <c r="C25" s="246"/>
      <c r="D25" s="226"/>
      <c r="E25" s="235"/>
      <c r="F25" s="241"/>
      <c r="H25" s="232" t="s">
        <v>144</v>
      </c>
      <c r="I25" s="427"/>
      <c r="J25" s="427"/>
      <c r="K25" s="427"/>
      <c r="L25" s="427"/>
      <c r="M25" s="427"/>
      <c r="N25" s="427"/>
    </row>
    <row r="26" spans="1:14" ht="14.25">
      <c r="A26" s="251" t="s">
        <v>37</v>
      </c>
      <c r="B26" s="252"/>
      <c r="C26" s="259" t="s">
        <v>49</v>
      </c>
      <c r="D26" s="226"/>
      <c r="E26" s="247" t="e">
        <f>E24*'5-Premies en opslagen'!$B54</f>
        <v>#DIV/0!</v>
      </c>
      <c r="F26" s="241"/>
      <c r="H26" s="232" t="s">
        <v>145</v>
      </c>
      <c r="I26" s="427"/>
      <c r="J26" s="427"/>
      <c r="K26" s="427"/>
      <c r="L26" s="427"/>
      <c r="M26" s="427"/>
      <c r="N26" s="427"/>
    </row>
    <row r="27" spans="1:14" ht="14.25">
      <c r="A27" s="388" t="s">
        <v>83</v>
      </c>
      <c r="B27" s="253"/>
      <c r="C27" s="246"/>
      <c r="D27" s="226"/>
      <c r="E27" s="392" t="e">
        <f>SUM(E24:E26)</f>
        <v>#DIV/0!</v>
      </c>
      <c r="F27" s="254" t="e">
        <f>IF(E27=0,0,E27/E$48)</f>
        <v>#DIV/0!</v>
      </c>
      <c r="H27" s="232" t="s">
        <v>146</v>
      </c>
      <c r="I27" s="427"/>
      <c r="J27" s="427"/>
      <c r="K27" s="427"/>
      <c r="L27" s="427"/>
      <c r="M27" s="427"/>
      <c r="N27" s="427"/>
    </row>
    <row r="28" spans="1:14" ht="14.25">
      <c r="A28" s="244"/>
      <c r="B28" s="253"/>
      <c r="C28" s="246"/>
      <c r="D28" s="226"/>
      <c r="E28" s="235"/>
      <c r="F28" s="241"/>
      <c r="H28" s="232" t="s">
        <v>147</v>
      </c>
      <c r="I28" s="427"/>
      <c r="J28" s="427"/>
      <c r="K28" s="427"/>
      <c r="L28" s="427"/>
      <c r="M28" s="427"/>
      <c r="N28" s="427"/>
    </row>
    <row r="29" spans="1:14" ht="14.25">
      <c r="A29" s="244" t="s">
        <v>65</v>
      </c>
      <c r="B29" s="260"/>
      <c r="C29" s="243" t="s">
        <v>72</v>
      </c>
      <c r="D29" s="226"/>
      <c r="E29" s="424"/>
      <c r="F29" s="241">
        <v>0</v>
      </c>
      <c r="H29" s="232" t="s">
        <v>148</v>
      </c>
      <c r="I29" s="427"/>
      <c r="J29" s="427"/>
      <c r="K29" s="427"/>
      <c r="L29" s="427"/>
      <c r="M29" s="427"/>
      <c r="N29" s="427"/>
    </row>
    <row r="30" spans="1:14" ht="14.25">
      <c r="A30" s="244" t="s">
        <v>70</v>
      </c>
      <c r="B30" s="261"/>
      <c r="C30" s="243" t="s">
        <v>72</v>
      </c>
      <c r="D30" s="226"/>
      <c r="E30" s="424"/>
      <c r="F30" s="241">
        <v>0</v>
      </c>
      <c r="H30" s="232" t="s">
        <v>149</v>
      </c>
      <c r="I30" s="427"/>
      <c r="J30" s="427"/>
      <c r="K30" s="427"/>
      <c r="L30" s="427"/>
      <c r="M30" s="427"/>
      <c r="N30" s="427"/>
    </row>
    <row r="31" spans="1:14" ht="12.75" customHeight="1">
      <c r="A31" s="244" t="s">
        <v>71</v>
      </c>
      <c r="B31" s="253"/>
      <c r="C31" s="246" t="s">
        <v>67</v>
      </c>
      <c r="D31" s="226"/>
      <c r="E31" s="262" t="s">
        <v>1386</v>
      </c>
      <c r="F31" s="241"/>
      <c r="H31" s="232" t="s">
        <v>150</v>
      </c>
      <c r="I31" s="427"/>
      <c r="J31" s="427"/>
      <c r="K31" s="427"/>
      <c r="L31" s="427"/>
      <c r="M31" s="427"/>
      <c r="N31" s="427"/>
    </row>
    <row r="32" spans="1:14" ht="12.75" customHeight="1">
      <c r="A32" s="426"/>
      <c r="B32" s="476"/>
      <c r="C32" s="477" t="s">
        <v>67</v>
      </c>
      <c r="D32" s="226"/>
      <c r="E32" s="424"/>
      <c r="F32" s="241"/>
      <c r="H32" s="232" t="s">
        <v>151</v>
      </c>
      <c r="I32" s="427"/>
      <c r="J32" s="427"/>
      <c r="K32" s="427"/>
      <c r="L32" s="427"/>
      <c r="M32" s="427"/>
      <c r="N32" s="427"/>
    </row>
    <row r="33" spans="1:15" ht="12.75" customHeight="1">
      <c r="A33" s="388" t="s">
        <v>59</v>
      </c>
      <c r="B33" s="253"/>
      <c r="C33" s="246"/>
      <c r="D33" s="226"/>
      <c r="E33" s="392" t="e">
        <f>SUM(E27:E32)</f>
        <v>#DIV/0!</v>
      </c>
      <c r="F33" s="254" t="e">
        <f>IF(E33=0,0,E33/E$48)</f>
        <v>#DIV/0!</v>
      </c>
      <c r="H33" s="264" t="s">
        <v>154</v>
      </c>
      <c r="I33" s="453">
        <f t="shared" ref="I33:N33" si="0">SUM(I24:I32)</f>
        <v>0</v>
      </c>
      <c r="J33" s="453">
        <f t="shared" si="0"/>
        <v>0</v>
      </c>
      <c r="K33" s="453">
        <f t="shared" si="0"/>
        <v>0</v>
      </c>
      <c r="L33" s="453">
        <f t="shared" si="0"/>
        <v>0</v>
      </c>
      <c r="M33" s="453">
        <f t="shared" si="0"/>
        <v>0</v>
      </c>
      <c r="N33" s="453">
        <f t="shared" si="0"/>
        <v>0</v>
      </c>
      <c r="O33" s="294">
        <f>SUM(I33:N33)</f>
        <v>0</v>
      </c>
    </row>
    <row r="34" spans="1:15" ht="12.75" customHeight="1">
      <c r="A34" s="244"/>
      <c r="B34" s="253"/>
      <c r="C34" s="246"/>
      <c r="D34" s="226"/>
      <c r="E34" s="235"/>
      <c r="F34" s="241"/>
      <c r="H34" s="164"/>
      <c r="I34" s="164"/>
      <c r="J34" s="164"/>
      <c r="K34" s="164"/>
      <c r="L34" s="164"/>
      <c r="M34" s="164"/>
      <c r="N34" s="164"/>
    </row>
    <row r="35" spans="1:15" ht="12.75" customHeight="1">
      <c r="A35" s="244" t="s">
        <v>85</v>
      </c>
      <c r="B35" s="253"/>
      <c r="C35" s="263"/>
      <c r="D35" s="226"/>
      <c r="E35" s="424"/>
      <c r="F35" s="488" t="e">
        <f>E35/$E$48</f>
        <v>#DIV/0!</v>
      </c>
      <c r="H35" s="462" t="s">
        <v>152</v>
      </c>
      <c r="I35" s="663" t="s">
        <v>156</v>
      </c>
      <c r="J35" s="663"/>
      <c r="K35" s="663"/>
      <c r="L35" s="663"/>
      <c r="M35" s="663"/>
      <c r="N35" s="663"/>
    </row>
    <row r="36" spans="1:15" ht="14.25" customHeight="1">
      <c r="A36" s="244" t="s">
        <v>36</v>
      </c>
      <c r="B36" s="253"/>
      <c r="C36" s="263"/>
      <c r="D36" s="226"/>
      <c r="E36" s="424"/>
      <c r="F36" s="488" t="e">
        <f t="shared" ref="F36:F42" si="1">E36/$E$48</f>
        <v>#DIV/0!</v>
      </c>
      <c r="H36" s="463"/>
      <c r="I36" s="464">
        <v>1</v>
      </c>
      <c r="J36" s="464">
        <v>2</v>
      </c>
      <c r="K36" s="464">
        <v>3</v>
      </c>
      <c r="L36" s="464">
        <v>4</v>
      </c>
      <c r="M36" s="464">
        <v>5</v>
      </c>
      <c r="N36" s="464">
        <v>6</v>
      </c>
    </row>
    <row r="37" spans="1:15" ht="14.25">
      <c r="A37" s="244" t="s">
        <v>26</v>
      </c>
      <c r="B37" s="253"/>
      <c r="C37" s="263"/>
      <c r="D37" s="226"/>
      <c r="E37" s="424"/>
      <c r="F37" s="488" t="e">
        <f t="shared" si="1"/>
        <v>#DIV/0!</v>
      </c>
      <c r="H37" s="463" t="s">
        <v>153</v>
      </c>
      <c r="I37" s="465">
        <f t="shared" ref="I37:N45" si="2">I24*I12</f>
        <v>0</v>
      </c>
      <c r="J37" s="465">
        <f t="shared" si="2"/>
        <v>0</v>
      </c>
      <c r="K37" s="465">
        <f t="shared" si="2"/>
        <v>0</v>
      </c>
      <c r="L37" s="465">
        <f t="shared" si="2"/>
        <v>0</v>
      </c>
      <c r="M37" s="465">
        <f t="shared" si="2"/>
        <v>0</v>
      </c>
      <c r="N37" s="466">
        <f t="shared" si="2"/>
        <v>0</v>
      </c>
      <c r="O37" s="258"/>
    </row>
    <row r="38" spans="1:15" ht="14.25">
      <c r="A38" s="244" t="s">
        <v>3</v>
      </c>
      <c r="B38" s="253"/>
      <c r="C38" s="265"/>
      <c r="D38" s="226"/>
      <c r="E38" s="424"/>
      <c r="F38" s="488" t="e">
        <f t="shared" si="1"/>
        <v>#DIV/0!</v>
      </c>
      <c r="H38" s="463" t="s">
        <v>144</v>
      </c>
      <c r="I38" s="465">
        <f t="shared" si="2"/>
        <v>0</v>
      </c>
      <c r="J38" s="465">
        <f t="shared" si="2"/>
        <v>0</v>
      </c>
      <c r="K38" s="465">
        <f t="shared" si="2"/>
        <v>0</v>
      </c>
      <c r="L38" s="465">
        <f t="shared" si="2"/>
        <v>0</v>
      </c>
      <c r="M38" s="465">
        <f t="shared" si="2"/>
        <v>0</v>
      </c>
      <c r="N38" s="466">
        <f t="shared" si="2"/>
        <v>0</v>
      </c>
      <c r="O38" s="258"/>
    </row>
    <row r="39" spans="1:15" ht="14.25">
      <c r="A39" s="244" t="s">
        <v>34</v>
      </c>
      <c r="B39" s="253"/>
      <c r="C39" s="263"/>
      <c r="D39" s="226"/>
      <c r="E39" s="424"/>
      <c r="F39" s="488" t="e">
        <f t="shared" si="1"/>
        <v>#DIV/0!</v>
      </c>
      <c r="H39" s="463" t="s">
        <v>145</v>
      </c>
      <c r="I39" s="465">
        <f t="shared" si="2"/>
        <v>0</v>
      </c>
      <c r="J39" s="465">
        <f t="shared" si="2"/>
        <v>0</v>
      </c>
      <c r="K39" s="465">
        <f t="shared" si="2"/>
        <v>0</v>
      </c>
      <c r="L39" s="465">
        <f t="shared" si="2"/>
        <v>0</v>
      </c>
      <c r="M39" s="465">
        <f t="shared" si="2"/>
        <v>0</v>
      </c>
      <c r="N39" s="466">
        <f t="shared" si="2"/>
        <v>0</v>
      </c>
      <c r="O39" s="258"/>
    </row>
    <row r="40" spans="1:15" ht="14.25">
      <c r="A40" s="244" t="s">
        <v>31</v>
      </c>
      <c r="B40" s="253"/>
      <c r="C40" s="265"/>
      <c r="D40" s="226"/>
      <c r="E40" s="424"/>
      <c r="F40" s="488" t="e">
        <f t="shared" si="1"/>
        <v>#DIV/0!</v>
      </c>
      <c r="H40" s="463" t="s">
        <v>146</v>
      </c>
      <c r="I40" s="465">
        <f t="shared" si="2"/>
        <v>0</v>
      </c>
      <c r="J40" s="465">
        <f t="shared" si="2"/>
        <v>0</v>
      </c>
      <c r="K40" s="465">
        <f t="shared" si="2"/>
        <v>0</v>
      </c>
      <c r="L40" s="465">
        <f t="shared" si="2"/>
        <v>0</v>
      </c>
      <c r="M40" s="465">
        <f t="shared" si="2"/>
        <v>0</v>
      </c>
      <c r="N40" s="466">
        <f t="shared" si="2"/>
        <v>0</v>
      </c>
      <c r="O40" s="164"/>
    </row>
    <row r="41" spans="1:15" ht="14.25">
      <c r="A41" s="244" t="s">
        <v>77</v>
      </c>
      <c r="B41" s="253"/>
      <c r="C41" s="243" t="s">
        <v>72</v>
      </c>
      <c r="D41" s="226"/>
      <c r="E41" s="424"/>
      <c r="F41" s="488" t="e">
        <f t="shared" si="1"/>
        <v>#DIV/0!</v>
      </c>
      <c r="H41" s="463" t="s">
        <v>147</v>
      </c>
      <c r="I41" s="465">
        <f t="shared" si="2"/>
        <v>0</v>
      </c>
      <c r="J41" s="465">
        <f t="shared" si="2"/>
        <v>0</v>
      </c>
      <c r="K41" s="465">
        <f t="shared" si="2"/>
        <v>0</v>
      </c>
      <c r="L41" s="465">
        <f t="shared" si="2"/>
        <v>0</v>
      </c>
      <c r="M41" s="465">
        <f t="shared" si="2"/>
        <v>0</v>
      </c>
      <c r="N41" s="466">
        <f t="shared" si="2"/>
        <v>0</v>
      </c>
      <c r="O41" s="164"/>
    </row>
    <row r="42" spans="1:15" ht="14.25">
      <c r="A42" s="244" t="s">
        <v>94</v>
      </c>
      <c r="B42" s="253"/>
      <c r="C42" s="243"/>
      <c r="D42" s="226"/>
      <c r="E42" s="424"/>
      <c r="F42" s="488" t="e">
        <f t="shared" si="1"/>
        <v>#DIV/0!</v>
      </c>
      <c r="H42" s="463" t="s">
        <v>148</v>
      </c>
      <c r="I42" s="465">
        <f t="shared" si="2"/>
        <v>0</v>
      </c>
      <c r="J42" s="465">
        <f t="shared" si="2"/>
        <v>0</v>
      </c>
      <c r="K42" s="465">
        <f t="shared" si="2"/>
        <v>0</v>
      </c>
      <c r="L42" s="465">
        <f t="shared" si="2"/>
        <v>0</v>
      </c>
      <c r="M42" s="465">
        <f t="shared" si="2"/>
        <v>0</v>
      </c>
      <c r="N42" s="466">
        <f t="shared" si="2"/>
        <v>0</v>
      </c>
      <c r="O42" s="164"/>
    </row>
    <row r="43" spans="1:15" ht="14.25">
      <c r="A43" s="426"/>
      <c r="B43" s="476"/>
      <c r="C43" s="478"/>
      <c r="D43" s="226"/>
      <c r="E43" s="424"/>
      <c r="F43" s="241" t="e">
        <f>E43/$E$48</f>
        <v>#DIV/0!</v>
      </c>
      <c r="H43" s="463" t="s">
        <v>149</v>
      </c>
      <c r="I43" s="465">
        <f t="shared" si="2"/>
        <v>0</v>
      </c>
      <c r="J43" s="465">
        <f t="shared" si="2"/>
        <v>0</v>
      </c>
      <c r="K43" s="465">
        <f t="shared" si="2"/>
        <v>0</v>
      </c>
      <c r="L43" s="465">
        <f t="shared" si="2"/>
        <v>0</v>
      </c>
      <c r="M43" s="465">
        <f t="shared" si="2"/>
        <v>0</v>
      </c>
      <c r="N43" s="466">
        <f t="shared" si="2"/>
        <v>0</v>
      </c>
      <c r="O43" s="164"/>
    </row>
    <row r="44" spans="1:15" ht="14.25">
      <c r="A44" s="388" t="s">
        <v>78</v>
      </c>
      <c r="B44" s="253"/>
      <c r="C44" s="246"/>
      <c r="D44" s="226"/>
      <c r="E44" s="392" t="e">
        <f>SUM(E33:E43)</f>
        <v>#DIV/0!</v>
      </c>
      <c r="F44" s="254" t="e">
        <f>IF(E44=0,0,E44/E$48)</f>
        <v>#DIV/0!</v>
      </c>
      <c r="H44" s="463" t="s">
        <v>150</v>
      </c>
      <c r="I44" s="465">
        <f t="shared" si="2"/>
        <v>0</v>
      </c>
      <c r="J44" s="465">
        <f t="shared" si="2"/>
        <v>0</v>
      </c>
      <c r="K44" s="465">
        <f t="shared" si="2"/>
        <v>0</v>
      </c>
      <c r="L44" s="465">
        <f t="shared" si="2"/>
        <v>0</v>
      </c>
      <c r="M44" s="465">
        <f t="shared" si="2"/>
        <v>0</v>
      </c>
      <c r="N44" s="466">
        <f t="shared" si="2"/>
        <v>0</v>
      </c>
      <c r="O44" s="164"/>
    </row>
    <row r="45" spans="1:15" ht="14.25">
      <c r="A45" s="244"/>
      <c r="B45" s="253"/>
      <c r="C45" s="246"/>
      <c r="D45" s="226"/>
      <c r="E45" s="235"/>
      <c r="F45" s="266"/>
      <c r="H45" s="463" t="s">
        <v>151</v>
      </c>
      <c r="I45" s="465">
        <f t="shared" si="2"/>
        <v>0</v>
      </c>
      <c r="J45" s="465">
        <f t="shared" si="2"/>
        <v>0</v>
      </c>
      <c r="K45" s="465">
        <f t="shared" si="2"/>
        <v>0</v>
      </c>
      <c r="L45" s="465">
        <f t="shared" si="2"/>
        <v>0</v>
      </c>
      <c r="M45" s="465">
        <f t="shared" si="2"/>
        <v>0</v>
      </c>
      <c r="N45" s="466">
        <f t="shared" si="2"/>
        <v>0</v>
      </c>
      <c r="O45" s="164"/>
    </row>
    <row r="46" spans="1:15" ht="14.25">
      <c r="A46" s="244" t="s">
        <v>79</v>
      </c>
      <c r="B46" s="253"/>
      <c r="C46" s="265"/>
      <c r="D46" s="226"/>
      <c r="E46" s="424"/>
      <c r="F46" s="254">
        <f>(IF(E46=0,0,E46/E$48))</f>
        <v>0</v>
      </c>
      <c r="H46" s="467" t="s">
        <v>154</v>
      </c>
      <c r="I46" s="468">
        <f t="shared" ref="I46:N46" si="3">SUM(I37:I45)</f>
        <v>0</v>
      </c>
      <c r="J46" s="468">
        <f t="shared" si="3"/>
        <v>0</v>
      </c>
      <c r="K46" s="468">
        <f t="shared" si="3"/>
        <v>0</v>
      </c>
      <c r="L46" s="468">
        <f t="shared" si="3"/>
        <v>0</v>
      </c>
      <c r="M46" s="468">
        <f t="shared" si="3"/>
        <v>0</v>
      </c>
      <c r="N46" s="468">
        <f t="shared" si="3"/>
        <v>0</v>
      </c>
      <c r="O46" s="164"/>
    </row>
    <row r="47" spans="1:15" ht="14.25">
      <c r="A47" s="244"/>
      <c r="B47" s="245"/>
      <c r="C47" s="246"/>
      <c r="D47" s="226"/>
      <c r="E47" s="235"/>
      <c r="F47" s="241"/>
      <c r="H47" s="258"/>
      <c r="I47" s="258"/>
      <c r="J47" s="258"/>
      <c r="K47" s="258"/>
      <c r="L47" s="258"/>
      <c r="M47" s="258"/>
      <c r="N47" s="258"/>
      <c r="O47" s="164"/>
    </row>
    <row r="48" spans="1:15" ht="14.25">
      <c r="A48" s="388" t="s">
        <v>50</v>
      </c>
      <c r="B48" s="394"/>
      <c r="C48" s="267"/>
      <c r="D48" s="226"/>
      <c r="E48" s="393" t="e">
        <f>SUM(E44:E47)*1.02</f>
        <v>#DIV/0!</v>
      </c>
      <c r="F48" s="395" t="e">
        <f>SUM(F44:F47)</f>
        <v>#DIV/0!</v>
      </c>
      <c r="H48" s="258"/>
      <c r="I48" s="258"/>
      <c r="J48" s="258"/>
      <c r="K48" s="258"/>
      <c r="L48" s="258"/>
      <c r="M48" s="258"/>
      <c r="N48" s="258"/>
      <c r="O48" s="164"/>
    </row>
    <row r="49" spans="1:15" ht="14.25">
      <c r="A49" s="167"/>
      <c r="B49" s="268"/>
      <c r="C49" s="269"/>
      <c r="D49" s="226"/>
      <c r="E49" s="9"/>
      <c r="F49" s="270"/>
      <c r="H49" s="258"/>
      <c r="I49" s="258"/>
      <c r="J49" s="258"/>
      <c r="K49" s="258"/>
      <c r="L49" s="258"/>
      <c r="M49" s="258"/>
      <c r="N49" s="258"/>
      <c r="O49" s="164"/>
    </row>
    <row r="50" spans="1:15" s="258" customFormat="1" ht="14.25">
      <c r="A50" s="271" t="s">
        <v>243</v>
      </c>
      <c r="B50" s="272"/>
      <c r="C50" s="273"/>
      <c r="E50" s="274" t="e">
        <f>(E$27*1.3)+($E$48-$E$27)</f>
        <v>#DIV/0!</v>
      </c>
      <c r="F50" s="275"/>
      <c r="H50" s="164"/>
      <c r="I50" s="164"/>
      <c r="J50" s="164"/>
      <c r="K50" s="164"/>
      <c r="L50" s="164"/>
      <c r="M50" s="164"/>
      <c r="N50" s="164"/>
    </row>
    <row r="51" spans="1:15" s="258" customFormat="1" ht="14.25">
      <c r="A51" s="276"/>
      <c r="B51" s="277"/>
      <c r="C51" s="278"/>
      <c r="E51" s="276"/>
      <c r="F51" s="276"/>
      <c r="H51" s="164"/>
      <c r="I51" s="164"/>
      <c r="J51" s="164"/>
      <c r="K51" s="164"/>
      <c r="L51" s="164"/>
      <c r="M51" s="164"/>
      <c r="N51" s="164"/>
    </row>
    <row r="52" spans="1:15" s="258" customFormat="1" ht="14.25">
      <c r="A52" s="271" t="s">
        <v>55</v>
      </c>
      <c r="B52" s="272"/>
      <c r="C52" s="273"/>
      <c r="E52" s="274" t="e">
        <f>(E$27*1.5)+($E$48-$E$27)</f>
        <v>#DIV/0!</v>
      </c>
      <c r="F52" s="275"/>
      <c r="H52" s="164"/>
      <c r="I52" s="164"/>
      <c r="J52" s="164"/>
      <c r="K52" s="164"/>
      <c r="L52" s="164"/>
      <c r="M52" s="164"/>
      <c r="N52" s="164"/>
    </row>
    <row r="53" spans="1:15" s="258" customFormat="1" ht="14.25">
      <c r="A53" s="276"/>
      <c r="B53" s="277"/>
      <c r="C53" s="278"/>
      <c r="E53" s="276"/>
      <c r="F53" s="276"/>
      <c r="H53" s="164"/>
      <c r="I53" s="164"/>
      <c r="J53" s="164"/>
      <c r="K53" s="164"/>
      <c r="L53" s="164"/>
      <c r="M53" s="164"/>
      <c r="N53" s="164"/>
    </row>
    <row r="54" spans="1:15" s="258" customFormat="1" ht="14.25">
      <c r="A54" s="271" t="s">
        <v>90</v>
      </c>
      <c r="B54" s="272"/>
      <c r="C54" s="273"/>
      <c r="E54" s="274" t="e">
        <f>(E$27*2.5)+($E$48-$E$27)</f>
        <v>#DIV/0!</v>
      </c>
      <c r="F54" s="279"/>
      <c r="H54" s="164"/>
      <c r="I54" s="164"/>
      <c r="J54" s="164"/>
      <c r="K54" s="164"/>
      <c r="L54" s="164"/>
      <c r="M54" s="164"/>
      <c r="N54" s="164"/>
    </row>
    <row r="55" spans="1:15" s="164" customFormat="1" ht="14.25">
      <c r="B55" s="280"/>
      <c r="C55" s="281"/>
      <c r="F55" s="282"/>
    </row>
    <row r="56" spans="1:15" s="164" customFormat="1" ht="14.25">
      <c r="A56" s="271" t="s">
        <v>210</v>
      </c>
      <c r="B56" s="272"/>
      <c r="C56" s="273"/>
      <c r="D56" s="258"/>
      <c r="E56" s="274" t="e">
        <f>((E52*102)+(E54*9))/111</f>
        <v>#DIV/0!</v>
      </c>
      <c r="F56" s="282"/>
    </row>
    <row r="57" spans="1:15" s="164" customFormat="1" ht="14.25">
      <c r="B57" s="280"/>
      <c r="C57" s="281"/>
      <c r="F57" s="282"/>
    </row>
    <row r="58" spans="1:15" s="164" customFormat="1">
      <c r="C58" s="283"/>
      <c r="F58" s="282"/>
    </row>
    <row r="59" spans="1:15" s="164" customFormat="1">
      <c r="C59" s="283"/>
      <c r="F59" s="282"/>
    </row>
    <row r="60" spans="1:15" s="164" customFormat="1">
      <c r="A60" s="47"/>
      <c r="C60" s="283"/>
      <c r="F60" s="282"/>
    </row>
    <row r="61" spans="1:15" s="164" customFormat="1">
      <c r="C61" s="283"/>
      <c r="F61" s="282"/>
    </row>
    <row r="62" spans="1:15" s="164" customFormat="1">
      <c r="C62" s="283"/>
      <c r="F62" s="282"/>
      <c r="H62" s="4"/>
      <c r="I62" s="4"/>
      <c r="J62" s="4"/>
      <c r="K62" s="4"/>
      <c r="L62" s="4"/>
      <c r="M62" s="4"/>
      <c r="N62" s="4"/>
    </row>
    <row r="63" spans="1:15" s="164" customFormat="1">
      <c r="C63" s="283"/>
      <c r="F63" s="282"/>
      <c r="H63" s="4"/>
      <c r="I63" s="4"/>
      <c r="J63" s="4"/>
      <c r="K63" s="4"/>
      <c r="L63" s="4"/>
      <c r="M63" s="4"/>
      <c r="N63" s="4"/>
    </row>
    <row r="64" spans="1:15" s="164" customFormat="1">
      <c r="C64" s="283"/>
      <c r="F64" s="282"/>
      <c r="H64" s="4"/>
      <c r="I64" s="4"/>
      <c r="J64" s="4"/>
      <c r="K64" s="4"/>
      <c r="L64" s="4"/>
      <c r="M64" s="4"/>
      <c r="N64" s="4"/>
    </row>
    <row r="65" spans="3:14" s="164" customFormat="1">
      <c r="C65" s="283"/>
      <c r="F65" s="282"/>
      <c r="H65" s="4"/>
      <c r="I65" s="4"/>
      <c r="J65" s="4"/>
      <c r="K65" s="4"/>
      <c r="L65" s="4"/>
      <c r="M65" s="4"/>
      <c r="N65" s="4"/>
    </row>
    <row r="66" spans="3:14" s="164" customFormat="1">
      <c r="C66" s="283"/>
      <c r="F66" s="282"/>
      <c r="H66" s="4"/>
      <c r="I66" s="4"/>
      <c r="J66" s="4"/>
      <c r="K66" s="4"/>
      <c r="L66" s="4"/>
      <c r="M66" s="4"/>
      <c r="N66" s="4"/>
    </row>
    <row r="67" spans="3:14" s="164" customFormat="1">
      <c r="C67" s="283"/>
      <c r="F67" s="282"/>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10"/>
  <conditionalFormatting sqref="O33">
    <cfRule type="cellIs" dxfId="16" priority="1" operator="greaterThan">
      <formula>1</formula>
    </cfRule>
    <cfRule type="cellIs" dxfId="15" priority="2" operator="between">
      <formula>0.999999</formula>
      <formula>0</formula>
    </cfRule>
    <cfRule type="cellIs" dxfId="14" priority="3" operator="equal">
      <formula>1</formula>
    </cfRule>
  </conditionalFormatting>
  <pageMargins left="0.19685039370078741" right="0.19685039370078741" top="0.59055118110236227" bottom="0.78740157480314965" header="0.39370078740157483" footer="0.19685039370078741"/>
  <pageSetup paperSize="9" scale="53"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34" activePane="bottomLeft" state="frozen"/>
      <selection activeCell="D33" sqref="D33"/>
      <selection pane="bottomLeft" activeCell="E43" sqref="E43"/>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19" t="s">
        <v>28</v>
      </c>
      <c r="B1" s="169"/>
      <c r="C1" s="46"/>
      <c r="D1" s="46"/>
      <c r="E1" s="46"/>
      <c r="F1" s="3"/>
      <c r="H1" s="666"/>
      <c r="I1" s="666"/>
      <c r="J1" s="666"/>
      <c r="K1" s="666"/>
      <c r="L1" s="666"/>
      <c r="M1" s="666"/>
      <c r="N1" s="666"/>
    </row>
    <row r="2" spans="1:15">
      <c r="A2" s="216"/>
      <c r="B2" s="217"/>
      <c r="C2" s="218"/>
      <c r="D2" s="217"/>
      <c r="E2" s="219"/>
      <c r="F2" s="220"/>
      <c r="H2" s="666"/>
      <c r="I2" s="666"/>
      <c r="J2" s="666"/>
      <c r="K2" s="666"/>
      <c r="L2" s="666"/>
      <c r="M2" s="666"/>
      <c r="N2" s="666"/>
    </row>
    <row r="3" spans="1:15" ht="14.25" customHeight="1">
      <c r="A3" s="284" t="str">
        <f>'1-Contractblad totaal'!A3</f>
        <v>Naam opdrachtgever</v>
      </c>
      <c r="B3" s="285" t="str">
        <f>'1-Contractblad totaal'!B3</f>
        <v>ROC Aventus</v>
      </c>
      <c r="C3" s="286"/>
      <c r="D3" s="217"/>
      <c r="E3" s="222"/>
      <c r="F3" s="223"/>
      <c r="H3" s="666"/>
      <c r="I3" s="666"/>
      <c r="J3" s="666"/>
      <c r="K3" s="666"/>
      <c r="L3" s="666"/>
      <c r="M3" s="666"/>
      <c r="N3" s="666"/>
    </row>
    <row r="4" spans="1:15" ht="15.75" customHeight="1">
      <c r="A4" s="284" t="str">
        <f>'1-Contractblad totaal'!A4</f>
        <v>Calculatie onderdeel</v>
      </c>
      <c r="B4" s="287" t="str">
        <f ca="1">MID(CELL("bestandsnaam",$C$9),SEARCH("]",CELL("bestandsnaam",$C$9),1)+1,256)</f>
        <v>7-Opbouw uurtarief toezicht</v>
      </c>
      <c r="C4" s="288"/>
      <c r="D4" s="226"/>
      <c r="H4" s="666"/>
      <c r="I4" s="666"/>
      <c r="J4" s="666"/>
      <c r="K4" s="666"/>
      <c r="L4" s="666"/>
      <c r="M4" s="666"/>
      <c r="N4" s="666"/>
    </row>
    <row r="5" spans="1:15" ht="17.25">
      <c r="A5" s="284" t="str">
        <f>'1-Contractblad totaal'!A5</f>
        <v>Gebouw/plaats</v>
      </c>
      <c r="B5" s="285" t="str">
        <f>'1-Contractblad totaal'!B5</f>
        <v>Diverse gebouwen</v>
      </c>
      <c r="C5" s="288"/>
      <c r="D5" s="226"/>
      <c r="H5" s="666"/>
      <c r="I5" s="666"/>
      <c r="J5" s="666"/>
      <c r="K5" s="666"/>
      <c r="L5" s="666"/>
      <c r="M5" s="666"/>
      <c r="N5" s="666"/>
    </row>
    <row r="6" spans="1:15" ht="17.25">
      <c r="A6" s="284" t="str">
        <f>'1-Contractblad totaal'!A6</f>
        <v>Referentie nummer</v>
      </c>
      <c r="B6" s="285" t="str">
        <f>'1-Contractblad totaal'!B6</f>
        <v>AVEN-2021-MvdK</v>
      </c>
      <c r="C6" s="288"/>
      <c r="D6" s="226"/>
      <c r="H6" s="227"/>
      <c r="I6" s="227"/>
      <c r="J6" s="227"/>
      <c r="K6" s="227"/>
      <c r="L6" s="227"/>
      <c r="M6" s="227"/>
      <c r="N6" s="227"/>
    </row>
    <row r="7" spans="1:15" s="9" customFormat="1" ht="17.25">
      <c r="A7" s="284" t="str">
        <f>'1-Contractblad totaal'!A8</f>
        <v>Naam dienstverlener</v>
      </c>
      <c r="B7" s="285">
        <f>'1-Contractblad totaal'!B8</f>
        <v>0</v>
      </c>
      <c r="C7" s="288"/>
      <c r="D7" s="226"/>
      <c r="H7" s="227"/>
      <c r="I7" s="227"/>
      <c r="J7" s="227"/>
      <c r="K7" s="227"/>
      <c r="L7" s="227"/>
      <c r="M7" s="227"/>
      <c r="N7" s="227"/>
      <c r="O7" s="231"/>
    </row>
    <row r="8" spans="1:15" ht="15.75">
      <c r="A8" s="284" t="str">
        <f>'1-Contractblad totaal'!A9</f>
        <v>Prijspeil</v>
      </c>
      <c r="B8" s="113">
        <f>'1-Contractblad totaal'!B9</f>
        <v>44562</v>
      </c>
      <c r="C8" s="288"/>
      <c r="D8" s="226"/>
      <c r="I8" s="227"/>
      <c r="J8" s="227"/>
      <c r="K8" s="227"/>
      <c r="L8" s="227"/>
      <c r="M8" s="227"/>
      <c r="N8" s="227"/>
    </row>
    <row r="9" spans="1:15" ht="17.25">
      <c r="A9" s="221"/>
      <c r="B9" s="224"/>
      <c r="C9" s="225"/>
      <c r="D9" s="226"/>
      <c r="E9" s="228"/>
      <c r="F9" s="229"/>
    </row>
    <row r="10" spans="1:15" s="231" customFormat="1" ht="30.75" customHeight="1">
      <c r="A10" s="289" t="s">
        <v>224</v>
      </c>
      <c r="B10" s="290"/>
      <c r="C10" s="291"/>
      <c r="D10" s="230"/>
      <c r="E10" s="664" t="s">
        <v>223</v>
      </c>
      <c r="F10" s="670"/>
      <c r="H10" s="292" t="s">
        <v>152</v>
      </c>
      <c r="I10" s="663" t="s">
        <v>248</v>
      </c>
      <c r="J10" s="663"/>
      <c r="K10" s="663"/>
      <c r="L10" s="663"/>
      <c r="M10" s="663"/>
      <c r="N10" s="663"/>
    </row>
    <row r="11" spans="1:15" ht="30" customHeight="1">
      <c r="A11" s="232"/>
      <c r="B11" s="233" t="s">
        <v>67</v>
      </c>
      <c r="C11" s="234" t="s">
        <v>67</v>
      </c>
      <c r="D11" s="226"/>
      <c r="E11" s="235"/>
      <c r="F11" s="236"/>
      <c r="H11" s="232"/>
      <c r="I11" s="493">
        <v>1</v>
      </c>
      <c r="J11" s="493">
        <v>2</v>
      </c>
      <c r="K11" s="493">
        <v>3</v>
      </c>
      <c r="L11" s="493">
        <v>4</v>
      </c>
      <c r="M11" s="493">
        <v>5</v>
      </c>
      <c r="N11" s="493">
        <v>6</v>
      </c>
    </row>
    <row r="12" spans="1:15" ht="12.75" customHeight="1">
      <c r="A12" s="232" t="s">
        <v>42</v>
      </c>
      <c r="B12" s="238"/>
      <c r="C12" s="239"/>
      <c r="D12" s="226"/>
      <c r="E12" s="240">
        <f>SUM(I34:N34)</f>
        <v>0</v>
      </c>
      <c r="F12" s="241"/>
      <c r="H12" s="452" t="s">
        <v>147</v>
      </c>
      <c r="I12" s="491">
        <v>11.44</v>
      </c>
      <c r="J12" s="491">
        <v>12</v>
      </c>
      <c r="K12" s="491">
        <v>12.58</v>
      </c>
      <c r="L12" s="491">
        <v>13.23</v>
      </c>
      <c r="M12" s="491">
        <v>13.72</v>
      </c>
      <c r="N12" s="492">
        <v>14.41</v>
      </c>
    </row>
    <row r="13" spans="1:15" ht="14.25">
      <c r="A13" s="232" t="s">
        <v>16</v>
      </c>
      <c r="B13" s="242"/>
      <c r="C13" s="243" t="s">
        <v>72</v>
      </c>
      <c r="D13" s="226"/>
      <c r="E13" s="424"/>
      <c r="F13" s="241"/>
      <c r="H13" s="452" t="s">
        <v>148</v>
      </c>
      <c r="I13" s="491">
        <v>11.85</v>
      </c>
      <c r="J13" s="491">
        <v>12.44</v>
      </c>
      <c r="K13" s="491">
        <v>13.01</v>
      </c>
      <c r="L13" s="491">
        <v>13.67</v>
      </c>
      <c r="M13" s="491">
        <v>14.2</v>
      </c>
      <c r="N13" s="492">
        <v>14.92</v>
      </c>
    </row>
    <row r="14" spans="1:15" ht="14.25">
      <c r="A14" s="232" t="s">
        <v>48</v>
      </c>
      <c r="B14" s="242"/>
      <c r="C14" s="243" t="s">
        <v>72</v>
      </c>
      <c r="D14" s="226"/>
      <c r="E14" s="424"/>
      <c r="F14" s="241"/>
      <c r="H14" s="452" t="s">
        <v>149</v>
      </c>
      <c r="I14" s="491">
        <v>12.28</v>
      </c>
      <c r="J14" s="491">
        <v>12.88</v>
      </c>
      <c r="K14" s="491">
        <v>13.49</v>
      </c>
      <c r="L14" s="491">
        <v>14.15</v>
      </c>
      <c r="M14" s="491">
        <v>14.69</v>
      </c>
      <c r="N14" s="492">
        <v>15.44</v>
      </c>
    </row>
    <row r="15" spans="1:15" s="47" customFormat="1" ht="14.25">
      <c r="A15" s="244" t="s">
        <v>35</v>
      </c>
      <c r="B15" s="475"/>
      <c r="C15" s="246"/>
      <c r="D15" s="226"/>
      <c r="E15" s="247"/>
      <c r="F15" s="241"/>
      <c r="H15" s="452" t="s">
        <v>150</v>
      </c>
      <c r="I15" s="491">
        <v>12.66</v>
      </c>
      <c r="J15" s="491">
        <v>13.31</v>
      </c>
      <c r="K15" s="491">
        <v>13.92</v>
      </c>
      <c r="L15" s="491">
        <v>14.62</v>
      </c>
      <c r="M15" s="491">
        <v>15.18</v>
      </c>
      <c r="N15" s="492">
        <v>15.95</v>
      </c>
    </row>
    <row r="16" spans="1:15" ht="14.25">
      <c r="A16" s="388" t="s">
        <v>14</v>
      </c>
      <c r="B16" s="245"/>
      <c r="C16" s="246"/>
      <c r="D16" s="226"/>
      <c r="E16" s="392">
        <f>SUM(E12:E15)</f>
        <v>0</v>
      </c>
      <c r="F16" s="241"/>
      <c r="H16" s="452" t="s">
        <v>151</v>
      </c>
      <c r="I16" s="491">
        <v>13.05</v>
      </c>
      <c r="J16" s="491">
        <v>13.72</v>
      </c>
      <c r="K16" s="491">
        <v>14.38</v>
      </c>
      <c r="L16" s="491">
        <v>15.07</v>
      </c>
      <c r="M16" s="491">
        <v>15.66</v>
      </c>
      <c r="N16" s="492">
        <v>16.46</v>
      </c>
    </row>
    <row r="17" spans="1:15" ht="14.25">
      <c r="A17" s="244"/>
      <c r="B17" s="248"/>
      <c r="C17" s="249"/>
      <c r="D17" s="226"/>
      <c r="E17" s="250"/>
      <c r="F17" s="241"/>
      <c r="H17" s="450"/>
      <c r="I17" s="451"/>
      <c r="J17" s="451"/>
      <c r="K17" s="451"/>
      <c r="L17" s="451"/>
      <c r="M17" s="451"/>
      <c r="N17" s="451"/>
    </row>
    <row r="18" spans="1:15" ht="14.25">
      <c r="A18" s="251" t="s">
        <v>62</v>
      </c>
      <c r="B18" s="252"/>
      <c r="C18" s="425"/>
      <c r="D18" s="226"/>
      <c r="E18" s="247">
        <f>$C18*E16</f>
        <v>0</v>
      </c>
      <c r="F18" s="241"/>
      <c r="H18" s="292" t="s">
        <v>152</v>
      </c>
      <c r="I18" s="667" t="s">
        <v>155</v>
      </c>
      <c r="J18" s="668"/>
      <c r="K18" s="668"/>
      <c r="L18" s="668"/>
      <c r="M18" s="668"/>
      <c r="N18" s="669"/>
    </row>
    <row r="19" spans="1:15" s="47" customFormat="1" ht="14.25">
      <c r="A19" s="251" t="s">
        <v>95</v>
      </c>
      <c r="B19" s="252"/>
      <c r="C19" s="425"/>
      <c r="D19" s="226"/>
      <c r="E19" s="247">
        <f>$C19*E16</f>
        <v>0</v>
      </c>
      <c r="F19" s="241"/>
      <c r="H19" s="232"/>
      <c r="I19" s="237">
        <v>1</v>
      </c>
      <c r="J19" s="237">
        <v>2</v>
      </c>
      <c r="K19" s="237">
        <v>3</v>
      </c>
      <c r="L19" s="237">
        <v>4</v>
      </c>
      <c r="M19" s="237">
        <v>5</v>
      </c>
      <c r="N19" s="237">
        <v>6</v>
      </c>
    </row>
    <row r="20" spans="1:15" ht="14.25">
      <c r="A20" s="388" t="s">
        <v>57</v>
      </c>
      <c r="B20" s="253"/>
      <c r="C20" s="246"/>
      <c r="D20" s="226"/>
      <c r="E20" s="392">
        <f>SUM(E16:E19)</f>
        <v>0</v>
      </c>
      <c r="F20" s="254">
        <f>IF(E20=0,0,E20/E$48)</f>
        <v>0</v>
      </c>
      <c r="H20" s="232" t="s">
        <v>147</v>
      </c>
      <c r="I20" s="427"/>
      <c r="J20" s="427"/>
      <c r="K20" s="427"/>
      <c r="L20" s="427"/>
      <c r="M20" s="427"/>
      <c r="N20" s="427"/>
    </row>
    <row r="21" spans="1:15" ht="14.25">
      <c r="A21" s="244"/>
      <c r="B21" s="248"/>
      <c r="C21" s="249"/>
      <c r="D21" s="226"/>
      <c r="E21" s="250"/>
      <c r="F21" s="241"/>
      <c r="H21" s="232" t="s">
        <v>148</v>
      </c>
      <c r="I21" s="427"/>
      <c r="J21" s="427"/>
      <c r="K21" s="427"/>
      <c r="L21" s="427"/>
      <c r="M21" s="427"/>
      <c r="N21" s="427"/>
    </row>
    <row r="22" spans="1:15" s="258" customFormat="1" ht="14.25">
      <c r="A22" s="255" t="s">
        <v>64</v>
      </c>
      <c r="B22" s="252"/>
      <c r="C22" s="249"/>
      <c r="D22" s="256"/>
      <c r="E22" s="487">
        <f>E20*0.96</f>
        <v>0</v>
      </c>
      <c r="F22" s="257"/>
      <c r="H22" s="232" t="s">
        <v>149</v>
      </c>
      <c r="I22" s="427"/>
      <c r="J22" s="427"/>
      <c r="K22" s="427"/>
      <c r="L22" s="427"/>
      <c r="M22" s="427"/>
      <c r="N22" s="427"/>
      <c r="O22" s="4"/>
    </row>
    <row r="23" spans="1:15" ht="14.25" customHeight="1">
      <c r="A23" s="251" t="s">
        <v>76</v>
      </c>
      <c r="B23" s="252"/>
      <c r="C23" s="259" t="s">
        <v>49</v>
      </c>
      <c r="D23" s="226"/>
      <c r="E23" s="247" t="e">
        <f>E22*'5-Premies en opslagen'!$C25</f>
        <v>#DIV/0!</v>
      </c>
      <c r="F23" s="241"/>
      <c r="H23" s="232" t="s">
        <v>150</v>
      </c>
      <c r="I23" s="427"/>
      <c r="J23" s="427"/>
      <c r="K23" s="427"/>
      <c r="L23" s="427"/>
      <c r="M23" s="427"/>
      <c r="N23" s="427"/>
      <c r="O23" s="258"/>
    </row>
    <row r="24" spans="1:15" ht="12.75" customHeight="1">
      <c r="A24" s="388" t="s">
        <v>73</v>
      </c>
      <c r="B24" s="253"/>
      <c r="C24" s="246"/>
      <c r="D24" s="226"/>
      <c r="E24" s="392" t="e">
        <f>E23+E20</f>
        <v>#DIV/0!</v>
      </c>
      <c r="F24" s="254" t="e">
        <f>IF(E24=0,0,E24/E$48)</f>
        <v>#DIV/0!</v>
      </c>
      <c r="H24" s="232" t="s">
        <v>151</v>
      </c>
      <c r="I24" s="427"/>
      <c r="J24" s="427"/>
      <c r="K24" s="427"/>
      <c r="L24" s="427"/>
      <c r="M24" s="427"/>
      <c r="N24" s="427"/>
    </row>
    <row r="25" spans="1:15" ht="12.75" customHeight="1">
      <c r="A25" s="244"/>
      <c r="B25" s="253"/>
      <c r="C25" s="246"/>
      <c r="D25" s="226"/>
      <c r="E25" s="235"/>
      <c r="F25" s="241"/>
      <c r="H25" s="264" t="s">
        <v>154</v>
      </c>
      <c r="I25" s="454">
        <f t="shared" ref="I25:N25" si="0">SUM(I20:I24)</f>
        <v>0</v>
      </c>
      <c r="J25" s="454">
        <f t="shared" si="0"/>
        <v>0</v>
      </c>
      <c r="K25" s="454">
        <f t="shared" si="0"/>
        <v>0</v>
      </c>
      <c r="L25" s="454">
        <f t="shared" si="0"/>
        <v>0</v>
      </c>
      <c r="M25" s="454">
        <f t="shared" si="0"/>
        <v>0</v>
      </c>
      <c r="N25" s="454">
        <f t="shared" si="0"/>
        <v>0</v>
      </c>
      <c r="O25" s="65">
        <f>SUM(I25:N25)</f>
        <v>0</v>
      </c>
    </row>
    <row r="26" spans="1:15" ht="14.25">
      <c r="A26" s="251" t="s">
        <v>37</v>
      </c>
      <c r="B26" s="252"/>
      <c r="C26" s="259" t="s">
        <v>49</v>
      </c>
      <c r="D26" s="226"/>
      <c r="E26" s="247" t="e">
        <f>E24*'5-Premies en opslagen'!$B54</f>
        <v>#DIV/0!</v>
      </c>
      <c r="F26" s="241"/>
    </row>
    <row r="27" spans="1:15" ht="14.25">
      <c r="A27" s="388" t="s">
        <v>83</v>
      </c>
      <c r="B27" s="253"/>
      <c r="C27" s="246"/>
      <c r="D27" s="226"/>
      <c r="E27" s="392" t="e">
        <f>SUM(E24:E26)</f>
        <v>#DIV/0!</v>
      </c>
      <c r="F27" s="254" t="e">
        <f>IF(E27=0,0,E27/E$48)</f>
        <v>#DIV/0!</v>
      </c>
      <c r="H27" s="462" t="s">
        <v>152</v>
      </c>
      <c r="I27" s="663" t="s">
        <v>156</v>
      </c>
      <c r="J27" s="663"/>
      <c r="K27" s="663"/>
      <c r="L27" s="663"/>
      <c r="M27" s="663"/>
      <c r="N27" s="663"/>
    </row>
    <row r="28" spans="1:15" ht="14.25">
      <c r="A28" s="244"/>
      <c r="B28" s="253"/>
      <c r="C28" s="246"/>
      <c r="D28" s="226"/>
      <c r="E28" s="235"/>
      <c r="F28" s="241"/>
      <c r="H28" s="463"/>
      <c r="I28" s="464">
        <v>1</v>
      </c>
      <c r="J28" s="464">
        <v>2</v>
      </c>
      <c r="K28" s="464">
        <v>3</v>
      </c>
      <c r="L28" s="464">
        <v>4</v>
      </c>
      <c r="M28" s="464">
        <v>5</v>
      </c>
      <c r="N28" s="464">
        <v>6</v>
      </c>
    </row>
    <row r="29" spans="1:15" ht="14.25">
      <c r="A29" s="244" t="s">
        <v>65</v>
      </c>
      <c r="B29" s="260"/>
      <c r="C29" s="243" t="s">
        <v>72</v>
      </c>
      <c r="D29" s="226"/>
      <c r="E29" s="424"/>
      <c r="F29" s="397">
        <v>0</v>
      </c>
      <c r="H29" s="232" t="s">
        <v>147</v>
      </c>
      <c r="I29" s="465">
        <f t="shared" ref="I29:N29" si="1">I20*I12</f>
        <v>0</v>
      </c>
      <c r="J29" s="465">
        <f t="shared" si="1"/>
        <v>0</v>
      </c>
      <c r="K29" s="465">
        <f t="shared" si="1"/>
        <v>0</v>
      </c>
      <c r="L29" s="465">
        <f t="shared" si="1"/>
        <v>0</v>
      </c>
      <c r="M29" s="465">
        <f t="shared" si="1"/>
        <v>0</v>
      </c>
      <c r="N29" s="466">
        <f t="shared" si="1"/>
        <v>0</v>
      </c>
    </row>
    <row r="30" spans="1:15" ht="14.25">
      <c r="A30" s="244" t="s">
        <v>70</v>
      </c>
      <c r="B30" s="261"/>
      <c r="C30" s="243" t="s">
        <v>72</v>
      </c>
      <c r="D30" s="226"/>
      <c r="E30" s="424"/>
      <c r="F30" s="397">
        <v>0</v>
      </c>
      <c r="H30" s="232" t="s">
        <v>148</v>
      </c>
      <c r="I30" s="465">
        <f t="shared" ref="I30:N30" si="2">I21*I13</f>
        <v>0</v>
      </c>
      <c r="J30" s="465">
        <f t="shared" si="2"/>
        <v>0</v>
      </c>
      <c r="K30" s="465">
        <f t="shared" si="2"/>
        <v>0</v>
      </c>
      <c r="L30" s="465">
        <f t="shared" si="2"/>
        <v>0</v>
      </c>
      <c r="M30" s="465">
        <f t="shared" si="2"/>
        <v>0</v>
      </c>
      <c r="N30" s="466">
        <f t="shared" si="2"/>
        <v>0</v>
      </c>
    </row>
    <row r="31" spans="1:15" ht="12.75" customHeight="1">
      <c r="A31" s="244" t="s">
        <v>71</v>
      </c>
      <c r="B31" s="253"/>
      <c r="C31" s="246" t="s">
        <v>67</v>
      </c>
      <c r="D31" s="226"/>
      <c r="E31" s="262" t="s">
        <v>19</v>
      </c>
      <c r="F31" s="241"/>
      <c r="H31" s="232" t="s">
        <v>149</v>
      </c>
      <c r="I31" s="465">
        <f t="shared" ref="I31:N31" si="3">I22*I14</f>
        <v>0</v>
      </c>
      <c r="J31" s="465">
        <f t="shared" si="3"/>
        <v>0</v>
      </c>
      <c r="K31" s="465">
        <f t="shared" si="3"/>
        <v>0</v>
      </c>
      <c r="L31" s="465">
        <f t="shared" si="3"/>
        <v>0</v>
      </c>
      <c r="M31" s="465">
        <f t="shared" si="3"/>
        <v>0</v>
      </c>
      <c r="N31" s="466">
        <f t="shared" si="3"/>
        <v>0</v>
      </c>
    </row>
    <row r="32" spans="1:15" ht="12.75" customHeight="1">
      <c r="A32" s="426"/>
      <c r="B32" s="476"/>
      <c r="C32" s="477" t="s">
        <v>67</v>
      </c>
      <c r="D32" s="226"/>
      <c r="E32" s="424"/>
      <c r="F32" s="241"/>
      <c r="H32" s="232" t="s">
        <v>150</v>
      </c>
      <c r="I32" s="465">
        <f t="shared" ref="I32:N32" si="4">I23*I15</f>
        <v>0</v>
      </c>
      <c r="J32" s="465">
        <f t="shared" si="4"/>
        <v>0</v>
      </c>
      <c r="K32" s="465">
        <f t="shared" si="4"/>
        <v>0</v>
      </c>
      <c r="L32" s="465">
        <f t="shared" si="4"/>
        <v>0</v>
      </c>
      <c r="M32" s="465">
        <f t="shared" si="4"/>
        <v>0</v>
      </c>
      <c r="N32" s="466">
        <f t="shared" si="4"/>
        <v>0</v>
      </c>
    </row>
    <row r="33" spans="1:14" ht="12.75" customHeight="1">
      <c r="A33" s="388" t="s">
        <v>59</v>
      </c>
      <c r="B33" s="253"/>
      <c r="C33" s="246"/>
      <c r="D33" s="226"/>
      <c r="E33" s="392" t="e">
        <f>SUM(E27:E32)</f>
        <v>#DIV/0!</v>
      </c>
      <c r="F33" s="254" t="e">
        <f>IF(E33=0,0,E33/E$48)</f>
        <v>#DIV/0!</v>
      </c>
      <c r="H33" s="463" t="s">
        <v>151</v>
      </c>
      <c r="I33" s="465">
        <f t="shared" ref="I33:N33" si="5">I24*I16</f>
        <v>0</v>
      </c>
      <c r="J33" s="465">
        <f t="shared" si="5"/>
        <v>0</v>
      </c>
      <c r="K33" s="465">
        <f t="shared" si="5"/>
        <v>0</v>
      </c>
      <c r="L33" s="465">
        <f t="shared" si="5"/>
        <v>0</v>
      </c>
      <c r="M33" s="465">
        <f t="shared" si="5"/>
        <v>0</v>
      </c>
      <c r="N33" s="466">
        <f t="shared" si="5"/>
        <v>0</v>
      </c>
    </row>
    <row r="34" spans="1:14" ht="12.75" customHeight="1">
      <c r="A34" s="244"/>
      <c r="B34" s="253"/>
      <c r="C34" s="246"/>
      <c r="D34" s="226"/>
      <c r="E34" s="235"/>
      <c r="F34" s="241"/>
      <c r="H34" s="467" t="s">
        <v>154</v>
      </c>
      <c r="I34" s="468">
        <f t="shared" ref="I34:N34" si="6">SUM(I29:I33)</f>
        <v>0</v>
      </c>
      <c r="J34" s="468">
        <f t="shared" si="6"/>
        <v>0</v>
      </c>
      <c r="K34" s="468">
        <f t="shared" si="6"/>
        <v>0</v>
      </c>
      <c r="L34" s="468">
        <f t="shared" si="6"/>
        <v>0</v>
      </c>
      <c r="M34" s="468">
        <f t="shared" si="6"/>
        <v>0</v>
      </c>
      <c r="N34" s="468">
        <f t="shared" si="6"/>
        <v>0</v>
      </c>
    </row>
    <row r="35" spans="1:14" ht="12.75" customHeight="1">
      <c r="A35" s="244" t="s">
        <v>85</v>
      </c>
      <c r="B35" s="253"/>
      <c r="C35" s="263"/>
      <c r="D35" s="226"/>
      <c r="E35" s="424"/>
      <c r="F35" s="488" t="e">
        <f>E35/$E$48</f>
        <v>#DIV/0!</v>
      </c>
      <c r="H35" s="258"/>
      <c r="I35" s="258"/>
      <c r="J35" s="258"/>
      <c r="K35" s="258"/>
      <c r="L35" s="258"/>
      <c r="M35" s="258"/>
      <c r="N35" s="258"/>
    </row>
    <row r="36" spans="1:14" ht="14.25" customHeight="1">
      <c r="A36" s="244" t="s">
        <v>36</v>
      </c>
      <c r="B36" s="253"/>
      <c r="C36" s="263"/>
      <c r="D36" s="226"/>
      <c r="E36" s="424"/>
      <c r="F36" s="488" t="e">
        <f t="shared" ref="F36:F42" si="7">E36/$E$48</f>
        <v>#DIV/0!</v>
      </c>
      <c r="H36" s="258"/>
      <c r="I36" s="258"/>
      <c r="J36" s="258"/>
      <c r="K36" s="258"/>
      <c r="L36" s="258"/>
      <c r="M36" s="258"/>
      <c r="N36" s="258"/>
    </row>
    <row r="37" spans="1:14" ht="14.25">
      <c r="A37" s="244" t="s">
        <v>26</v>
      </c>
      <c r="B37" s="253"/>
      <c r="C37" s="263"/>
      <c r="D37" s="226"/>
      <c r="E37" s="424"/>
      <c r="F37" s="488" t="e">
        <f t="shared" si="7"/>
        <v>#DIV/0!</v>
      </c>
      <c r="H37" s="258"/>
      <c r="I37" s="258"/>
      <c r="J37" s="258"/>
      <c r="K37" s="258"/>
      <c r="L37" s="258"/>
      <c r="M37" s="258"/>
      <c r="N37" s="258"/>
    </row>
    <row r="38" spans="1:14" ht="14.25">
      <c r="A38" s="244" t="s">
        <v>3</v>
      </c>
      <c r="B38" s="253"/>
      <c r="C38" s="265"/>
      <c r="D38" s="226"/>
      <c r="E38" s="424"/>
      <c r="F38" s="488" t="e">
        <f t="shared" si="7"/>
        <v>#DIV/0!</v>
      </c>
      <c r="H38" s="164"/>
      <c r="I38" s="164"/>
      <c r="J38" s="164"/>
      <c r="K38" s="164"/>
      <c r="L38" s="164"/>
      <c r="M38" s="164"/>
      <c r="N38" s="164"/>
    </row>
    <row r="39" spans="1:14" ht="14.25">
      <c r="A39" s="244" t="s">
        <v>34</v>
      </c>
      <c r="B39" s="253"/>
      <c r="C39" s="263"/>
      <c r="D39" s="226"/>
      <c r="E39" s="424"/>
      <c r="F39" s="488" t="e">
        <f t="shared" si="7"/>
        <v>#DIV/0!</v>
      </c>
      <c r="H39" s="164"/>
      <c r="I39" s="164"/>
      <c r="J39" s="164"/>
      <c r="K39" s="164"/>
      <c r="L39" s="164"/>
      <c r="M39" s="164"/>
      <c r="N39" s="164"/>
    </row>
    <row r="40" spans="1:14" ht="14.25">
      <c r="A40" s="244" t="s">
        <v>31</v>
      </c>
      <c r="B40" s="253"/>
      <c r="C40" s="265"/>
      <c r="D40" s="226"/>
      <c r="E40" s="424"/>
      <c r="F40" s="488" t="e">
        <f t="shared" si="7"/>
        <v>#DIV/0!</v>
      </c>
      <c r="H40" s="164"/>
      <c r="I40" s="164"/>
      <c r="J40" s="164"/>
      <c r="K40" s="164"/>
      <c r="L40" s="164"/>
      <c r="M40" s="164"/>
      <c r="N40" s="164"/>
    </row>
    <row r="41" spans="1:14" ht="14.25">
      <c r="A41" s="244" t="s">
        <v>77</v>
      </c>
      <c r="B41" s="253"/>
      <c r="C41" s="243" t="s">
        <v>72</v>
      </c>
      <c r="D41" s="226"/>
      <c r="E41" s="424"/>
      <c r="F41" s="488" t="e">
        <f t="shared" si="7"/>
        <v>#DIV/0!</v>
      </c>
      <c r="H41" s="164"/>
      <c r="I41" s="164"/>
      <c r="J41" s="164"/>
      <c r="K41" s="164"/>
      <c r="L41" s="164"/>
      <c r="M41" s="164"/>
      <c r="N41" s="164"/>
    </row>
    <row r="42" spans="1:14" ht="14.25">
      <c r="A42" s="244" t="s">
        <v>94</v>
      </c>
      <c r="B42" s="253"/>
      <c r="C42" s="243"/>
      <c r="D42" s="226"/>
      <c r="E42" s="424"/>
      <c r="F42" s="488" t="e">
        <f t="shared" si="7"/>
        <v>#DIV/0!</v>
      </c>
      <c r="H42" s="164"/>
      <c r="I42" s="164"/>
      <c r="J42" s="164"/>
      <c r="K42" s="164"/>
      <c r="L42" s="164"/>
      <c r="M42" s="164"/>
      <c r="N42" s="164"/>
    </row>
    <row r="43" spans="1:14" ht="14.25">
      <c r="A43" s="426"/>
      <c r="B43" s="476"/>
      <c r="C43" s="478"/>
      <c r="D43" s="226"/>
      <c r="E43" s="424"/>
      <c r="F43" s="241"/>
      <c r="H43" s="164"/>
      <c r="I43" s="164"/>
      <c r="J43" s="164"/>
      <c r="K43" s="164"/>
      <c r="L43" s="164"/>
      <c r="M43" s="164"/>
      <c r="N43" s="164"/>
    </row>
    <row r="44" spans="1:14" ht="14.25">
      <c r="A44" s="388" t="s">
        <v>78</v>
      </c>
      <c r="B44" s="253"/>
      <c r="C44" s="246"/>
      <c r="D44" s="226"/>
      <c r="E44" s="392" t="e">
        <f>SUM(E33:E43)</f>
        <v>#DIV/0!</v>
      </c>
      <c r="F44" s="254" t="e">
        <f>IF(E44=0,0,E44/E$48)</f>
        <v>#DIV/0!</v>
      </c>
      <c r="H44" s="164"/>
      <c r="I44" s="164"/>
      <c r="J44" s="164"/>
      <c r="K44" s="164"/>
      <c r="L44" s="164"/>
      <c r="M44" s="164"/>
      <c r="N44" s="164"/>
    </row>
    <row r="45" spans="1:14" ht="14.25">
      <c r="A45" s="244"/>
      <c r="B45" s="253"/>
      <c r="C45" s="246"/>
      <c r="D45" s="226"/>
      <c r="E45" s="235"/>
      <c r="F45" s="266"/>
      <c r="H45" s="164"/>
      <c r="I45" s="164"/>
      <c r="J45" s="164"/>
      <c r="K45" s="164"/>
      <c r="L45" s="164"/>
      <c r="M45" s="164"/>
      <c r="N45" s="164"/>
    </row>
    <row r="46" spans="1:14" ht="14.25">
      <c r="A46" s="244" t="s">
        <v>79</v>
      </c>
      <c r="B46" s="253"/>
      <c r="C46" s="265"/>
      <c r="D46" s="226"/>
      <c r="E46" s="424"/>
      <c r="F46" s="254">
        <f>(IF(E46=0,0,E46/E$48))</f>
        <v>0</v>
      </c>
      <c r="H46" s="164"/>
      <c r="I46" s="164"/>
      <c r="J46" s="164"/>
      <c r="K46" s="164"/>
      <c r="L46" s="164"/>
      <c r="M46" s="164"/>
      <c r="N46" s="164"/>
    </row>
    <row r="47" spans="1:14" ht="14.25">
      <c r="A47" s="244"/>
      <c r="B47" s="245"/>
      <c r="C47" s="246"/>
      <c r="D47" s="226"/>
      <c r="E47" s="235"/>
      <c r="F47" s="241"/>
      <c r="H47" s="164"/>
      <c r="I47" s="164"/>
      <c r="J47" s="164"/>
      <c r="K47" s="164"/>
      <c r="L47" s="164"/>
      <c r="M47" s="164"/>
      <c r="N47" s="164"/>
    </row>
    <row r="48" spans="1:14" ht="14.25">
      <c r="A48" s="388" t="s">
        <v>50</v>
      </c>
      <c r="B48" s="295"/>
      <c r="C48" s="267"/>
      <c r="D48" s="226"/>
      <c r="E48" s="393" t="e">
        <f>SUM(E44:E47)*1.02</f>
        <v>#DIV/0!</v>
      </c>
      <c r="F48" s="395" t="e">
        <f>SUM(F44:F47)</f>
        <v>#DIV/0!</v>
      </c>
      <c r="H48" s="164"/>
      <c r="I48" s="164"/>
      <c r="J48" s="164"/>
      <c r="K48" s="164"/>
      <c r="L48" s="164"/>
      <c r="M48" s="164"/>
      <c r="N48" s="164"/>
    </row>
    <row r="49" spans="1:14" ht="14.25">
      <c r="A49" s="167"/>
      <c r="B49" s="268"/>
      <c r="C49" s="269"/>
      <c r="D49" s="226"/>
      <c r="E49" s="9"/>
      <c r="F49" s="270"/>
      <c r="H49" s="164"/>
      <c r="I49" s="164"/>
      <c r="J49" s="164"/>
      <c r="K49" s="164"/>
      <c r="L49" s="164"/>
      <c r="M49" s="164"/>
      <c r="N49" s="164"/>
    </row>
    <row r="50" spans="1:14" s="258" customFormat="1" ht="14.25">
      <c r="A50" s="271" t="s">
        <v>243</v>
      </c>
      <c r="B50" s="272"/>
      <c r="C50" s="273"/>
      <c r="E50" s="274" t="e">
        <f>(E$27*1.3)+($E$48-$E$27)</f>
        <v>#DIV/0!</v>
      </c>
      <c r="F50" s="275"/>
      <c r="H50" s="164"/>
      <c r="I50" s="164"/>
      <c r="J50" s="164"/>
      <c r="K50" s="164"/>
      <c r="L50" s="164"/>
      <c r="M50" s="164"/>
      <c r="N50" s="164"/>
    </row>
    <row r="51" spans="1:14" s="258" customFormat="1" ht="14.25">
      <c r="A51" s="276"/>
      <c r="B51" s="277"/>
      <c r="C51" s="278"/>
      <c r="E51" s="276"/>
      <c r="F51" s="276"/>
      <c r="H51" s="164"/>
      <c r="I51" s="164"/>
      <c r="J51" s="164"/>
      <c r="K51" s="164"/>
      <c r="L51" s="164"/>
      <c r="M51" s="164"/>
      <c r="N51" s="164"/>
    </row>
    <row r="52" spans="1:14" s="258" customFormat="1" ht="14.25">
      <c r="A52" s="271" t="s">
        <v>55</v>
      </c>
      <c r="B52" s="272"/>
      <c r="C52" s="273"/>
      <c r="E52" s="274" t="e">
        <f>(E$27*1.5)+($E$48-$E$27)</f>
        <v>#DIV/0!</v>
      </c>
      <c r="F52" s="275"/>
      <c r="H52" s="164"/>
      <c r="I52" s="164"/>
      <c r="J52" s="164"/>
      <c r="K52" s="164"/>
      <c r="L52" s="164"/>
      <c r="M52" s="164"/>
      <c r="N52" s="164"/>
    </row>
    <row r="53" spans="1:14" s="258" customFormat="1" ht="14.25">
      <c r="A53" s="276"/>
      <c r="B53" s="277"/>
      <c r="C53" s="278"/>
      <c r="E53" s="276"/>
      <c r="F53" s="276"/>
      <c r="H53" s="164"/>
      <c r="I53" s="164"/>
      <c r="J53" s="164"/>
      <c r="K53" s="164"/>
      <c r="L53" s="164"/>
      <c r="M53" s="164"/>
      <c r="N53" s="164"/>
    </row>
    <row r="54" spans="1:14" s="258" customFormat="1" ht="14.25">
      <c r="A54" s="271" t="s">
        <v>90</v>
      </c>
      <c r="B54" s="272"/>
      <c r="C54" s="273"/>
      <c r="E54" s="274" t="e">
        <f>(E$27*2.5)+($E$48-$E$27)</f>
        <v>#DIV/0!</v>
      </c>
      <c r="F54" s="279"/>
      <c r="H54" s="164"/>
      <c r="I54" s="164"/>
      <c r="J54" s="164"/>
      <c r="K54" s="164"/>
      <c r="L54" s="164"/>
      <c r="M54" s="164"/>
      <c r="N54" s="164"/>
    </row>
    <row r="55" spans="1:14" s="164" customFormat="1" ht="14.25">
      <c r="B55" s="280"/>
      <c r="C55" s="281"/>
      <c r="F55" s="282"/>
    </row>
    <row r="56" spans="1:14" s="164" customFormat="1" ht="14.25">
      <c r="A56" s="271" t="s">
        <v>210</v>
      </c>
      <c r="B56" s="272"/>
      <c r="C56" s="273"/>
      <c r="D56" s="258"/>
      <c r="E56" s="274" t="e">
        <f>((E52*102)+(E54*9))/111</f>
        <v>#DIV/0!</v>
      </c>
      <c r="F56" s="282"/>
    </row>
    <row r="57" spans="1:14" s="164" customFormat="1" ht="14.25">
      <c r="B57" s="280"/>
      <c r="C57" s="281"/>
      <c r="F57" s="282"/>
    </row>
    <row r="58" spans="1:14" s="164" customFormat="1">
      <c r="C58" s="283"/>
      <c r="F58" s="282"/>
    </row>
    <row r="59" spans="1:14" s="164" customFormat="1">
      <c r="C59" s="283"/>
      <c r="F59" s="282"/>
    </row>
    <row r="60" spans="1:14" s="164" customFormat="1">
      <c r="A60" s="47"/>
      <c r="C60" s="283"/>
      <c r="F60" s="282"/>
    </row>
    <row r="61" spans="1:14" s="164" customFormat="1">
      <c r="C61" s="283"/>
      <c r="F61" s="282"/>
    </row>
    <row r="62" spans="1:14" s="164" customFormat="1">
      <c r="C62" s="283"/>
      <c r="F62" s="282"/>
    </row>
    <row r="63" spans="1:14" s="164" customFormat="1">
      <c r="C63" s="283"/>
      <c r="F63" s="282"/>
      <c r="H63" s="4"/>
      <c r="I63" s="4"/>
      <c r="J63" s="4"/>
      <c r="K63" s="4"/>
      <c r="L63" s="4"/>
      <c r="M63" s="4"/>
      <c r="N63" s="4"/>
    </row>
    <row r="64" spans="1:14" s="164" customFormat="1">
      <c r="C64" s="283"/>
      <c r="F64" s="282"/>
      <c r="H64" s="4"/>
      <c r="I64" s="4"/>
      <c r="J64" s="4"/>
      <c r="K64" s="4"/>
      <c r="L64" s="4"/>
      <c r="M64" s="4"/>
      <c r="N64" s="4"/>
    </row>
    <row r="65" spans="3:15" s="164" customFormat="1">
      <c r="C65" s="283"/>
      <c r="F65" s="282"/>
      <c r="H65" s="4"/>
      <c r="I65" s="4"/>
      <c r="J65" s="4"/>
      <c r="K65" s="4"/>
      <c r="L65" s="4"/>
      <c r="M65" s="4"/>
      <c r="N65" s="4"/>
      <c r="O65" s="4"/>
    </row>
    <row r="66" spans="3:15" s="164" customFormat="1">
      <c r="C66" s="283"/>
      <c r="F66" s="282"/>
      <c r="H66" s="4"/>
      <c r="I66" s="4"/>
      <c r="J66" s="4"/>
      <c r="K66" s="4"/>
      <c r="L66" s="4"/>
      <c r="M66" s="4"/>
      <c r="N66" s="4"/>
      <c r="O66" s="258"/>
    </row>
    <row r="67" spans="3:15" s="164" customFormat="1">
      <c r="C67" s="283"/>
      <c r="F67" s="282"/>
      <c r="H67" s="4"/>
      <c r="I67" s="4"/>
      <c r="J67" s="4"/>
      <c r="K67" s="4"/>
      <c r="L67" s="4"/>
      <c r="M67" s="4"/>
      <c r="N67" s="4"/>
      <c r="O67" s="258"/>
    </row>
    <row r="68" spans="3:15">
      <c r="O68" s="258"/>
    </row>
    <row r="69" spans="3:15">
      <c r="O69" s="164"/>
    </row>
    <row r="70" spans="3:15">
      <c r="O70" s="164"/>
    </row>
    <row r="71" spans="3:15">
      <c r="O71" s="164"/>
    </row>
    <row r="72" spans="3:15">
      <c r="O72" s="164"/>
    </row>
    <row r="73" spans="3:15">
      <c r="O73" s="164"/>
    </row>
    <row r="74" spans="3:15">
      <c r="O74" s="164"/>
    </row>
    <row r="75" spans="3:15">
      <c r="O75" s="164"/>
    </row>
    <row r="76" spans="3:15">
      <c r="O76" s="164"/>
    </row>
    <row r="77" spans="3:15">
      <c r="O77" s="164"/>
    </row>
    <row r="78" spans="3:15">
      <c r="O78" s="164"/>
    </row>
    <row r="79" spans="3:15">
      <c r="O79" s="164"/>
    </row>
    <row r="80" spans="3:15">
      <c r="O80" s="164"/>
    </row>
    <row r="81" spans="15:15">
      <c r="O81" s="164"/>
    </row>
  </sheetData>
  <mergeCells count="7">
    <mergeCell ref="E10:F10"/>
    <mergeCell ref="I10:N10"/>
    <mergeCell ref="I27:N27"/>
    <mergeCell ref="H1:N2"/>
    <mergeCell ref="H3:N3"/>
    <mergeCell ref="H4:N5"/>
    <mergeCell ref="I18:N18"/>
  </mergeCells>
  <conditionalFormatting sqref="O25">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N49"/>
  <sheetViews>
    <sheetView showGridLines="0" zoomScaleNormal="100" workbookViewId="0">
      <pane ySplit="10" topLeftCell="A11" activePane="bottomLeft" state="frozen"/>
      <selection activeCell="F10" sqref="F10"/>
      <selection pane="bottomLeft" activeCell="E37" sqref="E37"/>
    </sheetView>
  </sheetViews>
  <sheetFormatPr defaultColWidth="9.140625" defaultRowHeight="13.5"/>
  <cols>
    <col min="1" max="1" width="42.7109375" style="4" bestFit="1" customWidth="1"/>
    <col min="2" max="2" width="120.7109375" style="4" customWidth="1"/>
    <col min="3" max="3" width="18" style="542" customWidth="1"/>
    <col min="4" max="4" width="15.7109375" style="572" customWidth="1"/>
    <col min="5" max="5" width="11.140625" style="4" customWidth="1"/>
    <col min="6" max="6" width="10.140625" style="4" bestFit="1" customWidth="1"/>
    <col min="7" max="7" width="13.28515625" style="4" bestFit="1" customWidth="1"/>
    <col min="8" max="8" width="12.140625" style="4" bestFit="1" customWidth="1"/>
    <col min="9" max="9" width="15.7109375" style="4" bestFit="1" customWidth="1"/>
    <col min="10" max="10" width="26.42578125" style="542" customWidth="1"/>
    <col min="11" max="16384" width="9.140625" style="4"/>
  </cols>
  <sheetData>
    <row r="1" spans="1:12">
      <c r="A1" s="428" t="s">
        <v>28</v>
      </c>
    </row>
    <row r="2" spans="1:12">
      <c r="D2" s="542"/>
      <c r="E2" s="542"/>
      <c r="F2" s="542"/>
    </row>
    <row r="3" spans="1:12" ht="17.25">
      <c r="A3" s="81" t="str">
        <f>'1-Contractblad totaal'!A3</f>
        <v>Naam opdrachtgever</v>
      </c>
      <c r="B3" s="135" t="str">
        <f>'1-Contractblad totaal'!B3</f>
        <v>ROC Aventus</v>
      </c>
      <c r="C3" s="572"/>
      <c r="E3" s="572"/>
      <c r="F3" s="542"/>
    </row>
    <row r="4" spans="1:12" ht="17.25">
      <c r="A4" s="81" t="str">
        <f>'1-Contractblad totaal'!A4</f>
        <v>Calculatie onderdeel</v>
      </c>
      <c r="B4" s="135" t="str">
        <f ca="1">MID(CELL("bestandsnaam",$D$9),SEARCH("]",CELL("bestandsnaam",$D$9),1)+1,256)</f>
        <v>8-Additionele werkzaamheden</v>
      </c>
      <c r="C4" s="572"/>
      <c r="E4" s="572"/>
      <c r="F4" s="542"/>
    </row>
    <row r="5" spans="1:12" ht="17.25">
      <c r="A5" s="81" t="str">
        <f>'1-Contractblad totaal'!A5</f>
        <v>Gebouw/plaats</v>
      </c>
      <c r="B5" s="135" t="str">
        <f>'1-Contractblad totaal'!B5</f>
        <v>Diverse gebouwen</v>
      </c>
      <c r="C5" s="572"/>
      <c r="E5" s="572"/>
      <c r="F5" s="542"/>
    </row>
    <row r="6" spans="1:12" ht="17.25">
      <c r="A6" s="81" t="str">
        <f>'1-Contractblad totaal'!A6</f>
        <v>Referentie nummer</v>
      </c>
      <c r="B6" s="135" t="str">
        <f>'1-Contractblad totaal'!B6</f>
        <v>AVEN-2021-MvdK</v>
      </c>
      <c r="C6" s="572"/>
      <c r="E6" s="572"/>
    </row>
    <row r="7" spans="1:12" ht="15" customHeight="1">
      <c r="A7" s="81" t="str">
        <f>'1-Contractblad totaal'!A8</f>
        <v>Naam dienstverlener</v>
      </c>
      <c r="B7" s="524">
        <f>'1-Contractblad totaal'!B8</f>
        <v>0</v>
      </c>
      <c r="L7" s="528"/>
    </row>
    <row r="8" spans="1:12" ht="15.75">
      <c r="A8" s="81" t="str">
        <f>'1-Contractblad totaal'!A9</f>
        <v>Prijspeil</v>
      </c>
      <c r="B8" s="113">
        <f>'1-Contractblad totaal'!B9</f>
        <v>44562</v>
      </c>
      <c r="F8" s="297"/>
      <c r="G8" s="297"/>
      <c r="H8" s="297"/>
      <c r="I8" s="297"/>
      <c r="J8" s="297"/>
    </row>
    <row r="10" spans="1:12" ht="25.5">
      <c r="A10" s="300" t="s">
        <v>106</v>
      </c>
      <c r="B10" s="300" t="s">
        <v>177</v>
      </c>
      <c r="C10" s="300" t="s">
        <v>1406</v>
      </c>
      <c r="D10" s="573" t="s">
        <v>173</v>
      </c>
      <c r="E10" s="300" t="s">
        <v>107</v>
      </c>
      <c r="F10" s="300" t="s">
        <v>1415</v>
      </c>
      <c r="G10" s="300" t="s">
        <v>174</v>
      </c>
      <c r="H10" s="300" t="s">
        <v>175</v>
      </c>
      <c r="I10" s="300" t="s">
        <v>176</v>
      </c>
    </row>
    <row r="11" spans="1:12" s="542" customFormat="1">
      <c r="A11" s="589" t="s">
        <v>1396</v>
      </c>
      <c r="B11" s="590"/>
      <c r="C11" s="591"/>
      <c r="D11" s="592"/>
      <c r="E11" s="591"/>
      <c r="F11" s="593"/>
      <c r="G11" s="594"/>
      <c r="H11" s="595"/>
      <c r="I11" s="596"/>
    </row>
    <row r="12" spans="1:12">
      <c r="A12" s="529" t="s">
        <v>514</v>
      </c>
      <c r="B12" s="597" t="s">
        <v>1407</v>
      </c>
      <c r="C12" s="567" t="s">
        <v>385</v>
      </c>
      <c r="D12" s="574">
        <v>102.26</v>
      </c>
      <c r="E12" s="567">
        <v>1</v>
      </c>
      <c r="F12" s="540"/>
      <c r="G12" s="568">
        <f t="shared" ref="G12:G38" si="0">F12*E12</f>
        <v>0</v>
      </c>
      <c r="H12" s="430"/>
      <c r="I12" s="569">
        <f t="shared" ref="I12:I38" si="1">H12*G12</f>
        <v>0</v>
      </c>
    </row>
    <row r="13" spans="1:12">
      <c r="A13" s="529" t="s">
        <v>514</v>
      </c>
      <c r="B13" s="597" t="s">
        <v>1417</v>
      </c>
      <c r="C13" s="567"/>
      <c r="D13" s="574"/>
      <c r="E13" s="567">
        <v>10</v>
      </c>
      <c r="F13" s="540"/>
      <c r="G13" s="568">
        <f t="shared" si="0"/>
        <v>0</v>
      </c>
      <c r="H13" s="430"/>
      <c r="I13" s="569">
        <f t="shared" ref="I13:I20" si="2">H13*G13</f>
        <v>0</v>
      </c>
    </row>
    <row r="14" spans="1:12" s="542" customFormat="1">
      <c r="A14" s="561" t="s">
        <v>514</v>
      </c>
      <c r="B14" s="615" t="s">
        <v>1413</v>
      </c>
      <c r="C14" s="567"/>
      <c r="D14" s="574">
        <v>5</v>
      </c>
      <c r="E14" s="567">
        <v>2</v>
      </c>
      <c r="F14" s="540"/>
      <c r="G14" s="568">
        <f t="shared" ref="G14:G16" si="3">F14*E14</f>
        <v>0</v>
      </c>
      <c r="H14" s="430"/>
      <c r="I14" s="569">
        <f t="shared" ref="I14:I16" si="4">H14*G14</f>
        <v>0</v>
      </c>
    </row>
    <row r="15" spans="1:12" s="542" customFormat="1">
      <c r="A15" s="561" t="s">
        <v>514</v>
      </c>
      <c r="B15" s="597" t="s">
        <v>1423</v>
      </c>
      <c r="C15" s="567"/>
      <c r="D15" s="574"/>
      <c r="E15" s="567">
        <v>2</v>
      </c>
      <c r="F15" s="540"/>
      <c r="G15" s="568">
        <f t="shared" ref="G15" si="5">F15*E15</f>
        <v>0</v>
      </c>
      <c r="H15" s="430"/>
      <c r="I15" s="569">
        <f t="shared" ref="I15" si="6">H15*G15</f>
        <v>0</v>
      </c>
    </row>
    <row r="16" spans="1:12" s="542" customFormat="1">
      <c r="A16" s="561" t="s">
        <v>514</v>
      </c>
      <c r="B16" s="597" t="s">
        <v>1424</v>
      </c>
      <c r="C16" s="567"/>
      <c r="D16" s="574"/>
      <c r="E16" s="567">
        <v>6</v>
      </c>
      <c r="F16" s="540"/>
      <c r="G16" s="568">
        <f t="shared" si="3"/>
        <v>0</v>
      </c>
      <c r="H16" s="430"/>
      <c r="I16" s="569">
        <f t="shared" si="4"/>
        <v>0</v>
      </c>
    </row>
    <row r="17" spans="1:14" s="542" customFormat="1">
      <c r="A17" s="561" t="s">
        <v>514</v>
      </c>
      <c r="B17" s="597" t="s">
        <v>1416</v>
      </c>
      <c r="C17" s="567"/>
      <c r="D17" s="574" t="s">
        <v>1412</v>
      </c>
      <c r="E17" s="567">
        <v>1</v>
      </c>
      <c r="F17" s="540"/>
      <c r="G17" s="568">
        <f t="shared" si="0"/>
        <v>0</v>
      </c>
      <c r="H17" s="430"/>
      <c r="I17" s="569">
        <f t="shared" si="2"/>
        <v>0</v>
      </c>
    </row>
    <row r="18" spans="1:14">
      <c r="A18" s="561" t="s">
        <v>514</v>
      </c>
      <c r="B18" s="597" t="s">
        <v>1401</v>
      </c>
      <c r="C18" s="567"/>
      <c r="D18" s="574"/>
      <c r="E18" s="567">
        <v>42</v>
      </c>
      <c r="F18" s="620">
        <v>19.25</v>
      </c>
      <c r="G18" s="568">
        <f>F18*E18</f>
        <v>808.5</v>
      </c>
      <c r="H18" s="539" t="e">
        <f>-'6-Opbouw uurtarief productie'!E27</f>
        <v>#DIV/0!</v>
      </c>
      <c r="I18" s="575" t="e">
        <f>H18*G18</f>
        <v>#DIV/0!</v>
      </c>
      <c r="J18" s="549" t="s">
        <v>1402</v>
      </c>
      <c r="L18" s="296"/>
      <c r="N18" s="4" t="s">
        <v>1419</v>
      </c>
    </row>
    <row r="19" spans="1:14" s="542" customFormat="1">
      <c r="A19" s="561" t="s">
        <v>514</v>
      </c>
      <c r="B19" s="597" t="s">
        <v>1422</v>
      </c>
      <c r="C19" s="567"/>
      <c r="D19" s="574" t="s">
        <v>1412</v>
      </c>
      <c r="E19" s="567">
        <f>39*2</f>
        <v>78</v>
      </c>
      <c r="F19" s="620">
        <v>1</v>
      </c>
      <c r="G19" s="568">
        <f t="shared" ref="G19" si="7">F19*E19</f>
        <v>78</v>
      </c>
      <c r="H19" s="430"/>
      <c r="I19" s="569">
        <f t="shared" ref="I19" si="8">H19*G19</f>
        <v>0</v>
      </c>
    </row>
    <row r="20" spans="1:14" s="542" customFormat="1" ht="14.25" customHeight="1">
      <c r="A20" s="529" t="s">
        <v>515</v>
      </c>
      <c r="B20" s="597" t="s">
        <v>1420</v>
      </c>
      <c r="C20" s="567"/>
      <c r="D20" s="574">
        <v>1</v>
      </c>
      <c r="E20" s="567">
        <v>2</v>
      </c>
      <c r="F20" s="540"/>
      <c r="G20" s="568">
        <f t="shared" ref="G20" si="9">F20*E20</f>
        <v>0</v>
      </c>
      <c r="H20" s="430"/>
      <c r="I20" s="569">
        <f t="shared" si="2"/>
        <v>0</v>
      </c>
    </row>
    <row r="21" spans="1:14" s="542" customFormat="1">
      <c r="A21" s="529" t="s">
        <v>515</v>
      </c>
      <c r="B21" s="597" t="s">
        <v>1417</v>
      </c>
      <c r="C21" s="567"/>
      <c r="D21" s="574"/>
      <c r="E21" s="567">
        <v>10</v>
      </c>
      <c r="F21" s="540"/>
      <c r="G21" s="568">
        <f t="shared" ref="G21:G23" si="10">F21*E21</f>
        <v>0</v>
      </c>
      <c r="H21" s="430"/>
      <c r="I21" s="569">
        <f t="shared" si="1"/>
        <v>0</v>
      </c>
    </row>
    <row r="22" spans="1:14" s="542" customFormat="1">
      <c r="A22" s="529" t="s">
        <v>515</v>
      </c>
      <c r="B22" s="597" t="s">
        <v>1423</v>
      </c>
      <c r="C22" s="567"/>
      <c r="D22" s="574"/>
      <c r="E22" s="567">
        <v>2</v>
      </c>
      <c r="F22" s="540"/>
      <c r="G22" s="568">
        <f t="shared" ref="G22" si="11">F22*E22</f>
        <v>0</v>
      </c>
      <c r="H22" s="430"/>
      <c r="I22" s="569">
        <f t="shared" ref="I22" si="12">H22*G22</f>
        <v>0</v>
      </c>
    </row>
    <row r="23" spans="1:14" s="542" customFormat="1">
      <c r="A23" s="529" t="s">
        <v>515</v>
      </c>
      <c r="B23" s="597" t="s">
        <v>1424</v>
      </c>
      <c r="C23" s="567"/>
      <c r="D23" s="574"/>
      <c r="E23" s="567">
        <v>6</v>
      </c>
      <c r="F23" s="540"/>
      <c r="G23" s="568">
        <f t="shared" si="10"/>
        <v>0</v>
      </c>
      <c r="H23" s="430"/>
      <c r="I23" s="569">
        <f t="shared" si="1"/>
        <v>0</v>
      </c>
    </row>
    <row r="24" spans="1:14">
      <c r="A24" s="529" t="s">
        <v>515</v>
      </c>
      <c r="B24" s="597" t="s">
        <v>1416</v>
      </c>
      <c r="C24" s="567"/>
      <c r="D24" s="574" t="s">
        <v>1412</v>
      </c>
      <c r="E24" s="567">
        <v>1</v>
      </c>
      <c r="F24" s="540"/>
      <c r="G24" s="568">
        <f t="shared" si="0"/>
        <v>0</v>
      </c>
      <c r="H24" s="430"/>
      <c r="I24" s="569">
        <f t="shared" ref="I24" si="13">H24*G24</f>
        <v>0</v>
      </c>
    </row>
    <row r="25" spans="1:14">
      <c r="A25" s="529" t="s">
        <v>515</v>
      </c>
      <c r="B25" s="597" t="s">
        <v>1401</v>
      </c>
      <c r="C25" s="567"/>
      <c r="D25" s="574"/>
      <c r="E25" s="567">
        <v>42</v>
      </c>
      <c r="F25" s="620">
        <v>16</v>
      </c>
      <c r="G25" s="568">
        <f t="shared" ref="G25:G28" si="14">F25*E25</f>
        <v>672</v>
      </c>
      <c r="H25" s="539" t="e">
        <f>-'6-Opbouw uurtarief productie'!E27</f>
        <v>#DIV/0!</v>
      </c>
      <c r="I25" s="575" t="e">
        <f t="shared" si="1"/>
        <v>#DIV/0!</v>
      </c>
      <c r="J25" s="296" t="s">
        <v>1402</v>
      </c>
      <c r="N25" s="542" t="s">
        <v>1419</v>
      </c>
    </row>
    <row r="26" spans="1:14" s="542" customFormat="1">
      <c r="A26" s="529" t="s">
        <v>515</v>
      </c>
      <c r="B26" s="597" t="s">
        <v>1422</v>
      </c>
      <c r="C26" s="567"/>
      <c r="D26" s="574" t="s">
        <v>1412</v>
      </c>
      <c r="E26" s="567">
        <f>39*2</f>
        <v>78</v>
      </c>
      <c r="F26" s="620">
        <v>1</v>
      </c>
      <c r="G26" s="568">
        <f t="shared" si="14"/>
        <v>78</v>
      </c>
      <c r="H26" s="430"/>
      <c r="I26" s="569">
        <f t="shared" si="1"/>
        <v>0</v>
      </c>
    </row>
    <row r="27" spans="1:14" s="549" customFormat="1">
      <c r="A27" s="529" t="s">
        <v>513</v>
      </c>
      <c r="B27" s="597" t="s">
        <v>1407</v>
      </c>
      <c r="C27" s="567" t="s">
        <v>286</v>
      </c>
      <c r="D27" s="574">
        <v>57.44</v>
      </c>
      <c r="E27" s="567">
        <v>1</v>
      </c>
      <c r="F27" s="540"/>
      <c r="G27" s="568">
        <f t="shared" ref="G27" si="15">F27*E27</f>
        <v>0</v>
      </c>
      <c r="H27" s="430"/>
      <c r="I27" s="569">
        <f t="shared" ref="I27" si="16">H27*G27</f>
        <v>0</v>
      </c>
      <c r="J27" s="542"/>
    </row>
    <row r="28" spans="1:14" s="549" customFormat="1">
      <c r="A28" s="529" t="s">
        <v>513</v>
      </c>
      <c r="B28" s="597" t="s">
        <v>1407</v>
      </c>
      <c r="C28" s="567" t="s">
        <v>300</v>
      </c>
      <c r="D28" s="570">
        <v>25.3</v>
      </c>
      <c r="E28" s="567">
        <v>1</v>
      </c>
      <c r="F28" s="540"/>
      <c r="G28" s="568">
        <f t="shared" si="14"/>
        <v>0</v>
      </c>
      <c r="H28" s="430"/>
      <c r="I28" s="569">
        <f t="shared" si="1"/>
        <v>0</v>
      </c>
      <c r="J28" s="542"/>
      <c r="K28" s="542"/>
      <c r="L28" s="542"/>
      <c r="M28" s="542"/>
    </row>
    <row r="29" spans="1:14" s="47" customFormat="1">
      <c r="A29" s="529" t="s">
        <v>513</v>
      </c>
      <c r="B29" s="597" t="s">
        <v>496</v>
      </c>
      <c r="C29" s="567"/>
      <c r="D29" s="574">
        <v>6</v>
      </c>
      <c r="E29" s="567">
        <v>2</v>
      </c>
      <c r="F29" s="540"/>
      <c r="G29" s="568">
        <f t="shared" ref="G29:G37" si="17">F29*E29</f>
        <v>0</v>
      </c>
      <c r="H29" s="430"/>
      <c r="I29" s="569">
        <f t="shared" ref="I29:I37" si="18">H29*G29</f>
        <v>0</v>
      </c>
      <c r="J29" s="542"/>
      <c r="K29" s="542"/>
      <c r="L29" s="542"/>
      <c r="M29" s="542"/>
    </row>
    <row r="30" spans="1:14" s="542" customFormat="1">
      <c r="A30" s="529" t="s">
        <v>513</v>
      </c>
      <c r="B30" s="597" t="s">
        <v>1417</v>
      </c>
      <c r="C30" s="567"/>
      <c r="D30" s="574"/>
      <c r="E30" s="567">
        <v>10</v>
      </c>
      <c r="F30" s="540"/>
      <c r="G30" s="568">
        <f t="shared" ref="G30:G32" si="19">F30*E30</f>
        <v>0</v>
      </c>
      <c r="H30" s="430"/>
      <c r="I30" s="569">
        <f t="shared" ref="I30:I32" si="20">H30*G30</f>
        <v>0</v>
      </c>
    </row>
    <row r="31" spans="1:14" s="542" customFormat="1">
      <c r="A31" s="529" t="s">
        <v>513</v>
      </c>
      <c r="B31" s="597" t="s">
        <v>1423</v>
      </c>
      <c r="C31" s="567"/>
      <c r="D31" s="574"/>
      <c r="E31" s="567">
        <v>2</v>
      </c>
      <c r="F31" s="540"/>
      <c r="G31" s="568">
        <f t="shared" ref="G31" si="21">F31*E31</f>
        <v>0</v>
      </c>
      <c r="H31" s="430"/>
      <c r="I31" s="569">
        <f t="shared" ref="I31" si="22">H31*G31</f>
        <v>0</v>
      </c>
    </row>
    <row r="32" spans="1:14" s="542" customFormat="1">
      <c r="A32" s="529" t="s">
        <v>513</v>
      </c>
      <c r="B32" s="597" t="s">
        <v>1424</v>
      </c>
      <c r="C32" s="567"/>
      <c r="D32" s="574"/>
      <c r="E32" s="567">
        <v>6</v>
      </c>
      <c r="F32" s="540"/>
      <c r="G32" s="568">
        <f t="shared" si="19"/>
        <v>0</v>
      </c>
      <c r="H32" s="430"/>
      <c r="I32" s="569">
        <f t="shared" si="20"/>
        <v>0</v>
      </c>
    </row>
    <row r="33" spans="1:10">
      <c r="A33" s="529" t="s">
        <v>513</v>
      </c>
      <c r="B33" s="597" t="s">
        <v>1416</v>
      </c>
      <c r="C33" s="567"/>
      <c r="D33" s="574" t="s">
        <v>1412</v>
      </c>
      <c r="E33" s="567">
        <v>1</v>
      </c>
      <c r="F33" s="540"/>
      <c r="G33" s="568">
        <f t="shared" si="17"/>
        <v>0</v>
      </c>
      <c r="H33" s="430"/>
      <c r="I33" s="569">
        <f t="shared" si="18"/>
        <v>0</v>
      </c>
    </row>
    <row r="34" spans="1:10" s="542" customFormat="1">
      <c r="A34" s="529" t="s">
        <v>513</v>
      </c>
      <c r="B34" s="597" t="s">
        <v>1422</v>
      </c>
      <c r="C34" s="567"/>
      <c r="D34" s="574" t="s">
        <v>1412</v>
      </c>
      <c r="E34" s="567">
        <f>39*2</f>
        <v>78</v>
      </c>
      <c r="F34" s="620">
        <v>1</v>
      </c>
      <c r="G34" s="568">
        <f t="shared" si="17"/>
        <v>78</v>
      </c>
      <c r="H34" s="430"/>
      <c r="I34" s="569">
        <f t="shared" si="18"/>
        <v>0</v>
      </c>
    </row>
    <row r="35" spans="1:10" s="549" customFormat="1">
      <c r="A35" s="529" t="s">
        <v>1392</v>
      </c>
      <c r="B35" s="597" t="s">
        <v>1414</v>
      </c>
      <c r="C35" s="551"/>
      <c r="D35" s="570"/>
      <c r="E35" s="551">
        <v>40</v>
      </c>
      <c r="F35" s="619">
        <v>1</v>
      </c>
      <c r="G35" s="552">
        <f t="shared" ref="G35" si="23">F35*E35</f>
        <v>40</v>
      </c>
      <c r="H35" s="430"/>
      <c r="I35" s="553">
        <f t="shared" ref="I35" si="24">H35*G35</f>
        <v>0</v>
      </c>
      <c r="J35" s="542"/>
    </row>
    <row r="36" spans="1:10" s="296" customFormat="1">
      <c r="A36" s="529" t="s">
        <v>1392</v>
      </c>
      <c r="B36" s="597" t="s">
        <v>1416</v>
      </c>
      <c r="C36" s="551"/>
      <c r="D36" s="570"/>
      <c r="E36" s="298">
        <v>1</v>
      </c>
      <c r="F36" s="538"/>
      <c r="G36" s="530">
        <f t="shared" si="17"/>
        <v>0</v>
      </c>
      <c r="H36" s="430"/>
      <c r="I36" s="531">
        <f t="shared" si="18"/>
        <v>0</v>
      </c>
      <c r="J36" s="542"/>
    </row>
    <row r="37" spans="1:10" s="549" customFormat="1">
      <c r="A37" s="529" t="s">
        <v>1393</v>
      </c>
      <c r="B37" s="597" t="s">
        <v>1414</v>
      </c>
      <c r="C37" s="551"/>
      <c r="D37" s="570"/>
      <c r="E37" s="551"/>
      <c r="F37" s="619">
        <v>1</v>
      </c>
      <c r="G37" s="552">
        <f t="shared" si="17"/>
        <v>0</v>
      </c>
      <c r="H37" s="430"/>
      <c r="I37" s="553">
        <f t="shared" si="18"/>
        <v>0</v>
      </c>
      <c r="J37" s="562"/>
    </row>
    <row r="38" spans="1:10" s="296" customFormat="1">
      <c r="A38" s="529" t="s">
        <v>1393</v>
      </c>
      <c r="B38" s="597" t="s">
        <v>1416</v>
      </c>
      <c r="C38" s="551"/>
      <c r="D38" s="570"/>
      <c r="E38" s="298">
        <v>1</v>
      </c>
      <c r="F38" s="538"/>
      <c r="G38" s="530">
        <f t="shared" si="0"/>
        <v>0</v>
      </c>
      <c r="H38" s="430"/>
      <c r="I38" s="531">
        <f t="shared" si="1"/>
        <v>0</v>
      </c>
      <c r="J38" s="562"/>
    </row>
    <row r="39" spans="1:10" ht="14.25" thickBot="1"/>
    <row r="40" spans="1:10" ht="14.25" thickBot="1">
      <c r="A40" s="671" t="s">
        <v>497</v>
      </c>
      <c r="B40" s="672"/>
      <c r="C40" s="672"/>
      <c r="D40" s="672"/>
      <c r="E40" s="672"/>
      <c r="F40" s="672"/>
      <c r="G40" s="672"/>
      <c r="H40" s="672"/>
      <c r="I40" s="496" t="e">
        <f>SUM(I11:I39)</f>
        <v>#DIV/0!</v>
      </c>
      <c r="J40" s="563"/>
    </row>
    <row r="42" spans="1:10">
      <c r="A42" s="542"/>
      <c r="C42" s="4"/>
      <c r="G42" s="586"/>
    </row>
    <row r="43" spans="1:10">
      <c r="A43" s="542"/>
      <c r="C43" s="4"/>
    </row>
    <row r="44" spans="1:10">
      <c r="A44" s="542"/>
      <c r="C44" s="4"/>
    </row>
    <row r="45" spans="1:10">
      <c r="A45" s="542"/>
      <c r="C45" s="4"/>
      <c r="F45" s="571"/>
    </row>
    <row r="46" spans="1:10">
      <c r="A46" s="542"/>
      <c r="C46" s="4"/>
    </row>
    <row r="47" spans="1:10">
      <c r="A47" s="542"/>
      <c r="C47" s="4"/>
    </row>
    <row r="48" spans="1:10">
      <c r="A48" s="542"/>
      <c r="C48" s="4"/>
    </row>
    <row r="49" spans="3:3">
      <c r="C49" s="4"/>
    </row>
  </sheetData>
  <autoFilter ref="A10:I40" xr:uid="{3844A176-C1D5-4C7E-AB10-802577DED606}"/>
  <sortState xmlns:xlrd2="http://schemas.microsoft.com/office/spreadsheetml/2017/richdata2" ref="A11:J38">
    <sortCondition ref="A11:A38"/>
  </sortState>
  <mergeCells count="1">
    <mergeCell ref="A40:H40"/>
  </mergeCells>
  <phoneticPr fontId="111" type="noConversion"/>
  <pageMargins left="0.59375" right="0.7" top="0.75" bottom="0.75" header="0.3" footer="0.3"/>
  <pageSetup paperSize="9" scale="35"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15</vt:i4>
      </vt:variant>
    </vt:vector>
  </HeadingPairs>
  <TitlesOfParts>
    <vt:vector size="27"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2018-08-21T11:53:14Z</cp:lastPrinted>
  <dcterms:created xsi:type="dcterms:W3CDTF">1999-10-05T12:28:40Z</dcterms:created>
  <dcterms:modified xsi:type="dcterms:W3CDTF">2021-06-04T14:34:36Z</dcterms:modified>
</cp:coreProperties>
</file>