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date1904="1" defaultThemeVersion="124226"/>
  <mc:AlternateContent xmlns:mc="http://schemas.openxmlformats.org/markup-compatibility/2006">
    <mc:Choice Requires="x15">
      <x15ac:absPath xmlns:x15ac="http://schemas.microsoft.com/office/spreadsheetml/2010/11/ac" url="https://source4energybv-my.sharepoint.com/personal/marten_source4energybv_onmicrosoft_com/Documents/Documenten/Bedrijven/Source4Energy/14 - Projecten S4E LOPEND/S2201 Regio Utrecht Inkoop 2023-2026/4. AvO/14 juni/"/>
    </mc:Choice>
  </mc:AlternateContent>
  <xr:revisionPtr revIDLastSave="149" documentId="8_{6E36ACF5-ACBC-4516-8C36-F84943B35116}" xr6:coauthVersionLast="47" xr6:coauthVersionMax="47" xr10:uidLastSave="{FA42031B-0209-42B3-A8E4-DD3AE858D26F}"/>
  <bookViews>
    <workbookView xWindow="-120" yWindow="-120" windowWidth="29040" windowHeight="15720" tabRatio="598" firstSheet="1" activeTab="2" xr2:uid="{00000000-000D-0000-FFFF-FFFF00000000}"/>
  </bookViews>
  <sheets>
    <sheet name="Totaal" sheetId="8" r:id="rId1"/>
    <sheet name="Resultaat" sheetId="14" r:id="rId2"/>
    <sheet name="Kosten " sheetId="6" r:id="rId3"/>
    <sheet name="Kwaliteit" sheetId="1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P21" i="6" l="1"/>
  <c r="P20" i="6"/>
  <c r="P19" i="6"/>
  <c r="P18" i="6"/>
  <c r="P17" i="6"/>
  <c r="P12" i="6"/>
  <c r="P11" i="6"/>
  <c r="P10" i="6"/>
  <c r="P9" i="6"/>
  <c r="P7" i="6"/>
  <c r="P6" i="6"/>
  <c r="P5" i="6"/>
  <c r="P4" i="6"/>
  <c r="M10" i="6"/>
  <c r="J20" i="6"/>
  <c r="M20" i="6" s="1"/>
  <c r="J19" i="6"/>
  <c r="M19" i="6" s="1"/>
  <c r="J10" i="6"/>
  <c r="J7" i="6"/>
  <c r="M7" i="6" s="1"/>
  <c r="J6" i="6"/>
  <c r="M6" i="6" s="1"/>
  <c r="G21" i="6"/>
  <c r="J21" i="6" s="1"/>
  <c r="M21" i="6" s="1"/>
  <c r="G20" i="6"/>
  <c r="G19" i="6"/>
  <c r="G18" i="6"/>
  <c r="J18" i="6" s="1"/>
  <c r="M18" i="6" s="1"/>
  <c r="G17" i="6"/>
  <c r="J17" i="6" s="1"/>
  <c r="M17" i="6" s="1"/>
  <c r="G12" i="6"/>
  <c r="J12" i="6" s="1"/>
  <c r="M12" i="6" s="1"/>
  <c r="G11" i="6"/>
  <c r="J11" i="6" s="1"/>
  <c r="M11" i="6" s="1"/>
  <c r="G10" i="6"/>
  <c r="G9" i="6"/>
  <c r="J9" i="6" s="1"/>
  <c r="M9" i="6" s="1"/>
  <c r="G7" i="6"/>
  <c r="G6" i="6"/>
  <c r="G5" i="6"/>
  <c r="J5" i="6" s="1"/>
  <c r="M5" i="6" s="1"/>
  <c r="G4" i="6"/>
  <c r="J4" i="6" s="1"/>
  <c r="M4" i="6" s="1"/>
  <c r="F3" i="14"/>
  <c r="E3" i="14"/>
  <c r="D3" i="14"/>
  <c r="C3" i="14"/>
  <c r="B3" i="14"/>
  <c r="R18" i="13" l="1"/>
  <c r="R14" i="13"/>
  <c r="R8" i="13"/>
  <c r="R7" i="13"/>
  <c r="R6" i="13"/>
  <c r="R5" i="13"/>
  <c r="C18" i="13"/>
  <c r="C15" i="13"/>
  <c r="C14" i="13"/>
  <c r="C13" i="13"/>
  <c r="C12" i="13"/>
  <c r="C11" i="13"/>
  <c r="C8" i="13"/>
  <c r="C7" i="13"/>
  <c r="C6" i="13"/>
  <c r="C5" i="13"/>
  <c r="F20" i="13"/>
  <c r="F4" i="13"/>
  <c r="H4" i="13"/>
  <c r="I4" i="13" s="1"/>
  <c r="I20" i="13" s="1"/>
  <c r="L4" i="13"/>
  <c r="L20" i="13" s="1"/>
  <c r="O4" i="13"/>
  <c r="O20" i="13" s="1"/>
  <c r="R4" i="13"/>
  <c r="F5" i="13"/>
  <c r="H5" i="13"/>
  <c r="I5" i="13" s="1"/>
  <c r="L5" i="13"/>
  <c r="O5" i="13"/>
  <c r="F6" i="13"/>
  <c r="I6" i="13"/>
  <c r="L6" i="13"/>
  <c r="O6" i="13"/>
  <c r="F19" i="13"/>
  <c r="I19" i="13"/>
  <c r="L19" i="13"/>
  <c r="O19" i="13"/>
  <c r="Q18" i="6"/>
  <c r="Q17" i="6"/>
  <c r="Q15" i="6"/>
  <c r="Q14" i="6"/>
  <c r="R20" i="13" l="1"/>
  <c r="E19" i="6"/>
  <c r="E18" i="6"/>
  <c r="E17" i="6"/>
  <c r="E15" i="6"/>
  <c r="E14" i="6"/>
  <c r="E12" i="6"/>
  <c r="E11" i="6"/>
  <c r="E10" i="6"/>
  <c r="E9" i="6"/>
  <c r="E7" i="6"/>
  <c r="E6" i="6"/>
  <c r="E5" i="6"/>
  <c r="E4" i="6"/>
  <c r="H19" i="6"/>
  <c r="H18" i="6"/>
  <c r="H17" i="6"/>
  <c r="H15" i="6"/>
  <c r="H14" i="6"/>
  <c r="H12" i="6"/>
  <c r="H11" i="6"/>
  <c r="H10" i="6"/>
  <c r="H9" i="6"/>
  <c r="H7" i="6"/>
  <c r="H6" i="6"/>
  <c r="H5" i="6"/>
  <c r="H4" i="6"/>
  <c r="K19" i="6"/>
  <c r="K18" i="6"/>
  <c r="K17" i="6"/>
  <c r="K15" i="6"/>
  <c r="K14" i="6"/>
  <c r="K12" i="6"/>
  <c r="K11" i="6"/>
  <c r="K10" i="6"/>
  <c r="K9" i="6"/>
  <c r="K7" i="6"/>
  <c r="K6" i="6"/>
  <c r="K5" i="6"/>
  <c r="K4" i="6"/>
  <c r="N19" i="6"/>
  <c r="N18" i="6"/>
  <c r="N17" i="6"/>
  <c r="N15" i="6"/>
  <c r="N14" i="6"/>
  <c r="N12" i="6"/>
  <c r="N11" i="6"/>
  <c r="N10" i="6"/>
  <c r="N9" i="6"/>
  <c r="N7" i="6"/>
  <c r="N6" i="6"/>
  <c r="N5" i="6"/>
  <c r="N4" i="6"/>
  <c r="Q19" i="6"/>
  <c r="Q12" i="6"/>
  <c r="Q11" i="6"/>
  <c r="Q10" i="6"/>
  <c r="Q9" i="6"/>
  <c r="Q7" i="6"/>
  <c r="Q6" i="6"/>
  <c r="Q5" i="6"/>
  <c r="Q4" i="6"/>
  <c r="K22" i="6" l="1"/>
  <c r="D2" i="14" s="1"/>
  <c r="D4" i="14" s="1"/>
  <c r="N22" i="6"/>
  <c r="E2" i="14" s="1"/>
  <c r="E4" i="14" s="1"/>
  <c r="Q22" i="6"/>
  <c r="H22" i="6"/>
  <c r="C2" i="14" s="1"/>
  <c r="C4" i="14" s="1"/>
  <c r="D4" i="8"/>
  <c r="E4" i="8" s="1"/>
  <c r="E8" i="8" s="1"/>
  <c r="E7" i="8"/>
  <c r="F4" i="14" l="1"/>
  <c r="F2" i="14"/>
  <c r="G17" i="8"/>
  <c r="H17" i="8" s="1"/>
  <c r="D17" i="8" l="1"/>
  <c r="E17" i="8" s="1"/>
  <c r="J17" i="8"/>
  <c r="K17" i="8" s="1"/>
  <c r="G14" i="8" l="1"/>
  <c r="H14" i="8" s="1"/>
  <c r="H18" i="8" s="1"/>
  <c r="J14" i="8" l="1"/>
  <c r="K14" i="8" s="1"/>
  <c r="K18" i="8" s="1"/>
  <c r="D14" i="8" l="1"/>
  <c r="E14" i="8" s="1"/>
  <c r="E18" i="8" s="1"/>
  <c r="E22" i="6" l="1"/>
  <c r="B2" i="14" s="1"/>
  <c r="B4" i="14" s="1"/>
</calcChain>
</file>

<file path=xl/sharedStrings.xml><?xml version="1.0" encoding="utf-8"?>
<sst xmlns="http://schemas.openxmlformats.org/spreadsheetml/2006/main" count="155" uniqueCount="59">
  <si>
    <t>totaal</t>
  </si>
  <si>
    <t>kosten</t>
  </si>
  <si>
    <t>Kosten</t>
  </si>
  <si>
    <t>Score</t>
  </si>
  <si>
    <t>gewicht</t>
  </si>
  <si>
    <t>kwaliteit</t>
  </si>
  <si>
    <t>Greenchoice</t>
  </si>
  <si>
    <t>opslag</t>
  </si>
  <si>
    <t>volume (MWh)</t>
  </si>
  <si>
    <t>Eneco</t>
  </si>
  <si>
    <t>Gazprom</t>
  </si>
  <si>
    <t>Perceel 1 Duurzame elektriciteits-leveringen</t>
  </si>
  <si>
    <t>Perceel 2 Duurzaam gas-leveringen</t>
  </si>
  <si>
    <t>Opslag laagtarief OV</t>
  </si>
  <si>
    <t>Opslag hoogtarief OV</t>
  </si>
  <si>
    <t>Opslag laagtarief overig</t>
  </si>
  <si>
    <t>Opslag hoogtarief overig</t>
  </si>
  <si>
    <t>Kosten CO2 Gold Standard</t>
  </si>
  <si>
    <t>Kosten groengas</t>
  </si>
  <si>
    <t>Kosten CO2 VeR</t>
  </si>
  <si>
    <t>Inschrijver #1</t>
  </si>
  <si>
    <t>Inschrijver #2</t>
  </si>
  <si>
    <t>Inschrijver #3</t>
  </si>
  <si>
    <t>Inschrijver #4</t>
  </si>
  <si>
    <t>Kosten GvO wind NL</t>
  </si>
  <si>
    <t>Inschrijver voorbeeld</t>
  </si>
  <si>
    <t>Kosten GvO zon NL</t>
  </si>
  <si>
    <t>Kosten GvO wind EU</t>
  </si>
  <si>
    <t>Kosten GvO zon EU</t>
  </si>
  <si>
    <t>Blok #1 Elektriciteit</t>
  </si>
  <si>
    <t>Blok #2 Elektriciteit</t>
  </si>
  <si>
    <t>Blok #3 Aardgas</t>
  </si>
  <si>
    <t>Blok #4 Aardgas</t>
  </si>
  <si>
    <t>Opslag KV (G1/G2A))</t>
  </si>
  <si>
    <t>Opslag GV (G2C, GXX)</t>
  </si>
  <si>
    <t>volume (Nm3)</t>
  </si>
  <si>
    <t>volume (GvOs)</t>
  </si>
  <si>
    <t>Verduurzaming gas</t>
  </si>
  <si>
    <t>Verduurzaming elektra</t>
  </si>
  <si>
    <t>Kosten: leveringen</t>
  </si>
  <si>
    <t>Inschrijfsom</t>
  </si>
  <si>
    <t>Waarde kwaliteit</t>
  </si>
  <si>
    <t>Waarde: kwaliteit</t>
  </si>
  <si>
    <t xml:space="preserve">Werkwijze bij de omgang met facturatie: </t>
  </si>
  <si>
    <t>Werkwijze additionele duurzame elektriciteitsleveringen</t>
  </si>
  <si>
    <t>Werkwijze vervroegde aardgasleveringen</t>
  </si>
  <si>
    <t>Waarde</t>
  </si>
  <si>
    <t>Facturering van kleinverbruik met kleine volumes op basis van jaarfacturen met geen of één (halfjaarlijks) voorschot</t>
  </si>
  <si>
    <t>Geen tussentijdse afrekeningen en geen wijziging voorschotten bij kleinverbruik wegens meteropname maar afrekeningen per kalenderjaar ongeacht datum van meteropname voor de gehele verzamelfactuur of clusterfactuur. Verzamelfacturen clustering volgens opgave per gemeente.</t>
  </si>
  <si>
    <t>Separate facturering van voorschotten en jaarafrekeningen.</t>
  </si>
  <si>
    <t>Jaaroverzichten (Excel-bestanden) van aansluitingen met verbruiken en facturen (PDF-bestanden) per deelnemer met geactualiseerde afnamevolume tbv bandbreedte, beschikbaar op verzoek en via Internet-portaal te downloaden.</t>
  </si>
  <si>
    <t>Oplevering duurzame productieproject in 2022</t>
  </si>
  <si>
    <t>Oplevering duurzame productieproject in 2021</t>
  </si>
  <si>
    <t>Oplevering duurzame productieproject in 2020</t>
  </si>
  <si>
    <t>Oplevering duurzame productieproject in 2019</t>
  </si>
  <si>
    <t>Oplevering duurzame voor 2019</t>
  </si>
  <si>
    <t>Aantal dagen * € 250</t>
  </si>
  <si>
    <t>x</t>
  </si>
  <si>
    <t>De Inschrijver met de laagste Inschrijfsom wint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</si>
</sst>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42" formatCode="_ &quot;€&quot;\ * #,##0_ ;_ &quot;€&quot;\ * \-#,##0_ ;_ &quot;€&quot;\ * &quot;-&quot;_ ;_ @_ "/>
    <numFmt numFmtId="164" formatCode="_(&quot;€&quot;* #,##0.00_);_(&quot;€&quot;* \(#,##0.00\);_(&quot;€&quot;* &quot;-&quot;??_);_(@_)"/>
    <numFmt numFmtId="165" formatCode="_(* #,##0.00_);_(* \(#,##0.00\);_(* &quot;-&quot;??_);_(@_)"/>
    <numFmt numFmtId="166" formatCode="_-* #,##0_-;_-* #,##0\-;_-* &quot;-&quot;??_-;_-@_-"/>
    <numFmt numFmtId="167" formatCode="&quot;€&quot;\ #,##0"/>
  </numFmts>
  <fonts count="25" x14ac:knownFonts="1">
    <font>
      <sz val="10"/>
      <name val="Verdana"/>
    </font>
    <font>
      <sz val="11"/>
      <color theme="1"/>
      <name val="Calibri"/>
      <family val="2"/>
      <scheme val="minor"/>
    </font>
    <font>
      <sz val="10"/>
      <name val="Verdana"/>
      <family val="2"/>
    </font>
    <font>
      <sz val="10"/>
      <name val="Verdana"/>
      <family val="2"/>
    </font>
    <font>
      <sz val="11"/>
      <color rgb="FF3F3F76"/>
      <name val="Calibri"/>
      <family val="2"/>
      <scheme val="minor"/>
    </font>
    <font>
      <b/>
      <sz val="11"/>
      <color rgb="FF3F3F3F"/>
      <name val="Calibri"/>
      <family val="2"/>
      <scheme val="minor"/>
    </font>
    <font>
      <sz val="11"/>
      <color theme="0"/>
      <name val="Calibri"/>
      <family val="2"/>
      <scheme val="minor"/>
    </font>
    <font>
      <b/>
      <sz val="10"/>
      <name val="Verdana"/>
      <family val="2"/>
    </font>
    <font>
      <sz val="10"/>
      <color theme="0"/>
      <name val="Verdana"/>
      <family val="2"/>
    </font>
    <font>
      <sz val="10"/>
      <name val="Verdana"/>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rgb="FF9C6500"/>
      <name val="Calibri"/>
      <family val="2"/>
      <scheme val="minor"/>
    </font>
    <font>
      <sz val="10"/>
      <name val="Arial"/>
      <family val="2"/>
    </font>
    <font>
      <b/>
      <sz val="11"/>
      <color rgb="FF3F3F76"/>
      <name val="Calibri"/>
      <family val="2"/>
      <scheme val="minor"/>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FFFFCC"/>
      </patternFill>
    </fill>
    <fill>
      <patternFill patternType="solid">
        <fgColor theme="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92D050"/>
        <bgColor indexed="64"/>
      </patternFill>
    </fill>
    <fill>
      <patternFill patternType="solid">
        <fgColor theme="9"/>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thin">
        <color rgb="FF7F7F7F"/>
      </bottom>
      <diagonal/>
    </border>
    <border>
      <left style="thin">
        <color rgb="FFB2B2B2"/>
      </left>
      <right/>
      <top style="thin">
        <color rgb="FFB2B2B2"/>
      </top>
      <bottom style="thin">
        <color rgb="FFB2B2B2"/>
      </bottom>
      <diagonal/>
    </border>
    <border>
      <left style="thin">
        <color rgb="FF7F7F7F"/>
      </left>
      <right/>
      <top style="thin">
        <color rgb="FF7F7F7F"/>
      </top>
      <bottom style="thin">
        <color rgb="FF7F7F7F"/>
      </bottom>
      <diagonal/>
    </border>
    <border>
      <left style="medium">
        <color indexed="64"/>
      </left>
      <right style="thin">
        <color rgb="FFB2B2B2"/>
      </right>
      <top style="medium">
        <color indexed="64"/>
      </top>
      <bottom style="thin">
        <color rgb="FFB2B2B2"/>
      </bottom>
      <diagonal/>
    </border>
    <border>
      <left style="thin">
        <color rgb="FFB2B2B2"/>
      </left>
      <right style="medium">
        <color indexed="64"/>
      </right>
      <top style="medium">
        <color indexed="64"/>
      </top>
      <bottom style="thin">
        <color rgb="FFB2B2B2"/>
      </bottom>
      <diagonal/>
    </border>
    <border>
      <left style="medium">
        <color indexed="64"/>
      </left>
      <right style="thin">
        <color rgb="FFB2B2B2"/>
      </right>
      <top style="thin">
        <color rgb="FFB2B2B2"/>
      </top>
      <bottom style="thin">
        <color rgb="FFB2B2B2"/>
      </bottom>
      <diagonal/>
    </border>
    <border>
      <left style="thin">
        <color rgb="FFB2B2B2"/>
      </left>
      <right style="medium">
        <color indexed="64"/>
      </right>
      <top style="thin">
        <color rgb="FFB2B2B2"/>
      </top>
      <bottom style="thin">
        <color rgb="FFB2B2B2"/>
      </bottom>
      <diagonal/>
    </border>
    <border>
      <left/>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style="thin">
        <color rgb="FFB2B2B2"/>
      </right>
      <top style="thin">
        <color rgb="FFB2B2B2"/>
      </top>
      <bottom style="thin">
        <color rgb="FFB2B2B2"/>
      </bottom>
      <diagonal/>
    </border>
  </borders>
  <cellStyleXfs count="46">
    <xf numFmtId="0" fontId="0" fillId="0" borderId="0"/>
    <xf numFmtId="0" fontId="6" fillId="5" borderId="0" applyNumberFormat="0" applyBorder="0" applyAlignment="0" applyProtection="0"/>
    <xf numFmtId="0" fontId="4" fillId="2" borderId="1" applyNumberFormat="0" applyAlignment="0" applyProtection="0"/>
    <xf numFmtId="0" fontId="3" fillId="4" borderId="3" applyNumberFormat="0" applyFont="0" applyAlignment="0" applyProtection="0"/>
    <xf numFmtId="0" fontId="5" fillId="3" borderId="2" applyNumberFormat="0" applyAlignment="0" applyProtection="0"/>
    <xf numFmtId="164" fontId="2" fillId="0" borderId="0" applyFont="0" applyFill="0" applyBorder="0" applyAlignment="0" applyProtection="0"/>
    <xf numFmtId="9" fontId="9" fillId="0" borderId="0" applyFont="0" applyFill="0" applyBorder="0" applyAlignment="0" applyProtection="0"/>
    <xf numFmtId="0" fontId="6" fillId="10" borderId="0" applyNumberFormat="0" applyBorder="0" applyAlignment="0" applyProtection="0"/>
    <xf numFmtId="0" fontId="10" fillId="0" borderId="0" applyNumberFormat="0" applyFill="0" applyBorder="0" applyAlignment="0" applyProtection="0"/>
    <xf numFmtId="0" fontId="11" fillId="0" borderId="12" applyNumberFormat="0" applyFill="0" applyAlignment="0" applyProtection="0"/>
    <xf numFmtId="0" fontId="12" fillId="0" borderId="13" applyNumberFormat="0" applyFill="0" applyAlignment="0" applyProtection="0"/>
    <xf numFmtId="0" fontId="13" fillId="0" borderId="14" applyNumberFormat="0" applyFill="0" applyAlignment="0" applyProtection="0"/>
    <xf numFmtId="0" fontId="13" fillId="0" borderId="0" applyNumberFormat="0" applyFill="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6" fillId="3" borderId="1" applyNumberFormat="0" applyAlignment="0" applyProtection="0"/>
    <xf numFmtId="0" fontId="17" fillId="0" borderId="15" applyNumberFormat="0" applyFill="0" applyAlignment="0" applyProtection="0"/>
    <xf numFmtId="0" fontId="18" fillId="15" borderId="16"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17" applyNumberFormat="0" applyFill="0" applyAlignment="0" applyProtection="0"/>
    <xf numFmtId="0" fontId="1" fillId="16" borderId="0" applyNumberFormat="0" applyBorder="0" applyAlignment="0" applyProtection="0"/>
    <xf numFmtId="0" fontId="1" fillId="17" borderId="0" applyNumberFormat="0" applyBorder="0" applyAlignment="0" applyProtection="0"/>
    <xf numFmtId="0" fontId="6"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6"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6"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6"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22" fillId="14" borderId="0" applyNumberFormat="0" applyBorder="0" applyAlignment="0" applyProtection="0"/>
    <xf numFmtId="0" fontId="1" fillId="4" borderId="3" applyNumberFormat="0" applyFont="0" applyAlignment="0" applyProtection="0"/>
    <xf numFmtId="0" fontId="6" fillId="18"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7" borderId="0" applyNumberFormat="0" applyBorder="0" applyAlignment="0" applyProtection="0"/>
  </cellStyleXfs>
  <cellXfs count="60">
    <xf numFmtId="0" fontId="0" fillId="0" borderId="0" xfId="0"/>
    <xf numFmtId="0" fontId="4" fillId="2" borderId="1" xfId="2"/>
    <xf numFmtId="0" fontId="6" fillId="5" borderId="3" xfId="1" applyBorder="1"/>
    <xf numFmtId="166" fontId="0" fillId="7" borderId="3" xfId="3" applyNumberFormat="1" applyFont="1" applyFill="1"/>
    <xf numFmtId="0" fontId="5" fillId="3" borderId="2" xfId="4" applyFont="1"/>
    <xf numFmtId="164" fontId="5" fillId="3" borderId="2" xfId="5" applyFont="1" applyFill="1" applyBorder="1"/>
    <xf numFmtId="166" fontId="0" fillId="0" borderId="0" xfId="0" applyNumberFormat="1"/>
    <xf numFmtId="0" fontId="6" fillId="5" borderId="5" xfId="1" applyBorder="1"/>
    <xf numFmtId="9" fontId="4" fillId="2" borderId="6" xfId="2" applyNumberFormat="1" applyBorder="1"/>
    <xf numFmtId="0" fontId="4" fillId="2" borderId="6" xfId="2" applyBorder="1"/>
    <xf numFmtId="0" fontId="6" fillId="5" borderId="7" xfId="1" applyBorder="1"/>
    <xf numFmtId="0" fontId="6" fillId="5" borderId="8" xfId="1" applyBorder="1"/>
    <xf numFmtId="0" fontId="6" fillId="5" borderId="9" xfId="1" applyBorder="1"/>
    <xf numFmtId="0" fontId="6" fillId="5" borderId="10" xfId="1" applyBorder="1"/>
    <xf numFmtId="165" fontId="0" fillId="4" borderId="9" xfId="3" applyNumberFormat="1" applyFont="1" applyBorder="1"/>
    <xf numFmtId="165" fontId="0" fillId="4" borderId="10" xfId="3" applyNumberFormat="1" applyFont="1" applyBorder="1"/>
    <xf numFmtId="0" fontId="0" fillId="4" borderId="9" xfId="3" applyFont="1" applyBorder="1"/>
    <xf numFmtId="165" fontId="7" fillId="6" borderId="9" xfId="3" applyNumberFormat="1" applyFont="1" applyFill="1" applyBorder="1"/>
    <xf numFmtId="165" fontId="7" fillId="6" borderId="10" xfId="3" applyNumberFormat="1" applyFont="1" applyFill="1" applyBorder="1"/>
    <xf numFmtId="0" fontId="0" fillId="0" borderId="9" xfId="0" applyBorder="1"/>
    <xf numFmtId="0" fontId="0" fillId="0" borderId="10" xfId="0" applyBorder="1"/>
    <xf numFmtId="0" fontId="0" fillId="11" borderId="0" xfId="0" applyFill="1"/>
    <xf numFmtId="0" fontId="6" fillId="11" borderId="11" xfId="1" applyFill="1" applyBorder="1"/>
    <xf numFmtId="0" fontId="0" fillId="11" borderId="11" xfId="3" applyFont="1" applyFill="1" applyBorder="1"/>
    <xf numFmtId="0" fontId="7" fillId="11" borderId="11" xfId="3" applyFont="1" applyFill="1" applyBorder="1"/>
    <xf numFmtId="165" fontId="0" fillId="11" borderId="11" xfId="3" applyNumberFormat="1" applyFont="1" applyFill="1" applyBorder="1"/>
    <xf numFmtId="165" fontId="7" fillId="11" borderId="11" xfId="3" applyNumberFormat="1" applyFont="1" applyFill="1" applyBorder="1"/>
    <xf numFmtId="10" fontId="0" fillId="0" borderId="0" xfId="6" applyNumberFormat="1" applyFont="1"/>
    <xf numFmtId="10" fontId="0" fillId="0" borderId="0" xfId="0" applyNumberFormat="1"/>
    <xf numFmtId="166" fontId="2" fillId="7" borderId="3" xfId="3" applyNumberFormat="1" applyFont="1" applyFill="1"/>
    <xf numFmtId="0" fontId="6" fillId="5" borderId="3" xfId="1" applyBorder="1" applyAlignment="1">
      <alignment wrapText="1"/>
    </xf>
    <xf numFmtId="164" fontId="0" fillId="0" borderId="0" xfId="0" applyNumberFormat="1"/>
    <xf numFmtId="165" fontId="0" fillId="4" borderId="9" xfId="3" applyNumberFormat="1" applyFont="1" applyBorder="1" applyAlignment="1">
      <alignment horizontal="right"/>
    </xf>
    <xf numFmtId="0" fontId="0" fillId="4" borderId="9" xfId="3" applyFont="1" applyBorder="1" applyAlignment="1">
      <alignment horizontal="right"/>
    </xf>
    <xf numFmtId="165" fontId="7" fillId="6" borderId="9" xfId="3" applyNumberFormat="1" applyFont="1" applyFill="1" applyBorder="1" applyAlignment="1">
      <alignment horizontal="right"/>
    </xf>
    <xf numFmtId="0" fontId="0" fillId="0" borderId="9" xfId="0" applyBorder="1" applyAlignment="1">
      <alignment horizontal="right"/>
    </xf>
    <xf numFmtId="0" fontId="6" fillId="5" borderId="9" xfId="1" applyBorder="1" applyAlignment="1">
      <alignment horizontal="right"/>
    </xf>
    <xf numFmtId="2" fontId="6" fillId="10" borderId="3" xfId="7" applyNumberFormat="1" applyBorder="1"/>
    <xf numFmtId="0" fontId="6" fillId="5" borderId="3" xfId="1" applyBorder="1" applyAlignment="1">
      <alignment horizontal="center"/>
    </xf>
    <xf numFmtId="0" fontId="8" fillId="9" borderId="0" xfId="0" applyFont="1" applyFill="1" applyAlignment="1">
      <alignment horizontal="center" vertical="center"/>
    </xf>
    <xf numFmtId="42" fontId="0" fillId="8" borderId="3" xfId="5" applyNumberFormat="1" applyFont="1" applyFill="1" applyBorder="1"/>
    <xf numFmtId="42" fontId="6" fillId="5" borderId="3" xfId="1" applyNumberFormat="1" applyBorder="1"/>
    <xf numFmtId="42" fontId="5" fillId="3" borderId="2" xfId="5" applyNumberFormat="1" applyFont="1" applyFill="1" applyBorder="1"/>
    <xf numFmtId="167" fontId="0" fillId="4" borderId="3" xfId="3" applyNumberFormat="1" applyFont="1"/>
    <xf numFmtId="167" fontId="7" fillId="6" borderId="3" xfId="3" applyNumberFormat="1" applyFont="1" applyFill="1"/>
    <xf numFmtId="0" fontId="6" fillId="5" borderId="5" xfId="1" applyBorder="1" applyAlignment="1">
      <alignment horizontal="center"/>
    </xf>
    <xf numFmtId="0" fontId="24" fillId="2" borderId="1" xfId="2" applyFont="1"/>
    <xf numFmtId="0" fontId="4" fillId="2" borderId="1" xfId="2" applyAlignment="1">
      <alignment wrapText="1"/>
    </xf>
    <xf numFmtId="9" fontId="4" fillId="2" borderId="1" xfId="2" applyNumberFormat="1"/>
    <xf numFmtId="0" fontId="8" fillId="9" borderId="0" xfId="0" applyFont="1" applyFill="1" applyBorder="1" applyAlignment="1">
      <alignment horizontal="center" vertical="center"/>
    </xf>
    <xf numFmtId="164" fontId="5" fillId="3" borderId="0" xfId="5" applyFont="1" applyFill="1" applyBorder="1"/>
    <xf numFmtId="6" fontId="23" fillId="0" borderId="0" xfId="0" applyNumberFormat="1" applyFont="1" applyAlignment="1">
      <alignment horizontal="center" vertical="center" wrapText="1"/>
    </xf>
    <xf numFmtId="6" fontId="24" fillId="2" borderId="1" xfId="2" applyNumberFormat="1" applyFont="1" applyAlignment="1">
      <alignment wrapText="1"/>
    </xf>
    <xf numFmtId="6" fontId="4" fillId="2" borderId="1" xfId="2" applyNumberFormat="1" applyAlignment="1">
      <alignment wrapText="1"/>
    </xf>
    <xf numFmtId="0" fontId="6" fillId="5" borderId="3" xfId="1" applyBorder="1" applyAlignment="1">
      <alignment horizontal="center"/>
    </xf>
    <xf numFmtId="0" fontId="6" fillId="5" borderId="11" xfId="1" applyBorder="1" applyAlignment="1">
      <alignment horizontal="center"/>
    </xf>
    <xf numFmtId="0" fontId="6" fillId="5" borderId="18" xfId="1" applyBorder="1" applyAlignment="1">
      <alignment horizontal="center"/>
    </xf>
    <xf numFmtId="0" fontId="8" fillId="9" borderId="0" xfId="0" applyFont="1" applyFill="1" applyAlignment="1">
      <alignment horizontal="center" vertical="center"/>
    </xf>
    <xf numFmtId="0" fontId="8" fillId="9" borderId="4" xfId="0" applyFont="1" applyFill="1" applyBorder="1" applyAlignment="1">
      <alignment horizontal="center" vertical="center"/>
    </xf>
    <xf numFmtId="0" fontId="0" fillId="38" borderId="0" xfId="0" applyFill="1"/>
  </cellXfs>
  <cellStyles count="46">
    <cellStyle name="20% - Accent1" xfId="21" builtinId="30" customBuiltin="1"/>
    <cellStyle name="20% - Accent2" xfId="24" builtinId="34" customBuiltin="1"/>
    <cellStyle name="20% - Accent3" xfId="27" builtinId="38" customBuiltin="1"/>
    <cellStyle name="20% - Accent4" xfId="30" builtinId="42" customBuiltin="1"/>
    <cellStyle name="20% - Accent5" xfId="33" builtinId="46" customBuiltin="1"/>
    <cellStyle name="20% - Accent6" xfId="35" builtinId="50" customBuiltin="1"/>
    <cellStyle name="40% - Accent1" xfId="22" builtinId="31" customBuiltin="1"/>
    <cellStyle name="40% - Accent2" xfId="25" builtinId="35" customBuiltin="1"/>
    <cellStyle name="40% - Accent3" xfId="28" builtinId="39" customBuiltin="1"/>
    <cellStyle name="40% - Accent4" xfId="31" builtinId="43" customBuiltin="1"/>
    <cellStyle name="40% - Accent5" xfId="34" builtinId="47" customBuiltin="1"/>
    <cellStyle name="40% - Accent6" xfId="36" builtinId="51" customBuiltin="1"/>
    <cellStyle name="60% - Accent1 2" xfId="40" xr:uid="{00000000-0005-0000-0000-00002F000000}"/>
    <cellStyle name="60% - Accent2 2" xfId="41" xr:uid="{00000000-0005-0000-0000-000030000000}"/>
    <cellStyle name="60% - Accent3 2" xfId="42" xr:uid="{00000000-0005-0000-0000-000031000000}"/>
    <cellStyle name="60% - Accent4 2" xfId="43" xr:uid="{00000000-0005-0000-0000-000032000000}"/>
    <cellStyle name="60% - Accent5 2" xfId="44" xr:uid="{00000000-0005-0000-0000-000033000000}"/>
    <cellStyle name="60% - Accent6 2" xfId="45" xr:uid="{00000000-0005-0000-0000-000034000000}"/>
    <cellStyle name="Accent1" xfId="1" builtinId="29" customBuiltin="1"/>
    <cellStyle name="Accent2" xfId="23" builtinId="33" customBuiltin="1"/>
    <cellStyle name="Accent3" xfId="26" builtinId="37" customBuiltin="1"/>
    <cellStyle name="Accent4" xfId="29" builtinId="41" customBuiltin="1"/>
    <cellStyle name="Accent5" xfId="32" builtinId="45" customBuiltin="1"/>
    <cellStyle name="Accent6" xfId="7" builtinId="49" customBuiltin="1"/>
    <cellStyle name="Berekening" xfId="15" builtinId="22" customBuiltin="1"/>
    <cellStyle name="Controlecel" xfId="17" builtinId="23" customBuiltin="1"/>
    <cellStyle name="Gekoppelde cel" xfId="16" builtinId="24" customBuiltin="1"/>
    <cellStyle name="Goed" xfId="13" builtinId="26" customBuiltin="1"/>
    <cellStyle name="Invoer" xfId="2" builtinId="20" customBuiltin="1"/>
    <cellStyle name="Kop 1" xfId="9" builtinId="16" customBuiltin="1"/>
    <cellStyle name="Kop 2" xfId="10" builtinId="17" customBuiltin="1"/>
    <cellStyle name="Kop 3" xfId="11" builtinId="18" customBuiltin="1"/>
    <cellStyle name="Kop 4" xfId="12" builtinId="19" customBuiltin="1"/>
    <cellStyle name="Neutraal 2" xfId="38" xr:uid="{00000000-0005-0000-0000-000035000000}"/>
    <cellStyle name="Notitie" xfId="3" builtinId="10"/>
    <cellStyle name="Notitie 2" xfId="39" xr:uid="{00000000-0005-0000-0000-000036000000}"/>
    <cellStyle name="Ongeldig" xfId="14" builtinId="27" customBuiltin="1"/>
    <cellStyle name="Procent" xfId="6" builtinId="5"/>
    <cellStyle name="Standaard" xfId="0" builtinId="0"/>
    <cellStyle name="Standaard 2" xfId="37" xr:uid="{00000000-0005-0000-0000-000037000000}"/>
    <cellStyle name="Titel" xfId="8" builtinId="15" customBuiltin="1"/>
    <cellStyle name="Totaal" xfId="20" builtinId="25" customBuiltin="1"/>
    <cellStyle name="Uitvoer" xfId="4" builtinId="21" customBuiltin="1"/>
    <cellStyle name="Valuta" xfId="5" builtinId="4"/>
    <cellStyle name="Verklarende tekst" xfId="19" builtinId="53" customBuiltin="1"/>
    <cellStyle name="Waarschuwingstekst" xfId="18"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10F50"/>
      <color rgb="FFFF0066"/>
      <color rgb="FFFF33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20"/>
  <sheetViews>
    <sheetView topLeftCell="A4" workbookViewId="0">
      <selection activeCell="B12" sqref="B12"/>
    </sheetView>
  </sheetViews>
  <sheetFormatPr defaultRowHeight="12.75" x14ac:dyDescent="0.2"/>
  <cols>
    <col min="1" max="1" width="3.625" customWidth="1"/>
    <col min="2" max="2" width="16" customWidth="1"/>
    <col min="3" max="3" width="10.75" customWidth="1"/>
    <col min="4" max="4" width="12" bestFit="1" customWidth="1"/>
    <col min="5" max="5" width="12" customWidth="1"/>
    <col min="6" max="6" width="3.625" customWidth="1"/>
    <col min="7" max="8" width="12" customWidth="1"/>
    <col min="9" max="9" width="3.625" style="21" customWidth="1"/>
    <col min="10" max="10" width="12" bestFit="1" customWidth="1"/>
    <col min="11" max="11" width="12" customWidth="1"/>
    <col min="12" max="12" width="3.625" style="21" customWidth="1"/>
    <col min="13" max="13" width="12" bestFit="1" customWidth="1"/>
    <col min="15" max="15" width="3.625" style="21" customWidth="1"/>
    <col min="17" max="17" width="8.375" customWidth="1"/>
    <col min="18" max="18" width="3.625" style="21" customWidth="1"/>
  </cols>
  <sheetData>
    <row r="1" spans="2:20" ht="13.5" thickBot="1" x14ac:dyDescent="0.25"/>
    <row r="2" spans="2:20" ht="60" x14ac:dyDescent="0.25">
      <c r="B2" s="30" t="s">
        <v>11</v>
      </c>
      <c r="C2" s="7" t="s">
        <v>4</v>
      </c>
      <c r="D2" s="10" t="s">
        <v>9</v>
      </c>
      <c r="E2" s="11"/>
      <c r="F2" s="22"/>
      <c r="G2" s="10" t="s">
        <v>6</v>
      </c>
      <c r="H2" s="11"/>
      <c r="I2" s="22"/>
      <c r="J2" s="10"/>
      <c r="K2" s="11"/>
      <c r="L2" s="22"/>
      <c r="M2" s="10"/>
      <c r="N2" s="11"/>
      <c r="O2" s="22"/>
      <c r="P2" s="10"/>
      <c r="Q2" s="11"/>
      <c r="R2" s="22"/>
      <c r="S2" s="10"/>
      <c r="T2" s="11"/>
    </row>
    <row r="3" spans="2:20" ht="15" x14ac:dyDescent="0.25">
      <c r="B3" s="2"/>
      <c r="C3" s="7"/>
      <c r="D3" s="12"/>
      <c r="E3" s="13"/>
      <c r="F3" s="22"/>
      <c r="G3" s="12"/>
      <c r="H3" s="13"/>
      <c r="I3" s="22"/>
      <c r="J3" s="12"/>
      <c r="K3" s="13"/>
      <c r="L3" s="22"/>
      <c r="M3" s="12"/>
      <c r="N3" s="13"/>
      <c r="O3" s="22"/>
      <c r="P3" s="12"/>
      <c r="Q3" s="13"/>
      <c r="R3" s="22"/>
      <c r="S3" s="12"/>
      <c r="T3" s="13"/>
    </row>
    <row r="4" spans="2:20" ht="15" x14ac:dyDescent="0.25">
      <c r="B4" s="1" t="s">
        <v>1</v>
      </c>
      <c r="C4" s="8">
        <v>0.6</v>
      </c>
      <c r="D4" s="32" t="e">
        <f>+'Kosten '!#REF!</f>
        <v>#REF!</v>
      </c>
      <c r="E4" s="15" t="e">
        <f>D4*$C$4</f>
        <v>#REF!</v>
      </c>
      <c r="F4" s="23"/>
      <c r="G4" s="14"/>
      <c r="H4" s="15"/>
      <c r="I4" s="25"/>
      <c r="J4" s="14"/>
      <c r="K4" s="15"/>
      <c r="L4" s="23"/>
      <c r="M4" s="14"/>
      <c r="N4" s="15"/>
      <c r="O4" s="23"/>
      <c r="P4" s="14"/>
      <c r="Q4" s="15"/>
      <c r="R4" s="23"/>
      <c r="S4" s="14"/>
      <c r="T4" s="15"/>
    </row>
    <row r="5" spans="2:20" ht="15" x14ac:dyDescent="0.25">
      <c r="B5" s="1"/>
      <c r="C5" s="8"/>
      <c r="D5" s="32"/>
      <c r="E5" s="15"/>
      <c r="F5" s="23"/>
      <c r="G5" s="14"/>
      <c r="H5" s="15"/>
      <c r="I5" s="25"/>
      <c r="J5" s="14"/>
      <c r="K5" s="15"/>
      <c r="L5" s="23"/>
      <c r="M5" s="14"/>
      <c r="N5" s="15"/>
      <c r="O5" s="23"/>
      <c r="P5" s="14"/>
      <c r="Q5" s="15"/>
      <c r="R5" s="23"/>
      <c r="S5" s="14"/>
      <c r="T5" s="15"/>
    </row>
    <row r="6" spans="2:20" ht="15" x14ac:dyDescent="0.25">
      <c r="B6" s="1"/>
      <c r="C6" s="8"/>
      <c r="D6" s="32"/>
      <c r="E6" s="15"/>
      <c r="F6" s="23"/>
      <c r="G6" s="14"/>
      <c r="H6" s="15"/>
      <c r="I6" s="25"/>
      <c r="J6" s="14"/>
      <c r="K6" s="15"/>
      <c r="L6" s="23"/>
      <c r="M6" s="14"/>
      <c r="N6" s="15"/>
      <c r="O6" s="23"/>
      <c r="P6" s="14"/>
      <c r="Q6" s="15"/>
      <c r="R6" s="23"/>
      <c r="S6" s="14"/>
      <c r="T6" s="15"/>
    </row>
    <row r="7" spans="2:20" ht="15" x14ac:dyDescent="0.25">
      <c r="B7" s="1" t="s">
        <v>5</v>
      </c>
      <c r="C7" s="8">
        <v>0.4</v>
      </c>
      <c r="D7" s="33">
        <v>7.17</v>
      </c>
      <c r="E7" s="15">
        <f>D7*$C$7</f>
        <v>2.8680000000000003</v>
      </c>
      <c r="F7" s="23"/>
      <c r="G7" s="16"/>
      <c r="H7" s="15"/>
      <c r="I7" s="25"/>
      <c r="J7" s="16"/>
      <c r="K7" s="15"/>
      <c r="L7" s="23"/>
      <c r="M7" s="16"/>
      <c r="N7" s="15"/>
      <c r="O7" s="23"/>
      <c r="P7" s="16"/>
      <c r="Q7" s="15"/>
      <c r="R7" s="23"/>
      <c r="S7" s="16"/>
      <c r="T7" s="15"/>
    </row>
    <row r="8" spans="2:20" ht="15" x14ac:dyDescent="0.25">
      <c r="B8" s="1"/>
      <c r="C8" s="9" t="s">
        <v>3</v>
      </c>
      <c r="D8" s="34"/>
      <c r="E8" s="18" t="e">
        <f>SUM(E4:E7)</f>
        <v>#REF!</v>
      </c>
      <c r="F8" s="24"/>
      <c r="G8" s="17"/>
      <c r="H8" s="18"/>
      <c r="I8" s="26"/>
      <c r="J8" s="17"/>
      <c r="K8" s="18"/>
      <c r="L8" s="24"/>
      <c r="M8" s="17"/>
      <c r="N8" s="18"/>
      <c r="O8" s="24"/>
      <c r="P8" s="17"/>
      <c r="Q8" s="18"/>
      <c r="R8" s="24"/>
      <c r="S8" s="17"/>
      <c r="T8" s="18"/>
    </row>
    <row r="9" spans="2:20" x14ac:dyDescent="0.2">
      <c r="D9" s="35"/>
      <c r="E9" s="20"/>
      <c r="F9" s="21"/>
      <c r="G9" s="19"/>
      <c r="H9" s="18"/>
      <c r="J9" s="19"/>
      <c r="K9" s="20"/>
      <c r="M9" s="19"/>
      <c r="N9" s="20"/>
      <c r="P9" s="19"/>
      <c r="Q9" s="20"/>
      <c r="S9" s="19"/>
      <c r="T9" s="20"/>
    </row>
    <row r="10" spans="2:20" x14ac:dyDescent="0.2">
      <c r="D10" s="35"/>
      <c r="E10" s="20"/>
      <c r="F10" s="21"/>
      <c r="G10" s="19"/>
      <c r="H10" s="20"/>
      <c r="J10" s="19"/>
      <c r="K10" s="20"/>
      <c r="M10" s="19"/>
      <c r="N10" s="20"/>
      <c r="P10" s="19"/>
      <c r="Q10" s="20"/>
      <c r="S10" s="19"/>
      <c r="T10" s="20"/>
    </row>
    <row r="11" spans="2:20" ht="13.5" thickBot="1" x14ac:dyDescent="0.25">
      <c r="D11" s="35"/>
      <c r="E11" s="20"/>
      <c r="F11" s="21"/>
      <c r="G11" s="19"/>
      <c r="H11" s="20"/>
      <c r="J11" s="19"/>
      <c r="K11" s="20"/>
      <c r="M11" s="19"/>
      <c r="N11" s="20"/>
      <c r="P11" s="19"/>
      <c r="Q11" s="20"/>
      <c r="S11" s="19"/>
      <c r="T11" s="20"/>
    </row>
    <row r="12" spans="2:20" ht="45" x14ac:dyDescent="0.25">
      <c r="B12" s="30" t="s">
        <v>12</v>
      </c>
      <c r="C12" s="7" t="s">
        <v>4</v>
      </c>
      <c r="D12" s="10" t="s">
        <v>9</v>
      </c>
      <c r="E12" s="11"/>
      <c r="F12" s="22"/>
      <c r="G12" s="10" t="s">
        <v>6</v>
      </c>
      <c r="H12" s="11"/>
      <c r="I12" s="22"/>
      <c r="J12" s="10" t="s">
        <v>10</v>
      </c>
      <c r="K12" s="11"/>
      <c r="L12" s="22"/>
      <c r="M12" s="10"/>
      <c r="N12" s="11"/>
      <c r="O12" s="22"/>
      <c r="P12" s="10"/>
      <c r="Q12" s="11"/>
      <c r="R12" s="22"/>
      <c r="S12" s="10"/>
      <c r="T12" s="11"/>
    </row>
    <row r="13" spans="2:20" ht="15" x14ac:dyDescent="0.25">
      <c r="B13" s="2"/>
      <c r="C13" s="7"/>
      <c r="D13" s="36"/>
      <c r="E13" s="13"/>
      <c r="F13" s="22"/>
      <c r="G13" s="12"/>
      <c r="H13" s="13"/>
      <c r="I13" s="22"/>
      <c r="J13" s="12"/>
      <c r="K13" s="13"/>
      <c r="L13" s="22"/>
      <c r="M13" s="12"/>
      <c r="N13" s="13"/>
      <c r="O13" s="22"/>
      <c r="P13" s="12"/>
      <c r="Q13" s="13"/>
      <c r="R13" s="22"/>
      <c r="S13" s="12"/>
      <c r="T13" s="13"/>
    </row>
    <row r="14" spans="2:20" ht="15" x14ac:dyDescent="0.25">
      <c r="B14" s="1" t="s">
        <v>1</v>
      </c>
      <c r="C14" s="8">
        <v>0.7</v>
      </c>
      <c r="D14" s="32" t="e">
        <f>+#REF!</f>
        <v>#REF!</v>
      </c>
      <c r="E14" s="15" t="e">
        <f>+D14*$C$14</f>
        <v>#REF!</v>
      </c>
      <c r="F14" s="23"/>
      <c r="G14" s="14" t="e">
        <f>+#REF!</f>
        <v>#REF!</v>
      </c>
      <c r="H14" s="15" t="e">
        <f>+G14*$C$14</f>
        <v>#REF!</v>
      </c>
      <c r="I14" s="25"/>
      <c r="J14" s="14" t="e">
        <f>+#REF!</f>
        <v>#REF!</v>
      </c>
      <c r="K14" s="15" t="e">
        <f>+J14*$C$14</f>
        <v>#REF!</v>
      </c>
      <c r="L14" s="23"/>
      <c r="M14" s="14"/>
      <c r="N14" s="15"/>
      <c r="O14" s="23"/>
      <c r="P14" s="14"/>
      <c r="Q14" s="15"/>
      <c r="R14" s="23"/>
      <c r="S14" s="14"/>
      <c r="T14" s="15"/>
    </row>
    <row r="15" spans="2:20" ht="15" x14ac:dyDescent="0.25">
      <c r="B15" s="1"/>
      <c r="C15" s="8"/>
      <c r="D15" s="32"/>
      <c r="E15" s="15"/>
      <c r="F15" s="23"/>
      <c r="G15" s="14"/>
      <c r="H15" s="15"/>
      <c r="I15" s="25"/>
      <c r="J15" s="14"/>
      <c r="K15" s="15"/>
      <c r="L15" s="23"/>
      <c r="M15" s="14"/>
      <c r="N15" s="15"/>
      <c r="O15" s="23"/>
      <c r="P15" s="14"/>
      <c r="Q15" s="15"/>
      <c r="R15" s="23"/>
      <c r="S15" s="14"/>
      <c r="T15" s="15"/>
    </row>
    <row r="16" spans="2:20" ht="15" x14ac:dyDescent="0.25">
      <c r="B16" s="1"/>
      <c r="C16" s="8"/>
      <c r="D16" s="32"/>
      <c r="E16" s="15"/>
      <c r="F16" s="23"/>
      <c r="G16" s="14"/>
      <c r="H16" s="15"/>
      <c r="I16" s="25"/>
      <c r="J16" s="14"/>
      <c r="K16" s="15"/>
      <c r="L16" s="23"/>
      <c r="M16" s="14"/>
      <c r="N16" s="15"/>
      <c r="O16" s="23"/>
      <c r="P16" s="14"/>
      <c r="Q16" s="15"/>
      <c r="R16" s="23"/>
      <c r="S16" s="14"/>
      <c r="T16" s="15"/>
    </row>
    <row r="17" spans="2:20" ht="15" x14ac:dyDescent="0.25">
      <c r="B17" s="1" t="s">
        <v>5</v>
      </c>
      <c r="C17" s="8">
        <v>0.3</v>
      </c>
      <c r="D17" s="33" t="e">
        <f>+#REF!</f>
        <v>#REF!</v>
      </c>
      <c r="E17" s="15" t="e">
        <f>+D17*$C$17</f>
        <v>#REF!</v>
      </c>
      <c r="F17" s="23"/>
      <c r="G17" s="16" t="e">
        <f>+#REF!</f>
        <v>#REF!</v>
      </c>
      <c r="H17" s="15" t="e">
        <f>+G17*$C$17</f>
        <v>#REF!</v>
      </c>
      <c r="I17" s="25"/>
      <c r="J17" s="16" t="e">
        <f>+#REF!</f>
        <v>#REF!</v>
      </c>
      <c r="K17" s="15" t="e">
        <f>+J17*$C$17</f>
        <v>#REF!</v>
      </c>
      <c r="L17" s="23"/>
      <c r="M17" s="16"/>
      <c r="N17" s="15"/>
      <c r="O17" s="23"/>
      <c r="P17" s="16"/>
      <c r="Q17" s="15"/>
      <c r="R17" s="23"/>
      <c r="S17" s="16"/>
      <c r="T17" s="15"/>
    </row>
    <row r="18" spans="2:20" ht="15" x14ac:dyDescent="0.25">
      <c r="B18" s="1"/>
      <c r="C18" s="9" t="s">
        <v>3</v>
      </c>
      <c r="D18" s="34"/>
      <c r="E18" s="18" t="e">
        <f>SUM(E14:E17)</f>
        <v>#REF!</v>
      </c>
      <c r="F18" s="24"/>
      <c r="G18" s="17"/>
      <c r="H18" s="18" t="e">
        <f>SUM(H14:H17)</f>
        <v>#REF!</v>
      </c>
      <c r="I18" s="26"/>
      <c r="J18" s="17"/>
      <c r="K18" s="18" t="e">
        <f>SUM(K14:K17)</f>
        <v>#REF!</v>
      </c>
      <c r="L18" s="24"/>
      <c r="M18" s="17"/>
      <c r="N18" s="18"/>
      <c r="O18" s="24"/>
      <c r="P18" s="17"/>
      <c r="Q18" s="18"/>
      <c r="R18" s="24"/>
      <c r="S18" s="17"/>
      <c r="T18" s="18"/>
    </row>
    <row r="19" spans="2:20" x14ac:dyDescent="0.2">
      <c r="D19" s="35"/>
      <c r="E19" s="20"/>
      <c r="F19" s="21"/>
      <c r="G19" s="19"/>
      <c r="H19" s="20"/>
      <c r="J19" s="19"/>
      <c r="K19" s="20"/>
      <c r="M19" s="19"/>
      <c r="N19" s="20"/>
      <c r="P19" s="19"/>
      <c r="Q19" s="20"/>
      <c r="S19" s="19"/>
      <c r="T19" s="20"/>
    </row>
    <row r="20" spans="2:20" x14ac:dyDescent="0.2">
      <c r="D20" s="35"/>
      <c r="E20" s="20"/>
      <c r="F20" s="21"/>
      <c r="G20" s="19"/>
      <c r="H20" s="20"/>
      <c r="J20" s="19"/>
      <c r="K20" s="20"/>
      <c r="M20" s="19"/>
      <c r="N20" s="20"/>
      <c r="P20" s="19"/>
      <c r="Q20" s="20"/>
      <c r="S20" s="19"/>
      <c r="T20" s="20"/>
    </row>
  </sheetData>
  <conditionalFormatting sqref="E8 H8 K8">
    <cfRule type="colorScale" priority="69">
      <colorScale>
        <cfvo type="min"/>
        <cfvo type="percentile" val="50"/>
        <cfvo type="max"/>
        <color rgb="FFF8696B"/>
        <color rgb="FFFFEB84"/>
        <color rgb="FF63BE7B"/>
      </colorScale>
    </cfRule>
  </conditionalFormatting>
  <conditionalFormatting sqref="H18 E18 K18">
    <cfRule type="colorScale" priority="57">
      <colorScale>
        <cfvo type="min"/>
        <cfvo type="percentile" val="50"/>
        <cfvo type="max"/>
        <color rgb="FFF8696B"/>
        <color rgb="FFFFEB84"/>
        <color rgb="FF63BE7B"/>
      </colorScale>
    </cfRule>
  </conditionalFormatting>
  <conditionalFormatting sqref="N8">
    <cfRule type="colorScale" priority="54">
      <colorScale>
        <cfvo type="min"/>
        <cfvo type="percentile" val="50"/>
        <cfvo type="max"/>
        <color rgb="FFF8696B"/>
        <color rgb="FFFFEB84"/>
        <color rgb="FF63BE7B"/>
      </colorScale>
    </cfRule>
  </conditionalFormatting>
  <conditionalFormatting sqref="N18">
    <cfRule type="colorScale" priority="53">
      <colorScale>
        <cfvo type="min"/>
        <cfvo type="percentile" val="50"/>
        <cfvo type="max"/>
        <color rgb="FFF8696B"/>
        <color rgb="FFFFEB84"/>
        <color rgb="FF63BE7B"/>
      </colorScale>
    </cfRule>
  </conditionalFormatting>
  <conditionalFormatting sqref="Q8">
    <cfRule type="colorScale" priority="50">
      <colorScale>
        <cfvo type="min"/>
        <cfvo type="percentile" val="50"/>
        <cfvo type="max"/>
        <color rgb="FFF8696B"/>
        <color rgb="FFFFEB84"/>
        <color rgb="FF63BE7B"/>
      </colorScale>
    </cfRule>
  </conditionalFormatting>
  <conditionalFormatting sqref="Q18">
    <cfRule type="colorScale" priority="49">
      <colorScale>
        <cfvo type="min"/>
        <cfvo type="percentile" val="50"/>
        <cfvo type="max"/>
        <color rgb="FFF8696B"/>
        <color rgb="FFFFEB84"/>
        <color rgb="FF63BE7B"/>
      </colorScale>
    </cfRule>
  </conditionalFormatting>
  <conditionalFormatting sqref="T8">
    <cfRule type="colorScale" priority="46">
      <colorScale>
        <cfvo type="min"/>
        <cfvo type="percentile" val="50"/>
        <cfvo type="max"/>
        <color rgb="FFF8696B"/>
        <color rgb="FFFFEB84"/>
        <color rgb="FF63BE7B"/>
      </colorScale>
    </cfRule>
  </conditionalFormatting>
  <conditionalFormatting sqref="T18">
    <cfRule type="colorScale" priority="45">
      <colorScale>
        <cfvo type="min"/>
        <cfvo type="percentile" val="50"/>
        <cfvo type="max"/>
        <color rgb="FFF8696B"/>
        <color rgb="FFFFEB84"/>
        <color rgb="FF63BE7B"/>
      </colorScale>
    </cfRule>
  </conditionalFormatting>
  <conditionalFormatting sqref="H9">
    <cfRule type="colorScale" priority="6">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1D966-A12A-4CDD-BC9D-2EABD9E21139}">
  <dimension ref="A1:F7"/>
  <sheetViews>
    <sheetView workbookViewId="0">
      <selection activeCell="C10" sqref="C10"/>
    </sheetView>
  </sheetViews>
  <sheetFormatPr defaultRowHeight="12.75" x14ac:dyDescent="0.2"/>
  <cols>
    <col min="1" max="1" width="14.5" customWidth="1"/>
    <col min="2" max="6" width="20.625" customWidth="1"/>
  </cols>
  <sheetData>
    <row r="1" spans="1:6" ht="15" x14ac:dyDescent="0.25">
      <c r="A1" s="2"/>
      <c r="B1" s="38" t="s">
        <v>20</v>
      </c>
      <c r="C1" s="45" t="s">
        <v>21</v>
      </c>
      <c r="D1" s="45" t="s">
        <v>22</v>
      </c>
      <c r="E1" s="45" t="s">
        <v>23</v>
      </c>
      <c r="F1" s="45" t="s">
        <v>25</v>
      </c>
    </row>
    <row r="2" spans="1:6" ht="15" x14ac:dyDescent="0.25">
      <c r="A2" s="1" t="s">
        <v>2</v>
      </c>
      <c r="B2" s="43">
        <f>'Kosten '!E22</f>
        <v>0</v>
      </c>
      <c r="C2" s="43">
        <f>'Kosten '!H22</f>
        <v>0</v>
      </c>
      <c r="D2" s="43">
        <f>'Kosten '!K22</f>
        <v>0</v>
      </c>
      <c r="E2" s="43">
        <f>'Kosten '!N22</f>
        <v>0</v>
      </c>
      <c r="F2" s="43">
        <f>'Kosten '!Q22</f>
        <v>1199500</v>
      </c>
    </row>
    <row r="3" spans="1:6" ht="15" x14ac:dyDescent="0.25">
      <c r="A3" s="1" t="s">
        <v>41</v>
      </c>
      <c r="B3" s="43">
        <f>-Kwaliteit!F20</f>
        <v>0</v>
      </c>
      <c r="C3" s="43">
        <f>-Kwaliteit!I20</f>
        <v>0</v>
      </c>
      <c r="D3" s="43">
        <f>-Kwaliteit!L20</f>
        <v>0</v>
      </c>
      <c r="E3" s="43">
        <f>-Kwaliteit!O20</f>
        <v>0</v>
      </c>
      <c r="F3" s="43">
        <f>-Kwaliteit!R20</f>
        <v>-50850</v>
      </c>
    </row>
    <row r="4" spans="1:6" ht="15" x14ac:dyDescent="0.25">
      <c r="A4" s="1" t="s">
        <v>40</v>
      </c>
      <c r="B4" s="44">
        <f>+SUM(B2:B3)</f>
        <v>0</v>
      </c>
      <c r="C4" s="44">
        <f t="shared" ref="C4:F4" si="0">+SUM(C2:C3)</f>
        <v>0</v>
      </c>
      <c r="D4" s="44">
        <f t="shared" si="0"/>
        <v>0</v>
      </c>
      <c r="E4" s="44">
        <f t="shared" si="0"/>
        <v>0</v>
      </c>
      <c r="F4" s="44">
        <f t="shared" si="0"/>
        <v>1148650</v>
      </c>
    </row>
    <row r="7" spans="1:6" x14ac:dyDescent="0.2">
      <c r="B7" s="59" t="s">
        <v>58</v>
      </c>
      <c r="C7" s="59"/>
      <c r="D7" s="59"/>
    </row>
  </sheetData>
  <conditionalFormatting sqref="B4:F4">
    <cfRule type="colorScale" priority="3">
      <colorScale>
        <cfvo type="min"/>
        <cfvo type="percentile" val="50"/>
        <cfvo type="max"/>
        <color rgb="FFF8696B"/>
        <color rgb="FFFFEB84"/>
        <color rgb="FF63BE7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9"/>
  <sheetViews>
    <sheetView tabSelected="1" workbookViewId="0">
      <selection activeCell="N29" sqref="N29"/>
    </sheetView>
  </sheetViews>
  <sheetFormatPr defaultRowHeight="12.75" x14ac:dyDescent="0.2"/>
  <cols>
    <col min="1" max="1" width="20.625" customWidth="1"/>
    <col min="2" max="2" width="29.875" customWidth="1"/>
    <col min="3" max="3" width="8.75" bestFit="1" customWidth="1"/>
    <col min="4" max="4" width="14.875" customWidth="1"/>
    <col min="5" max="5" width="15.875" customWidth="1"/>
    <col min="7" max="7" width="12.625" customWidth="1"/>
    <col min="8" max="8" width="13.25" customWidth="1"/>
    <col min="10" max="10" width="12.375" customWidth="1"/>
    <col min="11" max="11" width="11.75" customWidth="1"/>
    <col min="13" max="13" width="12.625" customWidth="1"/>
    <col min="14" max="14" width="13.25" customWidth="1"/>
    <col min="16" max="16" width="14.375" customWidth="1"/>
    <col min="17" max="17" width="16" customWidth="1"/>
  </cols>
  <sheetData>
    <row r="1" spans="1:17" x14ac:dyDescent="0.2">
      <c r="A1" s="57" t="s">
        <v>39</v>
      </c>
      <c r="B1" s="57"/>
    </row>
    <row r="2" spans="1:17" ht="15" x14ac:dyDescent="0.25">
      <c r="A2" s="57"/>
      <c r="B2" s="57"/>
      <c r="C2" s="54" t="s">
        <v>20</v>
      </c>
      <c r="D2" s="54"/>
      <c r="E2" s="54"/>
      <c r="F2" s="54" t="s">
        <v>21</v>
      </c>
      <c r="G2" s="55"/>
      <c r="H2" s="56"/>
      <c r="I2" s="54" t="s">
        <v>22</v>
      </c>
      <c r="J2" s="55"/>
      <c r="K2" s="56"/>
      <c r="L2" s="54" t="s">
        <v>23</v>
      </c>
      <c r="M2" s="55"/>
      <c r="N2" s="56"/>
      <c r="O2" s="54" t="s">
        <v>25</v>
      </c>
      <c r="P2" s="55"/>
      <c r="Q2" s="56"/>
    </row>
    <row r="3" spans="1:17" ht="15" x14ac:dyDescent="0.25">
      <c r="A3" s="58"/>
      <c r="B3" s="58"/>
      <c r="C3" s="2" t="s">
        <v>7</v>
      </c>
      <c r="D3" s="2" t="s">
        <v>8</v>
      </c>
      <c r="E3" s="2" t="s">
        <v>2</v>
      </c>
      <c r="F3" s="2" t="s">
        <v>7</v>
      </c>
      <c r="G3" s="2" t="s">
        <v>8</v>
      </c>
      <c r="H3" s="2" t="s">
        <v>2</v>
      </c>
      <c r="I3" s="2" t="s">
        <v>7</v>
      </c>
      <c r="J3" s="2" t="s">
        <v>8</v>
      </c>
      <c r="K3" s="2" t="s">
        <v>2</v>
      </c>
      <c r="L3" s="2" t="s">
        <v>7</v>
      </c>
      <c r="M3" s="2" t="s">
        <v>8</v>
      </c>
      <c r="N3" s="2" t="s">
        <v>2</v>
      </c>
      <c r="O3" s="2" t="s">
        <v>7</v>
      </c>
      <c r="P3" s="2" t="s">
        <v>8</v>
      </c>
      <c r="Q3" s="2" t="s">
        <v>2</v>
      </c>
    </row>
    <row r="4" spans="1:17" ht="15" x14ac:dyDescent="0.25">
      <c r="A4" s="1" t="s">
        <v>29</v>
      </c>
      <c r="B4" s="1" t="s">
        <v>14</v>
      </c>
      <c r="C4" s="37"/>
      <c r="D4" s="29">
        <v>2500</v>
      </c>
      <c r="E4" s="40">
        <f t="shared" ref="E4" si="0">+D4*C4</f>
        <v>0</v>
      </c>
      <c r="F4" s="37"/>
      <c r="G4" s="29">
        <f>+D4</f>
        <v>2500</v>
      </c>
      <c r="H4" s="40">
        <f t="shared" ref="H4" si="1">+G4*F4</f>
        <v>0</v>
      </c>
      <c r="I4" s="37"/>
      <c r="J4" s="29">
        <f>+G4</f>
        <v>2500</v>
      </c>
      <c r="K4" s="40">
        <f t="shared" ref="K4" si="2">+J4*I4</f>
        <v>0</v>
      </c>
      <c r="L4" s="37"/>
      <c r="M4" s="29">
        <f>+J4</f>
        <v>2500</v>
      </c>
      <c r="N4" s="40">
        <f t="shared" ref="N4" si="3">+M4*L4</f>
        <v>0</v>
      </c>
      <c r="O4" s="37">
        <v>20</v>
      </c>
      <c r="P4" s="29">
        <f>+M4</f>
        <v>2500</v>
      </c>
      <c r="Q4" s="40">
        <f t="shared" ref="Q4" si="4">+P4*O4</f>
        <v>50000</v>
      </c>
    </row>
    <row r="5" spans="1:17" ht="15" x14ac:dyDescent="0.25">
      <c r="A5" s="1"/>
      <c r="B5" s="1" t="s">
        <v>13</v>
      </c>
      <c r="C5" s="37"/>
      <c r="D5" s="29">
        <v>13000</v>
      </c>
      <c r="E5" s="40">
        <f>+D5*C5</f>
        <v>0</v>
      </c>
      <c r="F5" s="37"/>
      <c r="G5" s="29">
        <f t="shared" ref="G5:G7" si="5">+D5</f>
        <v>13000</v>
      </c>
      <c r="H5" s="40">
        <f>+G5*F5</f>
        <v>0</v>
      </c>
      <c r="I5" s="37"/>
      <c r="J5" s="29">
        <f t="shared" ref="J5:J7" si="6">+G5</f>
        <v>13000</v>
      </c>
      <c r="K5" s="40">
        <f>+J5*I5</f>
        <v>0</v>
      </c>
      <c r="L5" s="37"/>
      <c r="M5" s="29">
        <f t="shared" ref="M5:M7" si="7">+J5</f>
        <v>13000</v>
      </c>
      <c r="N5" s="40">
        <f>+M5*L5</f>
        <v>0</v>
      </c>
      <c r="O5" s="37">
        <v>17</v>
      </c>
      <c r="P5" s="29">
        <f t="shared" ref="P5:P7" si="8">+M5</f>
        <v>13000</v>
      </c>
      <c r="Q5" s="40">
        <f>+P5*O5</f>
        <v>221000</v>
      </c>
    </row>
    <row r="6" spans="1:17" ht="15" x14ac:dyDescent="0.25">
      <c r="A6" s="1" t="s">
        <v>30</v>
      </c>
      <c r="B6" s="1" t="s">
        <v>16</v>
      </c>
      <c r="C6" s="37"/>
      <c r="D6" s="3">
        <v>16000</v>
      </c>
      <c r="E6" s="40">
        <f t="shared" ref="E6:E19" si="9">+D6*C6</f>
        <v>0</v>
      </c>
      <c r="F6" s="37"/>
      <c r="G6" s="29">
        <f t="shared" si="5"/>
        <v>16000</v>
      </c>
      <c r="H6" s="40">
        <f t="shared" ref="H6:H19" si="10">+G6*F6</f>
        <v>0</v>
      </c>
      <c r="I6" s="37"/>
      <c r="J6" s="29">
        <f t="shared" si="6"/>
        <v>16000</v>
      </c>
      <c r="K6" s="40">
        <f t="shared" ref="K6:K19" si="11">+J6*I6</f>
        <v>0</v>
      </c>
      <c r="L6" s="37"/>
      <c r="M6" s="29">
        <f t="shared" si="7"/>
        <v>16000</v>
      </c>
      <c r="N6" s="40">
        <f t="shared" ref="N6:N19" si="12">+M6*L6</f>
        <v>0</v>
      </c>
      <c r="O6" s="37">
        <v>22</v>
      </c>
      <c r="P6" s="29">
        <f t="shared" si="8"/>
        <v>16000</v>
      </c>
      <c r="Q6" s="40">
        <f t="shared" ref="Q6:Q19" si="13">+P6*O6</f>
        <v>352000</v>
      </c>
    </row>
    <row r="7" spans="1:17" ht="15" x14ac:dyDescent="0.25">
      <c r="A7" s="1"/>
      <c r="B7" s="1" t="s">
        <v>15</v>
      </c>
      <c r="C7" s="37"/>
      <c r="D7" s="3">
        <v>13000</v>
      </c>
      <c r="E7" s="40">
        <f t="shared" si="9"/>
        <v>0</v>
      </c>
      <c r="F7" s="37"/>
      <c r="G7" s="29">
        <f t="shared" si="5"/>
        <v>13000</v>
      </c>
      <c r="H7" s="40">
        <f t="shared" si="10"/>
        <v>0</v>
      </c>
      <c r="I7" s="37"/>
      <c r="J7" s="29">
        <f t="shared" si="6"/>
        <v>13000</v>
      </c>
      <c r="K7" s="40">
        <f t="shared" si="11"/>
        <v>0</v>
      </c>
      <c r="L7" s="37"/>
      <c r="M7" s="29">
        <f t="shared" si="7"/>
        <v>13000</v>
      </c>
      <c r="N7" s="40">
        <f t="shared" si="12"/>
        <v>0</v>
      </c>
      <c r="O7" s="37">
        <v>16</v>
      </c>
      <c r="P7" s="29">
        <f t="shared" si="8"/>
        <v>13000</v>
      </c>
      <c r="Q7" s="40">
        <f t="shared" si="13"/>
        <v>208000</v>
      </c>
    </row>
    <row r="8" spans="1:17" ht="15" x14ac:dyDescent="0.25">
      <c r="A8" s="1"/>
      <c r="B8" s="1"/>
      <c r="C8" s="2" t="s">
        <v>7</v>
      </c>
      <c r="D8" s="2" t="s">
        <v>36</v>
      </c>
      <c r="E8" s="41" t="s">
        <v>2</v>
      </c>
      <c r="F8" s="2" t="s">
        <v>7</v>
      </c>
      <c r="G8" s="2" t="s">
        <v>36</v>
      </c>
      <c r="H8" s="41" t="s">
        <v>2</v>
      </c>
      <c r="I8" s="2" t="s">
        <v>7</v>
      </c>
      <c r="J8" s="2" t="s">
        <v>36</v>
      </c>
      <c r="K8" s="41" t="s">
        <v>2</v>
      </c>
      <c r="L8" s="2" t="s">
        <v>7</v>
      </c>
      <c r="M8" s="2" t="s">
        <v>36</v>
      </c>
      <c r="N8" s="41" t="s">
        <v>2</v>
      </c>
      <c r="O8" s="2" t="s">
        <v>7</v>
      </c>
      <c r="P8" s="2" t="s">
        <v>36</v>
      </c>
      <c r="Q8" s="41" t="s">
        <v>2</v>
      </c>
    </row>
    <row r="9" spans="1:17" ht="15" x14ac:dyDescent="0.25">
      <c r="A9" s="1" t="s">
        <v>38</v>
      </c>
      <c r="B9" s="1" t="s">
        <v>24</v>
      </c>
      <c r="C9" s="37"/>
      <c r="D9" s="3">
        <v>15500</v>
      </c>
      <c r="E9" s="40">
        <f t="shared" si="9"/>
        <v>0</v>
      </c>
      <c r="F9" s="37"/>
      <c r="G9" s="29">
        <f t="shared" ref="G9:G12" si="14">+D9</f>
        <v>15500</v>
      </c>
      <c r="H9" s="40">
        <f t="shared" si="10"/>
        <v>0</v>
      </c>
      <c r="I9" s="37"/>
      <c r="J9" s="29">
        <f t="shared" ref="J9:J12" si="15">+G9</f>
        <v>15500</v>
      </c>
      <c r="K9" s="40">
        <f t="shared" si="11"/>
        <v>0</v>
      </c>
      <c r="L9" s="37"/>
      <c r="M9" s="29">
        <f t="shared" ref="M9:M12" si="16">+J9</f>
        <v>15500</v>
      </c>
      <c r="N9" s="40">
        <f t="shared" si="12"/>
        <v>0</v>
      </c>
      <c r="O9" s="37">
        <v>4</v>
      </c>
      <c r="P9" s="29">
        <f t="shared" ref="P9:P12" si="17">+M9</f>
        <v>15500</v>
      </c>
      <c r="Q9" s="40">
        <f t="shared" si="13"/>
        <v>62000</v>
      </c>
    </row>
    <row r="10" spans="1:17" ht="15" x14ac:dyDescent="0.25">
      <c r="A10" s="1"/>
      <c r="B10" s="1" t="s">
        <v>26</v>
      </c>
      <c r="C10" s="37"/>
      <c r="D10" s="3">
        <v>24000</v>
      </c>
      <c r="E10" s="40">
        <f t="shared" si="9"/>
        <v>0</v>
      </c>
      <c r="F10" s="37"/>
      <c r="G10" s="29">
        <f t="shared" si="14"/>
        <v>24000</v>
      </c>
      <c r="H10" s="40">
        <f t="shared" si="10"/>
        <v>0</v>
      </c>
      <c r="I10" s="37"/>
      <c r="J10" s="29">
        <f t="shared" si="15"/>
        <v>24000</v>
      </c>
      <c r="K10" s="40">
        <f t="shared" si="11"/>
        <v>0</v>
      </c>
      <c r="L10" s="37"/>
      <c r="M10" s="29">
        <f t="shared" si="16"/>
        <v>24000</v>
      </c>
      <c r="N10" s="40">
        <f t="shared" si="12"/>
        <v>0</v>
      </c>
      <c r="O10" s="37">
        <v>4</v>
      </c>
      <c r="P10" s="29">
        <f t="shared" si="17"/>
        <v>24000</v>
      </c>
      <c r="Q10" s="40">
        <f t="shared" si="13"/>
        <v>96000</v>
      </c>
    </row>
    <row r="11" spans="1:17" ht="15" x14ac:dyDescent="0.25">
      <c r="A11" s="1"/>
      <c r="B11" s="1" t="s">
        <v>27</v>
      </c>
      <c r="C11" s="37"/>
      <c r="D11" s="3">
        <v>5000</v>
      </c>
      <c r="E11" s="40">
        <f t="shared" si="9"/>
        <v>0</v>
      </c>
      <c r="F11" s="37"/>
      <c r="G11" s="29">
        <f t="shared" si="14"/>
        <v>5000</v>
      </c>
      <c r="H11" s="40">
        <f t="shared" si="10"/>
        <v>0</v>
      </c>
      <c r="I11" s="37"/>
      <c r="J11" s="29">
        <f t="shared" si="15"/>
        <v>5000</v>
      </c>
      <c r="K11" s="40">
        <f t="shared" si="11"/>
        <v>0</v>
      </c>
      <c r="L11" s="37"/>
      <c r="M11" s="29">
        <f t="shared" si="16"/>
        <v>5000</v>
      </c>
      <c r="N11" s="40">
        <f t="shared" si="12"/>
        <v>0</v>
      </c>
      <c r="O11" s="37">
        <v>2.5</v>
      </c>
      <c r="P11" s="29">
        <f t="shared" si="17"/>
        <v>5000</v>
      </c>
      <c r="Q11" s="40">
        <f t="shared" si="13"/>
        <v>12500</v>
      </c>
    </row>
    <row r="12" spans="1:17" ht="15" x14ac:dyDescent="0.25">
      <c r="A12" s="1"/>
      <c r="B12" s="1" t="s">
        <v>28</v>
      </c>
      <c r="C12" s="37"/>
      <c r="D12" s="3"/>
      <c r="E12" s="40">
        <f t="shared" si="9"/>
        <v>0</v>
      </c>
      <c r="F12" s="37"/>
      <c r="G12" s="29">
        <f t="shared" si="14"/>
        <v>0</v>
      </c>
      <c r="H12" s="40">
        <f t="shared" si="10"/>
        <v>0</v>
      </c>
      <c r="I12" s="37"/>
      <c r="J12" s="29">
        <f t="shared" si="15"/>
        <v>0</v>
      </c>
      <c r="K12" s="40">
        <f t="shared" si="11"/>
        <v>0</v>
      </c>
      <c r="L12" s="37"/>
      <c r="M12" s="29">
        <f t="shared" si="16"/>
        <v>0</v>
      </c>
      <c r="N12" s="40">
        <f t="shared" si="12"/>
        <v>0</v>
      </c>
      <c r="O12" s="37">
        <v>2.6</v>
      </c>
      <c r="P12" s="29">
        <f t="shared" si="17"/>
        <v>0</v>
      </c>
      <c r="Q12" s="40">
        <f t="shared" si="13"/>
        <v>0</v>
      </c>
    </row>
    <row r="13" spans="1:17" ht="15" x14ac:dyDescent="0.25">
      <c r="A13" s="1"/>
      <c r="B13" s="1"/>
      <c r="C13" s="2" t="s">
        <v>7</v>
      </c>
      <c r="D13" s="2" t="s">
        <v>35</v>
      </c>
      <c r="E13" s="41" t="s">
        <v>2</v>
      </c>
      <c r="F13" s="2" t="s">
        <v>7</v>
      </c>
      <c r="G13" s="2" t="s">
        <v>35</v>
      </c>
      <c r="H13" s="41" t="s">
        <v>2</v>
      </c>
      <c r="I13" s="2" t="s">
        <v>7</v>
      </c>
      <c r="J13" s="2" t="s">
        <v>35</v>
      </c>
      <c r="K13" s="41" t="s">
        <v>2</v>
      </c>
      <c r="L13" s="2" t="s">
        <v>7</v>
      </c>
      <c r="M13" s="2" t="s">
        <v>35</v>
      </c>
      <c r="N13" s="41" t="s">
        <v>2</v>
      </c>
      <c r="O13" s="2" t="s">
        <v>7</v>
      </c>
      <c r="P13" s="2" t="s">
        <v>35</v>
      </c>
      <c r="Q13" s="41" t="s">
        <v>2</v>
      </c>
    </row>
    <row r="14" spans="1:17" ht="15" x14ac:dyDescent="0.25">
      <c r="A14" s="1" t="s">
        <v>31</v>
      </c>
      <c r="B14" s="1" t="s">
        <v>33</v>
      </c>
      <c r="C14" s="37"/>
      <c r="D14" s="3">
        <v>1600000</v>
      </c>
      <c r="E14" s="40">
        <f t="shared" si="9"/>
        <v>0</v>
      </c>
      <c r="F14" s="37"/>
      <c r="G14" s="3"/>
      <c r="H14" s="40">
        <f t="shared" si="10"/>
        <v>0</v>
      </c>
      <c r="I14" s="37"/>
      <c r="J14" s="3"/>
      <c r="K14" s="40">
        <f t="shared" si="11"/>
        <v>0</v>
      </c>
      <c r="L14" s="37"/>
      <c r="M14" s="3"/>
      <c r="N14" s="40">
        <f t="shared" si="12"/>
        <v>0</v>
      </c>
      <c r="O14" s="37">
        <v>8.5</v>
      </c>
      <c r="P14" s="3"/>
      <c r="Q14" s="40">
        <f>+P14*O14/100</f>
        <v>0</v>
      </c>
    </row>
    <row r="15" spans="1:17" ht="15" x14ac:dyDescent="0.25">
      <c r="A15" s="1" t="s">
        <v>32</v>
      </c>
      <c r="B15" s="1" t="s">
        <v>34</v>
      </c>
      <c r="C15" s="37"/>
      <c r="D15" s="3">
        <v>2000000</v>
      </c>
      <c r="E15" s="40">
        <f t="shared" si="9"/>
        <v>0</v>
      </c>
      <c r="F15" s="37"/>
      <c r="G15" s="3"/>
      <c r="H15" s="40">
        <f t="shared" si="10"/>
        <v>0</v>
      </c>
      <c r="I15" s="37"/>
      <c r="J15" s="3"/>
      <c r="K15" s="40">
        <f t="shared" si="11"/>
        <v>0</v>
      </c>
      <c r="L15" s="37"/>
      <c r="M15" s="3"/>
      <c r="N15" s="40">
        <f t="shared" si="12"/>
        <v>0</v>
      </c>
      <c r="O15" s="37">
        <v>7</v>
      </c>
      <c r="P15" s="3"/>
      <c r="Q15" s="40">
        <f>+P15*O15/100</f>
        <v>0</v>
      </c>
    </row>
    <row r="16" spans="1:17" ht="15" x14ac:dyDescent="0.25">
      <c r="A16" s="1"/>
      <c r="B16" s="1"/>
      <c r="C16" s="2" t="s">
        <v>7</v>
      </c>
      <c r="D16" s="2" t="s">
        <v>35</v>
      </c>
      <c r="E16" s="41" t="s">
        <v>2</v>
      </c>
      <c r="F16" s="2" t="s">
        <v>7</v>
      </c>
      <c r="G16" s="2" t="s">
        <v>35</v>
      </c>
      <c r="H16" s="41" t="s">
        <v>2</v>
      </c>
      <c r="I16" s="2" t="s">
        <v>7</v>
      </c>
      <c r="J16" s="2" t="s">
        <v>35</v>
      </c>
      <c r="K16" s="41" t="s">
        <v>2</v>
      </c>
      <c r="L16" s="2" t="s">
        <v>7</v>
      </c>
      <c r="M16" s="2" t="s">
        <v>35</v>
      </c>
      <c r="N16" s="41" t="s">
        <v>2</v>
      </c>
      <c r="O16" s="2" t="s">
        <v>7</v>
      </c>
      <c r="P16" s="2" t="s">
        <v>35</v>
      </c>
      <c r="Q16" s="41" t="s">
        <v>2</v>
      </c>
    </row>
    <row r="17" spans="1:17" ht="15" x14ac:dyDescent="0.25">
      <c r="A17" s="1" t="s">
        <v>37</v>
      </c>
      <c r="B17" s="1" t="s">
        <v>18</v>
      </c>
      <c r="C17" s="37"/>
      <c r="D17" s="3">
        <v>200000</v>
      </c>
      <c r="E17" s="40">
        <f t="shared" si="9"/>
        <v>0</v>
      </c>
      <c r="F17" s="37"/>
      <c r="G17" s="29">
        <f t="shared" ref="G17:G21" si="18">+D17</f>
        <v>200000</v>
      </c>
      <c r="H17" s="40">
        <f t="shared" si="10"/>
        <v>0</v>
      </c>
      <c r="I17" s="37"/>
      <c r="J17" s="29">
        <f t="shared" ref="J17:J21" si="19">+G17</f>
        <v>200000</v>
      </c>
      <c r="K17" s="40">
        <f t="shared" si="11"/>
        <v>0</v>
      </c>
      <c r="L17" s="37"/>
      <c r="M17" s="29">
        <f t="shared" ref="M17:M21" si="20">+J17</f>
        <v>200000</v>
      </c>
      <c r="N17" s="40">
        <f t="shared" si="12"/>
        <v>0</v>
      </c>
      <c r="O17" s="37">
        <v>14</v>
      </c>
      <c r="P17" s="29">
        <f t="shared" ref="P17:P21" si="21">+M17</f>
        <v>200000</v>
      </c>
      <c r="Q17" s="40">
        <f>+P17*O17/100</f>
        <v>28000</v>
      </c>
    </row>
    <row r="18" spans="1:17" ht="15" x14ac:dyDescent="0.25">
      <c r="A18" s="1"/>
      <c r="B18" s="1" t="s">
        <v>17</v>
      </c>
      <c r="C18" s="37"/>
      <c r="D18" s="3">
        <v>3400000</v>
      </c>
      <c r="E18" s="40">
        <f t="shared" si="9"/>
        <v>0</v>
      </c>
      <c r="F18" s="37"/>
      <c r="G18" s="29">
        <f t="shared" si="18"/>
        <v>3400000</v>
      </c>
      <c r="H18" s="40">
        <f t="shared" si="10"/>
        <v>0</v>
      </c>
      <c r="I18" s="37"/>
      <c r="J18" s="29">
        <f t="shared" si="19"/>
        <v>3400000</v>
      </c>
      <c r="K18" s="40">
        <f t="shared" si="11"/>
        <v>0</v>
      </c>
      <c r="L18" s="37"/>
      <c r="M18" s="29">
        <f t="shared" si="20"/>
        <v>3400000</v>
      </c>
      <c r="N18" s="40">
        <f t="shared" si="12"/>
        <v>0</v>
      </c>
      <c r="O18" s="37">
        <v>5</v>
      </c>
      <c r="P18" s="29">
        <f t="shared" si="21"/>
        <v>3400000</v>
      </c>
      <c r="Q18" s="40">
        <f>+P18*O18/100</f>
        <v>170000</v>
      </c>
    </row>
    <row r="19" spans="1:17" ht="15" x14ac:dyDescent="0.25">
      <c r="A19" s="1"/>
      <c r="B19" s="1" t="s">
        <v>19</v>
      </c>
      <c r="C19" s="37"/>
      <c r="D19" s="3">
        <v>0</v>
      </c>
      <c r="E19" s="40">
        <f t="shared" si="9"/>
        <v>0</v>
      </c>
      <c r="F19" s="37"/>
      <c r="G19" s="29">
        <f t="shared" si="18"/>
        <v>0</v>
      </c>
      <c r="H19" s="40">
        <f t="shared" si="10"/>
        <v>0</v>
      </c>
      <c r="I19" s="37"/>
      <c r="J19" s="29">
        <f t="shared" si="19"/>
        <v>0</v>
      </c>
      <c r="K19" s="40">
        <f t="shared" si="11"/>
        <v>0</v>
      </c>
      <c r="L19" s="37"/>
      <c r="M19" s="29">
        <f t="shared" si="20"/>
        <v>0</v>
      </c>
      <c r="N19" s="40">
        <f t="shared" si="12"/>
        <v>0</v>
      </c>
      <c r="O19" s="37">
        <v>3</v>
      </c>
      <c r="P19" s="29">
        <f t="shared" si="21"/>
        <v>0</v>
      </c>
      <c r="Q19" s="40">
        <f t="shared" si="13"/>
        <v>0</v>
      </c>
    </row>
    <row r="20" spans="1:17" ht="15" x14ac:dyDescent="0.25">
      <c r="A20" s="1"/>
      <c r="B20" s="1"/>
      <c r="C20" s="37"/>
      <c r="D20" s="3"/>
      <c r="E20" s="40"/>
      <c r="F20" s="37"/>
      <c r="G20" s="29">
        <f t="shared" si="18"/>
        <v>0</v>
      </c>
      <c r="H20" s="40"/>
      <c r="I20" s="37"/>
      <c r="J20" s="29">
        <f t="shared" si="19"/>
        <v>0</v>
      </c>
      <c r="K20" s="40"/>
      <c r="L20" s="37"/>
      <c r="M20" s="29">
        <f t="shared" si="20"/>
        <v>0</v>
      </c>
      <c r="N20" s="40"/>
      <c r="O20" s="37"/>
      <c r="P20" s="29">
        <f t="shared" si="21"/>
        <v>0</v>
      </c>
      <c r="Q20" s="40"/>
    </row>
    <row r="21" spans="1:17" ht="15" x14ac:dyDescent="0.25">
      <c r="A21" s="1"/>
      <c r="B21" s="1"/>
      <c r="C21" s="37"/>
      <c r="D21" s="3"/>
      <c r="E21" s="40"/>
      <c r="F21" s="37"/>
      <c r="G21" s="29">
        <f t="shared" si="18"/>
        <v>0</v>
      </c>
      <c r="H21" s="40"/>
      <c r="I21" s="37"/>
      <c r="J21" s="29">
        <f t="shared" si="19"/>
        <v>0</v>
      </c>
      <c r="K21" s="40"/>
      <c r="L21" s="37"/>
      <c r="M21" s="29">
        <f t="shared" si="20"/>
        <v>0</v>
      </c>
      <c r="N21" s="40"/>
      <c r="O21" s="37"/>
      <c r="P21" s="29">
        <f t="shared" si="21"/>
        <v>0</v>
      </c>
      <c r="Q21" s="40"/>
    </row>
    <row r="22" spans="1:17" ht="15" x14ac:dyDescent="0.25">
      <c r="A22" s="5"/>
      <c r="B22" s="5"/>
      <c r="D22" s="4" t="s">
        <v>0</v>
      </c>
      <c r="E22" s="5">
        <f>+SUM(E4:E7)+SUM(E9:E12)+SUM(E14:E15)+SUM(E17:E19)</f>
        <v>0</v>
      </c>
      <c r="G22" s="4" t="s">
        <v>0</v>
      </c>
      <c r="H22" s="5">
        <f>+SUM(H4:H7)+SUM(H9:H12)+SUM(H14:H15)+SUM(H17:H19)</f>
        <v>0</v>
      </c>
      <c r="J22" s="4" t="s">
        <v>0</v>
      </c>
      <c r="K22" s="5">
        <f>+SUM(K4:K7)+SUM(K9:K12)+SUM(K14:K15)+SUM(K17:K19)</f>
        <v>0</v>
      </c>
      <c r="M22" s="4" t="s">
        <v>0</v>
      </c>
      <c r="N22" s="5">
        <f>+SUM(N4:N7)+SUM(N9:N12)+SUM(N14:N15)+SUM(N17:N19)</f>
        <v>0</v>
      </c>
      <c r="P22" s="4" t="s">
        <v>0</v>
      </c>
      <c r="Q22" s="42">
        <f>+SUM(Q4:Q7)+SUM(Q9:Q12)+SUM(Q14:Q15)+SUM(Q17:Q19)</f>
        <v>1199500</v>
      </c>
    </row>
    <row r="25" spans="1:17" x14ac:dyDescent="0.2">
      <c r="D25" s="6"/>
      <c r="E25" s="27"/>
    </row>
    <row r="26" spans="1:17" x14ac:dyDescent="0.2">
      <c r="E26" s="28"/>
    </row>
    <row r="27" spans="1:17" x14ac:dyDescent="0.2">
      <c r="B27" s="31"/>
    </row>
    <row r="39" spans="4:4" x14ac:dyDescent="0.2">
      <c r="D39" s="6"/>
    </row>
  </sheetData>
  <mergeCells count="6">
    <mergeCell ref="O2:Q2"/>
    <mergeCell ref="A1:B3"/>
    <mergeCell ref="C2:E2"/>
    <mergeCell ref="F2:H2"/>
    <mergeCell ref="I2:K2"/>
    <mergeCell ref="L2:N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91052-6E64-4F15-B6C7-7EB4FFE2D3EB}">
  <dimension ref="A1:R28"/>
  <sheetViews>
    <sheetView topLeftCell="A4" workbookViewId="0">
      <selection activeCell="Q14" sqref="Q14"/>
    </sheetView>
  </sheetViews>
  <sheetFormatPr defaultRowHeight="12.75" x14ac:dyDescent="0.2"/>
  <cols>
    <col min="1" max="1" width="15.625" customWidth="1"/>
    <col min="2" max="2" width="38.625" customWidth="1"/>
    <col min="3" max="3" width="15.75" customWidth="1"/>
    <col min="18" max="18" width="12.5" customWidth="1"/>
  </cols>
  <sheetData>
    <row r="1" spans="1:18" x14ac:dyDescent="0.2">
      <c r="A1" s="57" t="s">
        <v>42</v>
      </c>
      <c r="B1" s="57"/>
      <c r="C1" s="39"/>
    </row>
    <row r="2" spans="1:18" ht="15" x14ac:dyDescent="0.25">
      <c r="A2" s="57"/>
      <c r="B2" s="57"/>
      <c r="C2" s="39"/>
      <c r="D2" s="54" t="s">
        <v>20</v>
      </c>
      <c r="E2" s="54"/>
      <c r="F2" s="54"/>
      <c r="G2" s="54" t="s">
        <v>21</v>
      </c>
      <c r="H2" s="55"/>
      <c r="I2" s="56"/>
      <c r="J2" s="54" t="s">
        <v>22</v>
      </c>
      <c r="K2" s="55"/>
      <c r="L2" s="56"/>
      <c r="M2" s="54" t="s">
        <v>23</v>
      </c>
      <c r="N2" s="55"/>
      <c r="O2" s="56"/>
      <c r="P2" s="54" t="s">
        <v>25</v>
      </c>
      <c r="Q2" s="55"/>
      <c r="R2" s="56"/>
    </row>
    <row r="3" spans="1:18" ht="15" x14ac:dyDescent="0.25">
      <c r="A3" s="58"/>
      <c r="B3" s="58"/>
      <c r="C3" s="49"/>
      <c r="D3" s="2"/>
      <c r="E3" s="2"/>
      <c r="F3" s="2" t="s">
        <v>46</v>
      </c>
      <c r="G3" s="2" t="s">
        <v>7</v>
      </c>
      <c r="H3" s="2" t="s">
        <v>8</v>
      </c>
      <c r="I3" s="2" t="s">
        <v>2</v>
      </c>
      <c r="J3" s="2" t="s">
        <v>7</v>
      </c>
      <c r="K3" s="2" t="s">
        <v>8</v>
      </c>
      <c r="L3" s="2" t="s">
        <v>2</v>
      </c>
      <c r="M3" s="2" t="s">
        <v>7</v>
      </c>
      <c r="N3" s="2" t="s">
        <v>8</v>
      </c>
      <c r="O3" s="2" t="s">
        <v>2</v>
      </c>
      <c r="P3" s="2" t="s">
        <v>7</v>
      </c>
      <c r="Q3" s="2" t="s">
        <v>8</v>
      </c>
      <c r="R3" s="2" t="s">
        <v>2</v>
      </c>
    </row>
    <row r="4" spans="1:18" ht="15" x14ac:dyDescent="0.25">
      <c r="A4" s="46" t="s">
        <v>43</v>
      </c>
      <c r="B4" s="47"/>
      <c r="C4" s="52">
        <v>37000</v>
      </c>
      <c r="D4" s="37"/>
      <c r="E4" s="29"/>
      <c r="F4" s="40">
        <f t="shared" ref="F4" si="0">+E4*D4</f>
        <v>0</v>
      </c>
      <c r="G4" s="37"/>
      <c r="H4" s="29">
        <f>+E4</f>
        <v>0</v>
      </c>
      <c r="I4" s="40">
        <f t="shared" ref="I4" si="1">+H4*G4</f>
        <v>0</v>
      </c>
      <c r="J4" s="37"/>
      <c r="K4" s="29"/>
      <c r="L4" s="40">
        <f t="shared" ref="L4" si="2">+K4*J4</f>
        <v>0</v>
      </c>
      <c r="M4" s="37"/>
      <c r="N4" s="29"/>
      <c r="O4" s="40">
        <f t="shared" ref="O4" si="3">+N4*M4</f>
        <v>0</v>
      </c>
      <c r="P4" s="37"/>
      <c r="Q4" s="29"/>
      <c r="R4" s="40">
        <f t="shared" ref="R4" si="4">+Q4*P4</f>
        <v>0</v>
      </c>
    </row>
    <row r="5" spans="1:18" ht="54.75" customHeight="1" x14ac:dyDescent="0.25">
      <c r="A5" s="48">
        <v>0.2</v>
      </c>
      <c r="B5" s="47" t="s">
        <v>47</v>
      </c>
      <c r="C5" s="53">
        <f>+A5*C$4</f>
        <v>7400</v>
      </c>
      <c r="D5" s="37"/>
      <c r="E5" s="29"/>
      <c r="F5" s="40">
        <f>+E5*D5</f>
        <v>0</v>
      </c>
      <c r="G5" s="37"/>
      <c r="H5" s="29">
        <f>+E5</f>
        <v>0</v>
      </c>
      <c r="I5" s="40">
        <f>+H5*G5</f>
        <v>0</v>
      </c>
      <c r="J5" s="37"/>
      <c r="K5" s="29"/>
      <c r="L5" s="40">
        <f>+K5*J5</f>
        <v>0</v>
      </c>
      <c r="M5" s="37"/>
      <c r="N5" s="29"/>
      <c r="O5" s="40">
        <f>+N5*M5</f>
        <v>0</v>
      </c>
      <c r="P5" s="37"/>
      <c r="Q5" s="29" t="s">
        <v>57</v>
      </c>
      <c r="R5" s="40">
        <f>+IF((Q5="x"),C5,0)</f>
        <v>7400</v>
      </c>
    </row>
    <row r="6" spans="1:18" ht="105" x14ac:dyDescent="0.25">
      <c r="A6" s="48">
        <v>0.2</v>
      </c>
      <c r="B6" s="47" t="s">
        <v>48</v>
      </c>
      <c r="C6" s="53">
        <f t="shared" ref="C6:C8" si="5">+A6*C$4</f>
        <v>7400</v>
      </c>
      <c r="D6" s="37"/>
      <c r="E6" s="3"/>
      <c r="F6" s="40">
        <f t="shared" ref="F6:F19" si="6">+E6*D6</f>
        <v>0</v>
      </c>
      <c r="G6" s="37"/>
      <c r="H6" s="3"/>
      <c r="I6" s="40">
        <f t="shared" ref="I6:I19" si="7">+H6*G6</f>
        <v>0</v>
      </c>
      <c r="J6" s="37"/>
      <c r="K6" s="3"/>
      <c r="L6" s="40">
        <f t="shared" ref="L6:L19" si="8">+K6*J6</f>
        <v>0</v>
      </c>
      <c r="M6" s="37"/>
      <c r="N6" s="3"/>
      <c r="O6" s="40">
        <f t="shared" ref="O6:O19" si="9">+N6*M6</f>
        <v>0</v>
      </c>
      <c r="P6" s="37"/>
      <c r="Q6" s="29" t="s">
        <v>57</v>
      </c>
      <c r="R6" s="40">
        <f t="shared" ref="R6:R8" si="10">+IF((Q6="x"),C6,0)</f>
        <v>7400</v>
      </c>
    </row>
    <row r="7" spans="1:18" ht="30" x14ac:dyDescent="0.25">
      <c r="A7" s="48">
        <v>0.2</v>
      </c>
      <c r="B7" s="47" t="s">
        <v>49</v>
      </c>
      <c r="C7" s="53">
        <f t="shared" si="5"/>
        <v>7400</v>
      </c>
      <c r="D7" s="37"/>
      <c r="E7" s="3"/>
      <c r="F7" s="40"/>
      <c r="G7" s="37"/>
      <c r="H7" s="3"/>
      <c r="I7" s="40"/>
      <c r="J7" s="37"/>
      <c r="K7" s="3"/>
      <c r="L7" s="40"/>
      <c r="M7" s="37"/>
      <c r="N7" s="3"/>
      <c r="O7" s="40"/>
      <c r="P7" s="37"/>
      <c r="Q7" s="29"/>
      <c r="R7" s="40">
        <f t="shared" si="10"/>
        <v>0</v>
      </c>
    </row>
    <row r="8" spans="1:18" ht="78.75" customHeight="1" x14ac:dyDescent="0.25">
      <c r="A8" s="48">
        <v>0.4</v>
      </c>
      <c r="B8" s="47" t="s">
        <v>50</v>
      </c>
      <c r="C8" s="53">
        <f t="shared" si="5"/>
        <v>14800</v>
      </c>
      <c r="D8" s="37"/>
      <c r="E8" s="3"/>
      <c r="F8" s="40"/>
      <c r="G8" s="37"/>
      <c r="H8" s="3"/>
      <c r="I8" s="40"/>
      <c r="J8" s="37"/>
      <c r="K8" s="3"/>
      <c r="L8" s="40"/>
      <c r="M8" s="37"/>
      <c r="N8" s="3"/>
      <c r="O8" s="40"/>
      <c r="P8" s="37"/>
      <c r="Q8" s="29" t="s">
        <v>57</v>
      </c>
      <c r="R8" s="40">
        <f t="shared" si="10"/>
        <v>14800</v>
      </c>
    </row>
    <row r="9" spans="1:18" ht="15" x14ac:dyDescent="0.25">
      <c r="A9" s="1"/>
      <c r="B9" s="47"/>
      <c r="C9" s="47"/>
      <c r="D9" s="37"/>
      <c r="E9" s="3"/>
      <c r="F9" s="40"/>
      <c r="G9" s="37"/>
      <c r="H9" s="3"/>
      <c r="I9" s="40"/>
      <c r="J9" s="37"/>
      <c r="K9" s="3"/>
      <c r="L9" s="40"/>
      <c r="M9" s="37"/>
      <c r="N9" s="3"/>
      <c r="O9" s="40"/>
      <c r="P9" s="37"/>
      <c r="Q9" s="3"/>
      <c r="R9" s="40"/>
    </row>
    <row r="10" spans="1:18" ht="15" x14ac:dyDescent="0.25">
      <c r="A10" s="46" t="s">
        <v>44</v>
      </c>
      <c r="B10" s="47"/>
      <c r="C10" s="52">
        <v>25000</v>
      </c>
      <c r="D10" s="37"/>
      <c r="E10" s="3"/>
      <c r="F10" s="40"/>
      <c r="G10" s="37"/>
      <c r="H10" s="3"/>
      <c r="I10" s="40"/>
      <c r="J10" s="37"/>
      <c r="K10" s="3"/>
      <c r="L10" s="40"/>
      <c r="M10" s="37"/>
      <c r="N10" s="3"/>
      <c r="O10" s="40"/>
      <c r="P10" s="37"/>
      <c r="Q10" s="3"/>
      <c r="R10" s="40"/>
    </row>
    <row r="11" spans="1:18" ht="15" x14ac:dyDescent="0.25">
      <c r="A11" s="48">
        <v>1</v>
      </c>
      <c r="B11" s="47" t="s">
        <v>51</v>
      </c>
      <c r="C11" s="53">
        <f>+A11*C$10</f>
        <v>25000</v>
      </c>
      <c r="D11" s="37"/>
      <c r="E11" s="3"/>
      <c r="F11" s="40"/>
      <c r="G11" s="37"/>
      <c r="H11" s="3"/>
      <c r="I11" s="40"/>
      <c r="J11" s="37"/>
      <c r="K11" s="3"/>
      <c r="L11" s="40"/>
      <c r="M11" s="37"/>
      <c r="N11" s="3"/>
      <c r="O11" s="40"/>
      <c r="P11" s="37"/>
      <c r="Q11" s="3"/>
      <c r="R11" s="40"/>
    </row>
    <row r="12" spans="1:18" ht="15" x14ac:dyDescent="0.25">
      <c r="A12" s="48">
        <v>0.75</v>
      </c>
      <c r="B12" s="47" t="s">
        <v>52</v>
      </c>
      <c r="C12" s="53">
        <f t="shared" ref="C12:C15" si="11">+A12*C$10</f>
        <v>18750</v>
      </c>
      <c r="D12" s="37"/>
      <c r="E12" s="3"/>
      <c r="F12" s="40"/>
      <c r="G12" s="37"/>
      <c r="H12" s="3"/>
      <c r="I12" s="40"/>
      <c r="J12" s="37"/>
      <c r="K12" s="3"/>
      <c r="L12" s="40"/>
      <c r="M12" s="37"/>
      <c r="N12" s="3"/>
      <c r="O12" s="40"/>
      <c r="P12" s="37"/>
      <c r="Q12" s="29"/>
      <c r="R12" s="40"/>
    </row>
    <row r="13" spans="1:18" ht="15" x14ac:dyDescent="0.25">
      <c r="A13" s="48">
        <v>0.5</v>
      </c>
      <c r="B13" s="47" t="s">
        <v>53</v>
      </c>
      <c r="C13" s="53">
        <f t="shared" si="11"/>
        <v>12500</v>
      </c>
      <c r="D13" s="37"/>
      <c r="E13" s="3"/>
      <c r="F13" s="40"/>
      <c r="G13" s="37"/>
      <c r="H13" s="3"/>
      <c r="I13" s="40"/>
      <c r="J13" s="37"/>
      <c r="K13" s="3"/>
      <c r="L13" s="40"/>
      <c r="M13" s="37"/>
      <c r="N13" s="3"/>
      <c r="O13" s="40"/>
      <c r="P13" s="37"/>
      <c r="Q13" s="3"/>
      <c r="R13" s="40"/>
    </row>
    <row r="14" spans="1:18" ht="15" x14ac:dyDescent="0.25">
      <c r="A14" s="48">
        <v>0.25</v>
      </c>
      <c r="B14" s="47" t="s">
        <v>54</v>
      </c>
      <c r="C14" s="53">
        <f t="shared" si="11"/>
        <v>6250</v>
      </c>
      <c r="D14" s="37"/>
      <c r="E14" s="3"/>
      <c r="F14" s="40"/>
      <c r="G14" s="37"/>
      <c r="H14" s="3"/>
      <c r="I14" s="40"/>
      <c r="J14" s="37"/>
      <c r="K14" s="3"/>
      <c r="L14" s="40"/>
      <c r="M14" s="37"/>
      <c r="N14" s="3"/>
      <c r="O14" s="40"/>
      <c r="P14" s="37"/>
      <c r="Q14" s="29" t="s">
        <v>57</v>
      </c>
      <c r="R14" s="40">
        <f t="shared" ref="R14" si="12">+IF((Q14="x"),C14,0)</f>
        <v>6250</v>
      </c>
    </row>
    <row r="15" spans="1:18" ht="15" x14ac:dyDescent="0.25">
      <c r="A15" s="48">
        <v>0</v>
      </c>
      <c r="B15" s="47" t="s">
        <v>55</v>
      </c>
      <c r="C15" s="53">
        <f t="shared" si="11"/>
        <v>0</v>
      </c>
      <c r="D15" s="37"/>
      <c r="E15" s="3"/>
      <c r="F15" s="40"/>
      <c r="G15" s="37"/>
      <c r="H15" s="3"/>
      <c r="I15" s="40"/>
      <c r="J15" s="37"/>
      <c r="K15" s="3"/>
      <c r="L15" s="40"/>
      <c r="M15" s="37"/>
      <c r="N15" s="3"/>
      <c r="O15" s="40"/>
      <c r="P15" s="37"/>
      <c r="Q15" s="3"/>
      <c r="R15" s="40"/>
    </row>
    <row r="16" spans="1:18" ht="15" x14ac:dyDescent="0.25">
      <c r="A16" s="1"/>
      <c r="B16" s="47"/>
      <c r="C16" s="47"/>
      <c r="D16" s="37"/>
      <c r="E16" s="3"/>
      <c r="F16" s="40"/>
      <c r="G16" s="37"/>
      <c r="H16" s="3"/>
      <c r="I16" s="40"/>
      <c r="J16" s="37"/>
      <c r="K16" s="3"/>
      <c r="L16" s="40"/>
      <c r="M16" s="37"/>
      <c r="N16" s="3"/>
      <c r="O16" s="40"/>
      <c r="P16" s="37"/>
      <c r="Q16" s="3"/>
      <c r="R16" s="40"/>
    </row>
    <row r="17" spans="1:18" ht="15" x14ac:dyDescent="0.25">
      <c r="A17" s="46" t="s">
        <v>45</v>
      </c>
      <c r="B17" s="47"/>
      <c r="C17" s="52">
        <v>23000</v>
      </c>
      <c r="D17" s="37"/>
      <c r="E17" s="3"/>
      <c r="F17" s="40"/>
      <c r="G17" s="37"/>
      <c r="H17" s="3"/>
      <c r="I17" s="40"/>
      <c r="J17" s="37"/>
      <c r="K17" s="3"/>
      <c r="L17" s="40"/>
      <c r="M17" s="37"/>
      <c r="N17" s="3"/>
      <c r="O17" s="40"/>
      <c r="P17" s="37"/>
      <c r="Q17" s="3"/>
      <c r="R17" s="40"/>
    </row>
    <row r="18" spans="1:18" ht="15" x14ac:dyDescent="0.25">
      <c r="A18" s="1">
        <v>1</v>
      </c>
      <c r="B18" s="47" t="s">
        <v>56</v>
      </c>
      <c r="C18" s="53">
        <f>+A18*250</f>
        <v>250</v>
      </c>
      <c r="D18" s="37"/>
      <c r="E18" s="3"/>
      <c r="F18" s="40"/>
      <c r="G18" s="37"/>
      <c r="H18" s="3"/>
      <c r="I18" s="40"/>
      <c r="J18" s="37"/>
      <c r="K18" s="3"/>
      <c r="L18" s="40"/>
      <c r="M18" s="37"/>
      <c r="N18" s="3"/>
      <c r="O18" s="40"/>
      <c r="P18" s="37"/>
      <c r="Q18" s="3">
        <v>60</v>
      </c>
      <c r="R18" s="40">
        <f>+Q18*$C$18</f>
        <v>15000</v>
      </c>
    </row>
    <row r="19" spans="1:18" ht="15" x14ac:dyDescent="0.25">
      <c r="A19" s="1"/>
      <c r="B19" s="47"/>
      <c r="C19" s="47"/>
      <c r="D19" s="37"/>
      <c r="E19" s="3"/>
      <c r="F19" s="40">
        <f t="shared" si="6"/>
        <v>0</v>
      </c>
      <c r="G19" s="37"/>
      <c r="H19" s="3"/>
      <c r="I19" s="40">
        <f t="shared" si="7"/>
        <v>0</v>
      </c>
      <c r="J19" s="37"/>
      <c r="K19" s="3"/>
      <c r="L19" s="40">
        <f t="shared" si="8"/>
        <v>0</v>
      </c>
      <c r="M19" s="37"/>
      <c r="N19" s="3"/>
      <c r="O19" s="40">
        <f t="shared" si="9"/>
        <v>0</v>
      </c>
      <c r="P19" s="37"/>
      <c r="Q19" s="3"/>
      <c r="R19" s="40"/>
    </row>
    <row r="20" spans="1:18" ht="15" x14ac:dyDescent="0.25">
      <c r="A20" s="5"/>
      <c r="B20" s="5"/>
      <c r="C20" s="50"/>
      <c r="E20" s="4" t="s">
        <v>0</v>
      </c>
      <c r="F20" s="5">
        <f>+SUM(F4:F19)</f>
        <v>0</v>
      </c>
      <c r="H20" s="4" t="s">
        <v>0</v>
      </c>
      <c r="I20" s="5">
        <f>+SUM(I4:I19)</f>
        <v>0</v>
      </c>
      <c r="K20" s="4" t="s">
        <v>0</v>
      </c>
      <c r="L20" s="5">
        <f>+SUM(L4:L19)</f>
        <v>0</v>
      </c>
      <c r="N20" s="4" t="s">
        <v>0</v>
      </c>
      <c r="O20" s="5">
        <f>+SUM(O4:O19)</f>
        <v>0</v>
      </c>
      <c r="Q20" s="4" t="s">
        <v>0</v>
      </c>
      <c r="R20" s="5">
        <f>+SUM(R4:R19)</f>
        <v>50850</v>
      </c>
    </row>
    <row r="26" spans="1:18" x14ac:dyDescent="0.2">
      <c r="B26" s="51">
        <v>25000</v>
      </c>
    </row>
    <row r="27" spans="1:18" x14ac:dyDescent="0.2">
      <c r="B27" s="51">
        <v>37000</v>
      </c>
    </row>
    <row r="28" spans="1:18" x14ac:dyDescent="0.2">
      <c r="B28" s="51">
        <v>23000</v>
      </c>
    </row>
  </sheetData>
  <mergeCells count="6">
    <mergeCell ref="P2:R2"/>
    <mergeCell ref="A1:B3"/>
    <mergeCell ref="D2:F2"/>
    <mergeCell ref="G2:I2"/>
    <mergeCell ref="J2:L2"/>
    <mergeCell ref="M2:O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Totaal</vt:lpstr>
      <vt:lpstr>Resultaat</vt:lpstr>
      <vt:lpstr>Kosten </vt:lpstr>
      <vt:lpstr>Kwaliteit</vt:lpstr>
    </vt:vector>
  </TitlesOfParts>
  <Company>Zicht op Energie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Guido Rutten</dc:creator>
  <cp:lastModifiedBy>Marten Turksema</cp:lastModifiedBy>
  <dcterms:created xsi:type="dcterms:W3CDTF">2007-08-31T08:22:20Z</dcterms:created>
  <dcterms:modified xsi:type="dcterms:W3CDTF">2022-06-14T11:16:11Z</dcterms:modified>
</cp:coreProperties>
</file>