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Vertrouwelijk\Aanbesteding groenvoorzieningen\Aanbestedingsdocumenten Tenderned\"/>
    </mc:Choice>
  </mc:AlternateContent>
  <xr:revisionPtr revIDLastSave="0" documentId="13_ncr:1_{AF4806EA-E892-4302-9F62-55F1A9381247}" xr6:coauthVersionLast="47" xr6:coauthVersionMax="47" xr10:uidLastSave="{00000000-0000-0000-0000-000000000000}"/>
  <bookViews>
    <workbookView xWindow="-120" yWindow="-120" windowWidth="29040" windowHeight="15840" xr2:uid="{927957C6-C907-4643-ADF2-97106E252CBD}"/>
  </bookViews>
  <sheets>
    <sheet name="Perceel 1" sheetId="2" r:id="rId1"/>
    <sheet name="Perceel 2"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0" i="2" l="1"/>
  <c r="G51" i="2" s="1"/>
  <c r="H39" i="1"/>
  <c r="H47" i="1"/>
  <c r="H41" i="1"/>
  <c r="I41" i="1" s="1"/>
  <c r="H40" i="1"/>
  <c r="I40" i="1" s="1"/>
  <c r="O21" i="1"/>
  <c r="P21" i="1" s="1"/>
  <c r="H21" i="1"/>
  <c r="I21" i="1" s="1"/>
  <c r="O25" i="1"/>
  <c r="O24" i="1"/>
  <c r="P24" i="1" s="1"/>
  <c r="J24" i="1" s="1"/>
  <c r="H24" i="1"/>
  <c r="I24" i="1" s="1"/>
  <c r="P39" i="1"/>
  <c r="O39" i="1"/>
  <c r="J39" i="1"/>
  <c r="I39" i="1"/>
  <c r="O35" i="1"/>
  <c r="P35" i="1" s="1"/>
  <c r="J35" i="1" s="1"/>
  <c r="O34" i="1"/>
  <c r="P34" i="1" s="1"/>
  <c r="J34" i="1" s="1"/>
  <c r="H35" i="1"/>
  <c r="I35" i="1" s="1"/>
  <c r="H34" i="1"/>
  <c r="I34" i="1" s="1"/>
  <c r="J21" i="1" l="1"/>
  <c r="T36" i="2"/>
  <c r="T35" i="2"/>
  <c r="T34" i="2"/>
  <c r="T33" i="2"/>
  <c r="T32" i="2"/>
  <c r="T31" i="2"/>
  <c r="T30" i="2"/>
  <c r="T29" i="2"/>
  <c r="T28" i="2"/>
  <c r="T27" i="2"/>
  <c r="T26" i="2"/>
  <c r="T25" i="2"/>
  <c r="T24" i="2"/>
  <c r="T23" i="2"/>
  <c r="T22" i="2"/>
  <c r="T21" i="2"/>
  <c r="T20" i="2"/>
  <c r="S38" i="2"/>
  <c r="S37" i="2"/>
  <c r="G38" i="2"/>
  <c r="R37" i="2"/>
  <c r="R39" i="2" s="1"/>
  <c r="Q37" i="2"/>
  <c r="Q39" i="2" s="1"/>
  <c r="P37" i="2"/>
  <c r="P39" i="2" s="1"/>
  <c r="O37" i="2"/>
  <c r="O39" i="2" s="1"/>
  <c r="N37" i="2"/>
  <c r="N39" i="2" s="1"/>
  <c r="M37" i="2"/>
  <c r="M39" i="2" s="1"/>
  <c r="L37" i="2"/>
  <c r="L39" i="2" s="1"/>
  <c r="K37" i="2"/>
  <c r="K39" i="2" s="1"/>
  <c r="J37" i="2"/>
  <c r="J39" i="2" s="1"/>
  <c r="I37" i="2"/>
  <c r="I39" i="2" s="1"/>
  <c r="H37" i="2"/>
  <c r="H39" i="2" s="1"/>
  <c r="G37" i="2"/>
  <c r="G39" i="2" s="1"/>
  <c r="F37" i="2"/>
  <c r="F39" i="2" s="1"/>
  <c r="E37" i="2"/>
  <c r="E39" i="2" s="1"/>
  <c r="D37" i="2"/>
  <c r="T37" i="2" l="1"/>
  <c r="S39" i="2"/>
  <c r="D39" i="2"/>
  <c r="H30" i="1"/>
  <c r="I30" i="1" s="1"/>
  <c r="H29" i="1"/>
  <c r="I29" i="1" s="1"/>
  <c r="H25" i="1"/>
  <c r="I25" i="1" s="1"/>
  <c r="H23" i="1"/>
  <c r="I23" i="1" s="1"/>
  <c r="H22" i="1"/>
  <c r="H20" i="1"/>
  <c r="I20" i="1" s="1"/>
  <c r="H19" i="1"/>
  <c r="I19" i="1" s="1"/>
  <c r="I22" i="1"/>
  <c r="O30" i="1"/>
  <c r="O29" i="1"/>
  <c r="O23" i="1"/>
  <c r="O22" i="1"/>
  <c r="O20" i="1"/>
  <c r="O19" i="1"/>
  <c r="I45" i="1" l="1"/>
  <c r="T39" i="2"/>
  <c r="S43" i="2" s="1"/>
  <c r="U43" i="2" s="1"/>
  <c r="J45" i="1"/>
  <c r="P20" i="1"/>
  <c r="J20" i="1" s="1"/>
  <c r="P23" i="1"/>
  <c r="J23" i="1" s="1"/>
  <c r="P29" i="1"/>
  <c r="J29" i="1" s="1"/>
  <c r="P19" i="1"/>
  <c r="J19" i="1" s="1"/>
  <c r="P22" i="1"/>
  <c r="J22" i="1" s="1"/>
  <c r="P25" i="1"/>
  <c r="J25" i="1" s="1"/>
  <c r="P30" i="1"/>
  <c r="J30" i="1" s="1"/>
</calcChain>
</file>

<file path=xl/sharedStrings.xml><?xml version="1.0" encoding="utf-8"?>
<sst xmlns="http://schemas.openxmlformats.org/spreadsheetml/2006/main" count="163" uniqueCount="111">
  <si>
    <t>Bedrijfsnaam:</t>
  </si>
  <si>
    <t>Naam bevoegd vertegenwoordiger:</t>
  </si>
  <si>
    <t>Functie:</t>
  </si>
  <si>
    <t>Handtekening:</t>
  </si>
  <si>
    <t>Plaats en datum:</t>
  </si>
  <si>
    <t>Aantal</t>
  </si>
  <si>
    <t>Totaal vergelijkingsprijs Inschrijver exclusief BTW</t>
  </si>
  <si>
    <t>Maatvoering in cm</t>
  </si>
  <si>
    <t>Maatvoering Inschrijver in cm</t>
  </si>
  <si>
    <t>171 - 189</t>
  </si>
  <si>
    <t>199,5 - 220,5</t>
  </si>
  <si>
    <t>228 - 252</t>
  </si>
  <si>
    <t>342 - 378</t>
  </si>
  <si>
    <t>399 - 441</t>
  </si>
  <si>
    <t>256,5 - 283,5</t>
  </si>
  <si>
    <t>513 - 567</t>
  </si>
  <si>
    <t>Toegestane maatvoering Inschrijver in cm</t>
  </si>
  <si>
    <t>Inschrijfprijs Inschrijver in hele euro's excl. BTW</t>
  </si>
  <si>
    <t>Totale vergelijkingprijs Inschrijver voor kunstkerstbomen</t>
  </si>
  <si>
    <t>Totale vergelijkingprijs Inschrijver voor guirlandes</t>
  </si>
  <si>
    <t>Onderhoud en vervanging (kunst)planten en bomen</t>
  </si>
  <si>
    <t>Locatiecode</t>
  </si>
  <si>
    <t>Omschrijving locatie</t>
  </si>
  <si>
    <t>IJssportcentrum</t>
  </si>
  <si>
    <t>Sportpunt</t>
  </si>
  <si>
    <t>Sportcomplex Reeshof</t>
  </si>
  <si>
    <t>BBL</t>
  </si>
  <si>
    <t>SK5</t>
  </si>
  <si>
    <t>SK6</t>
  </si>
  <si>
    <t>KHS</t>
  </si>
  <si>
    <t>Stadswinkel Tilburg Reeshof</t>
  </si>
  <si>
    <t>Stadswinkel Berkel-Enschot</t>
  </si>
  <si>
    <t>TRA</t>
  </si>
  <si>
    <t>WG4</t>
  </si>
  <si>
    <t>Stadswinkel Noord</t>
  </si>
  <si>
    <t>Sportcomplex Drieburcht</t>
  </si>
  <si>
    <t>WGP</t>
  </si>
  <si>
    <t>YSC</t>
  </si>
  <si>
    <t>Sportcomplex T-Kwadraat</t>
  </si>
  <si>
    <t>OLP</t>
  </si>
  <si>
    <t>SPO</t>
  </si>
  <si>
    <t>Recreatiebad Stappegoor</t>
  </si>
  <si>
    <t>STP</t>
  </si>
  <si>
    <t>Sporthal de Roomley</t>
  </si>
  <si>
    <t>RML</t>
  </si>
  <si>
    <t>HVD</t>
  </si>
  <si>
    <t>Brabants Afval Team Kantoor</t>
  </si>
  <si>
    <t>CER</t>
  </si>
  <si>
    <t>Werkplaats BAT en Sport</t>
  </si>
  <si>
    <t>CEW</t>
  </si>
  <si>
    <t>Burgemeester Brokxlaan W&amp;I / UWV</t>
  </si>
  <si>
    <t>Stadskantoor 5</t>
  </si>
  <si>
    <t>Stadskantoor 6</t>
  </si>
  <si>
    <t>Milieustraat Tilburg</t>
  </si>
  <si>
    <t>MST</t>
  </si>
  <si>
    <t>Het Stadhuis</t>
  </si>
  <si>
    <t>STH</t>
  </si>
  <si>
    <t>Boom (plm. 400 cm)</t>
  </si>
  <si>
    <t>Vazen/ potten</t>
  </si>
  <si>
    <t>Verzorgingseenheid per stuk</t>
  </si>
  <si>
    <t>Totaal aantal verzorgingseenheden</t>
  </si>
  <si>
    <t>Totaal aantal stuks</t>
  </si>
  <si>
    <t>Totaal</t>
  </si>
  <si>
    <t>Aantal hydro-planten klein</t>
  </si>
  <si>
    <t>Aantal hydro-planten middel</t>
  </si>
  <si>
    <t>Aantal hydro-planten groot</t>
  </si>
  <si>
    <t>Aantal hydro-planten groot (afwijkende maten)</t>
  </si>
  <si>
    <t>Aantal kunst-planten klein</t>
  </si>
  <si>
    <t>Aantal kunst-planten middel</t>
  </si>
  <si>
    <t>Aantal kunst-planten groot</t>
  </si>
  <si>
    <t>Aantal kunst-planten hangend</t>
  </si>
  <si>
    <t xml:space="preserve">Plant-meubel (scheiding) 220 cm.  </t>
  </si>
  <si>
    <t>Binnentuin, 
3 bakken 120x150 en 
4 bakken 
70 x 120</t>
  </si>
  <si>
    <t xml:space="preserve">Bezorg-, ophaal- en opslagkosten op basis van bovenstaande aantallen en afmetingen en de in de aanbestedingsstukken vermelde locaties </t>
  </si>
  <si>
    <t>Guirlandes, met verlichting en gedecoreerd in thema, incl. op- en aftuigen</t>
  </si>
  <si>
    <t>Inschrijfprijs Inschrijver per verzorgingseenheid per jaar</t>
  </si>
  <si>
    <t>Totaal vergelijkingsprijs Inschrijver onderhoud en vervanging (kunst)planten en bomen per jaar</t>
  </si>
  <si>
    <t>Special RH bak 200 cm. Hydroplant</t>
  </si>
  <si>
    <t>Special RH bak 120 cm. hydroplant</t>
  </si>
  <si>
    <t>Special RH bak 160/ 
180 cm. hydroplant</t>
  </si>
  <si>
    <t>Special Stadswinkel Centrum hydroplant</t>
  </si>
  <si>
    <t>(digitaal invullen)</t>
  </si>
  <si>
    <t>(handmatig invullen)</t>
  </si>
  <si>
    <t>Guirlandes, zonder verlichting en gedecoreerd in thema, incl. op- en aftuigen</t>
  </si>
  <si>
    <t>Kerststuk plm. 75 x 30</t>
  </si>
  <si>
    <t>Kerststukken in de vorm van een houten, langwerpige schaal en voetaankleding in de vorm van cadeautjes e.d. voor kerstbomen van 210 cm. en 500 cm.</t>
  </si>
  <si>
    <t>Voetaankleding 210 cm.</t>
  </si>
  <si>
    <t>Voetaankleding 500 cm.</t>
  </si>
  <si>
    <t>n.v.t.</t>
  </si>
  <si>
    <r>
      <t>Maatvoering Inschrijver</t>
    </r>
    <r>
      <rPr>
        <b/>
        <u/>
        <sz val="11"/>
        <color rgb="FFFF0000"/>
        <rFont val="Calibri"/>
        <family val="2"/>
        <scheme val="minor"/>
      </rPr>
      <t xml:space="preserve"> in cm2</t>
    </r>
  </si>
  <si>
    <t>475 - 525</t>
  </si>
  <si>
    <t>Type versiering</t>
  </si>
  <si>
    <t>Luxe versiering</t>
  </si>
  <si>
    <t>Standaard versiering</t>
  </si>
  <si>
    <r>
      <t xml:space="preserve">Toegestane maatvoering Inschrijver </t>
    </r>
    <r>
      <rPr>
        <b/>
        <sz val="11"/>
        <color rgb="FFFF0000"/>
        <rFont val="Calibri"/>
        <family val="2"/>
        <scheme val="minor"/>
      </rPr>
      <t>in cm2</t>
    </r>
  </si>
  <si>
    <t>2.137,5 - 2.362,5</t>
  </si>
  <si>
    <t>Vergelijkingprijs Inschrijver</t>
  </si>
  <si>
    <t>Totale vergelijkingprijs Inschrijver voor kerst-stukken en voetaankleding</t>
  </si>
  <si>
    <t>Kunstkerstbomen, met voetkleed, verlichting en gedecoreerd in thema, incl. op-en aftuigen</t>
  </si>
  <si>
    <r>
      <t xml:space="preserve">Inschrijver dient voor alle hierna vermelde onderdelen in de geel gemarkeerde cellen haar inschrijfprijs per stuk, in hele euro's exclusief BTW, te offreren. Daarnaast dient Inschrijver de bezorg-, ophaal- en opslagkosten te offreren op basis van de in dit Prijzenblad vermelde aantallen en afmetingen en plaatsing daarvan op de in de aanbestedingsstukken vermelde locaties. Op basis van de door Inschrijver opgegeven maatvoering in de geel gemarkeerde cellen wordt de inschrijfprijs van Inschrijver omgerekend naar een vergelijkprijs, met als basis de door Aanbestedende Dienst opgegeven maatvoering. Let op: de door Inschrijver geoffreerde maatvoering mag maximaal 5% afwijken van de door Aanbestedende Dienst opgegeven maatvoering. Vermenigvuldigd met de door Aanbestedende Dienst opgegeven indicatieve aantallen wordt gekomen tot een totaal vergelijkingsprijs per Inschrijver. Deze vergelijkingsprijs vormt de basis om te komen tot een score op het onderdeel prijs en is gebaseerd op de verwachte afname aan kerstdecoratie per jaar door de Aanbestedende Dienst. Als gevolg van veranderingen in (aantallen) locaties of beleidsmatige wijzigingen is het mogelijk dat deze afname gedurende de looptijd van de Overeenkomst aan veranderingen onderhevig is. Indien dit leidt tot afwijkende, door Aanbestedende Dienst gewenste maatvoeringen, dienen de prijzen die Inschrijver daarvoor in rekening brengt logischerwijs in verhouding te liggen tot de op dit Prijzenblad geoffreerde inschrijfprijzen.
</t>
    </r>
    <r>
      <rPr>
        <b/>
        <sz val="11"/>
        <color theme="1"/>
        <rFont val="Calibri"/>
        <family val="2"/>
        <scheme val="minor"/>
      </rPr>
      <t xml:space="preserve">De vergelijkingsprijs mag maximaal € 35.000,- bedragen.
</t>
    </r>
    <r>
      <rPr>
        <sz val="11"/>
        <color theme="1"/>
        <rFont val="Calibri"/>
        <family val="2"/>
        <scheme val="minor"/>
      </rPr>
      <t>De geoffreerde maatvoeringen, tarieven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r>
  </si>
  <si>
    <t>Uitwerking Stadswinkel begane grond</t>
  </si>
  <si>
    <t>Uitwerking Stadswinkel groenwand</t>
  </si>
  <si>
    <t xml:space="preserve">Uitwerking Stadswinkel kantoorverdieping </t>
  </si>
  <si>
    <t>Kantoorverdiepingen o.b.v. totale m2's</t>
  </si>
  <si>
    <t>m2 BVO</t>
  </si>
  <si>
    <t xml:space="preserve">Totaalbedrag uitwerking </t>
  </si>
  <si>
    <t>Onderdeel gunningswens Stadswinkel</t>
  </si>
  <si>
    <t>Bedrag in €</t>
  </si>
  <si>
    <r>
      <t xml:space="preserve">Inschrijver dient voor het onderdeel onderhoud en vervanging (kunst)planten en bomen in de geel gemarkeerde cel haar inschrijfprijs per verzorgingseenheid, in euro's op 2 decimalen nauwkeurig, exclusief BTW, te offreren. Deze inschrijfprijs per verzorgingseenheid dient inclusief alle van toepassing zijnde kosten te zijn. Voor het reguliere onderhoud kunnen dan ook geen aanvullende kosten in rekening worden gebracht. Deze verzorgingseenheden zijn gebaseerd op het type plant, de potomvang en de hoogte van de betreffende plant, zoals dit door huidige opdrachtnemer wordt gehanteerd. Aanbestedende Dienst gaat uit van éénmaal per maand onderhoud op alle van toepassing zijnde (kunst)planten en bomen binnen de scope van deze aanbesteding. Op basis van de door Aanbestedende Dienst opgegeven aantallen en verzorgingseenheden wordt gekomen tot een totaal vergelijkingsprijs per Inschrijver op dit onderdeel. Deze vergelijkingsprijs vormt de basis om te komen tot een score op het onderdeel prijs en is gebaseerd op de huidige aantallen (kunst)planten en bomen bij Aanbestedende Dienst. 
</t>
    </r>
    <r>
      <rPr>
        <b/>
        <sz val="11"/>
        <color theme="1"/>
        <rFont val="Calibri"/>
        <family val="2"/>
        <scheme val="minor"/>
      </rPr>
      <t>De vergelijkingsprijs mag maximaal € 30.000,- bedragen.</t>
    </r>
    <r>
      <rPr>
        <sz val="11"/>
        <color theme="1"/>
        <rFont val="Calibri"/>
        <family val="2"/>
        <scheme val="minor"/>
      </rPr>
      <t xml:space="preserve"> 
Als gevolg van veranderingen in (aantallen) locaties is het mogelijk dat deze aantallen/samenstelling gedurende de looptijd van de Overeenkomst aan veranderingen onderhevig is. Deze wijzigingen worden gedurende de looptijd van de Overeenkomst verrekend (meer of minder) op basis van de in dit Prijzenblad gehanteerde uitgangspunten. 
Voor de volledigheid dient Inschrijver voor het onderdeel gunningswens Stadswinkel in de geel gemarkeerde cellen de prijzen per onderdeel op te nemen, zoals deze terugkomen in de uitwerking door Inschrijver van deze gunningswens. 
De uitwerking van de kantoorverdieping wordt op basis van de m2's BVO omgerekend naar een prijs voor de totale oppervlakte aan kantoorwerkplekken (in casu de verdiepingen 1 t/m 5 van deze locatie).
Het geoffreerde tarief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r>
  </si>
  <si>
    <t>Prijzenblad Interieurbeplanting en Themadecoratie 2021/472/WM - Perceel 1</t>
  </si>
  <si>
    <t>Prijzenblad Interieurbeplanting en Themadecoratie 2021/472/WM -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</si>
</sst>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 #,##0;&quot;€&quot;\ \-#,##0"/>
    <numFmt numFmtId="44" formatCode="_ &quot;€&quot;\ * #,##0.00_ ;_ &quot;€&quot;\ * \-#,##0.00_ ;_ &quot;€&quot;\ * &quot;-&quot;??_ ;_ @_ "/>
    <numFmt numFmtId="164" formatCode="_ [$€-2]\ * #,##0.00_ ;_ [$€-2]\ * \-#,##0.00_ ;_ [$€-2]\ * &quot;-&quot;??_ ;_ @_ "/>
    <numFmt numFmtId="165" formatCode="&quot;€&quot;\ #,##0.00"/>
    <numFmt numFmtId="166" formatCode="&quot;€&quot;\ #,##0"/>
    <numFmt numFmtId="167"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2"/>
      <color rgb="FFFF0000"/>
      <name val="Calibri"/>
      <family val="2"/>
      <scheme val="minor"/>
    </font>
    <font>
      <b/>
      <u/>
      <sz val="11"/>
      <color rgb="FFFF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155">
    <xf numFmtId="0" fontId="0" fillId="0" borderId="0" xfId="0"/>
    <xf numFmtId="0" fontId="2" fillId="0" borderId="0" xfId="0" applyFont="1"/>
    <xf numFmtId="0" fontId="0" fillId="0" borderId="0" xfId="0" applyAlignment="1">
      <alignment horizontal="center"/>
    </xf>
    <xf numFmtId="0" fontId="3" fillId="0" borderId="0" xfId="0" applyFont="1" applyFill="1" applyBorder="1" applyAlignment="1">
      <alignment horizontal="center"/>
    </xf>
    <xf numFmtId="0" fontId="0" fillId="0" borderId="0" xfId="0" applyFill="1" applyAlignment="1"/>
    <xf numFmtId="2" fontId="0" fillId="0" borderId="0" xfId="0" applyNumberFormat="1"/>
    <xf numFmtId="0" fontId="2" fillId="2" borderId="3" xfId="0" applyFont="1" applyFill="1" applyBorder="1" applyAlignment="1">
      <alignment horizontal="center" vertical="center" wrapText="1"/>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2" fillId="0" borderId="0" xfId="0" applyFont="1" applyFill="1" applyBorder="1" applyAlignment="1">
      <alignment horizontal="center"/>
    </xf>
    <xf numFmtId="0" fontId="0" fillId="0" borderId="0" xfId="0" applyFill="1" applyBorder="1" applyAlignment="1"/>
    <xf numFmtId="164" fontId="2" fillId="0" borderId="0" xfId="0" applyNumberFormat="1" applyFont="1" applyFill="1" applyBorder="1"/>
    <xf numFmtId="0" fontId="0" fillId="0" borderId="0" xfId="0" applyFill="1"/>
    <xf numFmtId="0" fontId="6" fillId="0" borderId="0" xfId="0" applyFont="1"/>
    <xf numFmtId="0" fontId="6" fillId="0" borderId="0" xfId="0" applyFont="1" applyAlignment="1">
      <alignment horizontal="center"/>
    </xf>
    <xf numFmtId="0" fontId="6" fillId="0" borderId="0" xfId="0" applyFont="1" applyFill="1"/>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166" fontId="0" fillId="0" borderId="25" xfId="0" applyNumberFormat="1" applyBorder="1" applyAlignment="1">
      <alignment horizontal="center"/>
    </xf>
    <xf numFmtId="166" fontId="0" fillId="0" borderId="16" xfId="0" applyNumberFormat="1" applyBorder="1" applyAlignment="1">
      <alignment horizontal="center"/>
    </xf>
    <xf numFmtId="166" fontId="0" fillId="0" borderId="26" xfId="0" applyNumberFormat="1" applyBorder="1" applyAlignment="1">
      <alignment horizontal="center"/>
    </xf>
    <xf numFmtId="166" fontId="0" fillId="0" borderId="18" xfId="0" applyNumberFormat="1" applyBorder="1" applyAlignment="1">
      <alignment horizontal="center"/>
    </xf>
    <xf numFmtId="166" fontId="0" fillId="0" borderId="27" xfId="0" applyNumberFormat="1" applyBorder="1" applyAlignment="1">
      <alignment horizontal="center"/>
    </xf>
    <xf numFmtId="166" fontId="0" fillId="0" borderId="21" xfId="0" applyNumberFormat="1" applyBorder="1" applyAlignment="1">
      <alignment horizontal="center"/>
    </xf>
    <xf numFmtId="5" fontId="2" fillId="2" borderId="1" xfId="0" applyNumberFormat="1" applyFont="1" applyFill="1" applyBorder="1" applyAlignment="1">
      <alignment horizontal="center"/>
    </xf>
    <xf numFmtId="0" fontId="0" fillId="0" borderId="0" xfId="0" applyAlignment="1">
      <alignment horizontal="center" vertical="center" wrapText="1"/>
    </xf>
    <xf numFmtId="0" fontId="2" fillId="2" borderId="13" xfId="0" applyFont="1" applyFill="1" applyBorder="1" applyAlignment="1">
      <alignment horizontal="center"/>
    </xf>
    <xf numFmtId="167" fontId="2" fillId="2" borderId="13" xfId="0" applyNumberFormat="1"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7"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xf>
    <xf numFmtId="0" fontId="2" fillId="2" borderId="31" xfId="0" applyFont="1" applyFill="1" applyBorder="1" applyAlignment="1">
      <alignment horizontal="center" vertical="center" wrapText="1"/>
    </xf>
    <xf numFmtId="0" fontId="0" fillId="0" borderId="32" xfId="0" applyBorder="1"/>
    <xf numFmtId="0" fontId="0" fillId="0" borderId="33" xfId="0" applyBorder="1"/>
    <xf numFmtId="0" fontId="0" fillId="0" borderId="33" xfId="0" applyBorder="1" applyAlignment="1">
      <alignment horizontal="center"/>
    </xf>
    <xf numFmtId="0" fontId="0" fillId="0" borderId="34" xfId="0" applyBorder="1"/>
    <xf numFmtId="0" fontId="2" fillId="2" borderId="32" xfId="0" applyFont="1" applyFill="1" applyBorder="1" applyAlignment="1">
      <alignment horizontal="center"/>
    </xf>
    <xf numFmtId="167" fontId="2" fillId="2" borderId="33" xfId="0" applyNumberFormat="1" applyFont="1" applyFill="1" applyBorder="1" applyAlignment="1">
      <alignment horizontal="center"/>
    </xf>
    <xf numFmtId="0" fontId="2" fillId="2" borderId="34" xfId="0" applyFont="1" applyFill="1" applyBorder="1" applyAlignment="1">
      <alignment horizontal="center"/>
    </xf>
    <xf numFmtId="0" fontId="2" fillId="2" borderId="1" xfId="0" applyFont="1" applyFill="1" applyBorder="1" applyAlignment="1">
      <alignment horizontal="center" vertical="center" wrapText="1"/>
    </xf>
    <xf numFmtId="0" fontId="2" fillId="0" borderId="35" xfId="0" applyFont="1" applyBorder="1" applyAlignment="1">
      <alignment horizontal="center"/>
    </xf>
    <xf numFmtId="0" fontId="2" fillId="0" borderId="36" xfId="0" applyFont="1" applyBorder="1" applyAlignment="1">
      <alignment horizontal="center"/>
    </xf>
    <xf numFmtId="0" fontId="2" fillId="0" borderId="37" xfId="0" applyFont="1" applyBorder="1" applyAlignment="1">
      <alignment horizontal="center"/>
    </xf>
    <xf numFmtId="0" fontId="2" fillId="2" borderId="35" xfId="0" applyFont="1" applyFill="1" applyBorder="1" applyAlignment="1">
      <alignment horizontal="center"/>
    </xf>
    <xf numFmtId="0" fontId="2" fillId="2" borderId="36" xfId="0" applyFont="1" applyFill="1" applyBorder="1"/>
    <xf numFmtId="0" fontId="2" fillId="2" borderId="37" xfId="0" applyFont="1" applyFill="1" applyBorder="1" applyAlignment="1">
      <alignment horizontal="center"/>
    </xf>
    <xf numFmtId="0" fontId="2" fillId="2" borderId="38" xfId="0" applyFont="1" applyFill="1" applyBorder="1" applyAlignment="1">
      <alignment horizontal="center" vertical="center" wrapText="1"/>
    </xf>
    <xf numFmtId="0" fontId="2" fillId="2" borderId="22" xfId="0" applyFont="1" applyFill="1" applyBorder="1" applyAlignment="1">
      <alignment horizontal="center"/>
    </xf>
    <xf numFmtId="0" fontId="2" fillId="2" borderId="23" xfId="0" applyFont="1" applyFill="1" applyBorder="1" applyAlignment="1">
      <alignment horizontal="center"/>
    </xf>
    <xf numFmtId="0" fontId="2" fillId="2" borderId="24" xfId="0" applyFont="1" applyFill="1" applyBorder="1" applyAlignment="1">
      <alignment horizontal="center"/>
    </xf>
    <xf numFmtId="49" fontId="0" fillId="0" borderId="16" xfId="0" applyNumberFormat="1" applyBorder="1"/>
    <xf numFmtId="49" fontId="0" fillId="0" borderId="18" xfId="0" applyNumberFormat="1" applyBorder="1"/>
    <xf numFmtId="0" fontId="0" fillId="0" borderId="18" xfId="0" applyBorder="1"/>
    <xf numFmtId="0" fontId="0" fillId="0" borderId="21" xfId="0" applyBorder="1"/>
    <xf numFmtId="49" fontId="2" fillId="2" borderId="16" xfId="0" applyNumberFormat="1" applyFont="1" applyFill="1" applyBorder="1"/>
    <xf numFmtId="49" fontId="2" fillId="2" borderId="18" xfId="0" applyNumberFormat="1" applyFont="1" applyFill="1" applyBorder="1"/>
    <xf numFmtId="0" fontId="2" fillId="2" borderId="21" xfId="0"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7" fillId="0" borderId="0" xfId="0" applyFont="1" applyAlignment="1">
      <alignment horizontal="right" vertical="center"/>
    </xf>
    <xf numFmtId="165" fontId="0" fillId="3" borderId="1" xfId="0" applyNumberFormat="1" applyFill="1" applyBorder="1" applyAlignment="1" applyProtection="1">
      <alignment horizontal="center"/>
      <protection locked="0"/>
    </xf>
    <xf numFmtId="0" fontId="0" fillId="0" borderId="0" xfId="0" applyBorder="1" applyAlignment="1">
      <alignment horizontal="center"/>
    </xf>
    <xf numFmtId="166" fontId="0" fillId="0" borderId="0" xfId="0" applyNumberFormat="1" applyBorder="1" applyAlignment="1">
      <alignment horizontal="center"/>
    </xf>
    <xf numFmtId="0" fontId="0" fillId="0" borderId="0" xfId="0" applyFill="1" applyBorder="1" applyAlignment="1">
      <alignment horizontal="center"/>
    </xf>
    <xf numFmtId="166" fontId="0" fillId="0" borderId="0" xfId="1" applyNumberFormat="1" applyFont="1" applyFill="1" applyBorder="1" applyAlignment="1">
      <alignment horizontal="center"/>
    </xf>
    <xf numFmtId="0" fontId="0" fillId="0" borderId="39" xfId="0" applyBorder="1" applyAlignment="1">
      <alignment horizontal="center"/>
    </xf>
    <xf numFmtId="166" fontId="0" fillId="0" borderId="41" xfId="0" applyNumberFormat="1" applyBorder="1" applyAlignment="1">
      <alignment horizontal="center"/>
    </xf>
    <xf numFmtId="0" fontId="0" fillId="0" borderId="27" xfId="0" applyFill="1" applyBorder="1" applyAlignment="1">
      <alignment horizontal="center"/>
    </xf>
    <xf numFmtId="0" fontId="0" fillId="0" borderId="42" xfId="0" applyBorder="1" applyAlignment="1">
      <alignment horizontal="center"/>
    </xf>
    <xf numFmtId="0" fontId="0" fillId="0" borderId="11" xfId="0" applyBorder="1" applyAlignment="1">
      <alignment horizontal="center"/>
    </xf>
    <xf numFmtId="0" fontId="0" fillId="0" borderId="43" xfId="0" applyBorder="1" applyAlignment="1">
      <alignment horizontal="center"/>
    </xf>
    <xf numFmtId="166" fontId="0" fillId="0" borderId="11" xfId="0" applyNumberFormat="1" applyBorder="1" applyAlignment="1">
      <alignment horizontal="center"/>
    </xf>
    <xf numFmtId="166" fontId="0" fillId="0" borderId="44" xfId="0" applyNumberFormat="1" applyBorder="1" applyAlignment="1">
      <alignment horizontal="center"/>
    </xf>
    <xf numFmtId="166" fontId="0" fillId="0" borderId="13" xfId="0" applyNumberFormat="1" applyBorder="1" applyAlignment="1">
      <alignment horizontal="center"/>
    </xf>
    <xf numFmtId="0" fontId="0" fillId="0" borderId="45" xfId="0" applyBorder="1" applyAlignment="1">
      <alignment horizontal="center"/>
    </xf>
    <xf numFmtId="0" fontId="7" fillId="0" borderId="0" xfId="0" applyFont="1" applyAlignment="1">
      <alignment horizontal="center"/>
    </xf>
    <xf numFmtId="0" fontId="0" fillId="3" borderId="25" xfId="0" applyFill="1" applyBorder="1" applyAlignment="1" applyProtection="1">
      <alignment horizontal="center"/>
      <protection locked="0"/>
    </xf>
    <xf numFmtId="166" fontId="0" fillId="3" borderId="15" xfId="1" applyNumberFormat="1" applyFont="1" applyFill="1" applyBorder="1" applyAlignment="1" applyProtection="1">
      <alignment horizontal="center"/>
      <protection locked="0"/>
    </xf>
    <xf numFmtId="0" fontId="0" fillId="3" borderId="26" xfId="0" applyFill="1" applyBorder="1" applyAlignment="1" applyProtection="1">
      <alignment horizontal="center"/>
      <protection locked="0"/>
    </xf>
    <xf numFmtId="166" fontId="0" fillId="3" borderId="13" xfId="1" applyNumberFormat="1" applyFont="1" applyFill="1" applyBorder="1" applyAlignment="1" applyProtection="1">
      <alignment horizontal="center"/>
      <protection locked="0"/>
    </xf>
    <xf numFmtId="0" fontId="0" fillId="3" borderId="13" xfId="0" applyFill="1" applyBorder="1" applyAlignment="1" applyProtection="1">
      <alignment horizontal="center"/>
      <protection locked="0"/>
    </xf>
    <xf numFmtId="0" fontId="0" fillId="3" borderId="11" xfId="0" applyFill="1" applyBorder="1" applyAlignment="1" applyProtection="1">
      <alignment horizontal="center"/>
      <protection locked="0"/>
    </xf>
    <xf numFmtId="166" fontId="0" fillId="3" borderId="43" xfId="1" applyNumberFormat="1" applyFont="1" applyFill="1" applyBorder="1" applyAlignment="1" applyProtection="1">
      <alignment horizontal="center"/>
      <protection locked="0"/>
    </xf>
    <xf numFmtId="0" fontId="0" fillId="3" borderId="27" xfId="0" applyFill="1" applyBorder="1" applyAlignment="1" applyProtection="1">
      <alignment horizontal="center"/>
      <protection locked="0"/>
    </xf>
    <xf numFmtId="166" fontId="0" fillId="3" borderId="20" xfId="1" applyNumberFormat="1" applyFont="1" applyFill="1" applyBorder="1" applyAlignment="1" applyProtection="1">
      <alignment horizontal="center"/>
      <protection locked="0"/>
    </xf>
    <xf numFmtId="3" fontId="0" fillId="3" borderId="25" xfId="0" applyNumberFormat="1" applyFill="1" applyBorder="1" applyAlignment="1" applyProtection="1">
      <alignment horizontal="center"/>
      <protection locked="0"/>
    </xf>
    <xf numFmtId="166" fontId="0" fillId="3" borderId="40" xfId="1" applyNumberFormat="1" applyFont="1" applyFill="1" applyBorder="1" applyAlignment="1" applyProtection="1">
      <alignment horizontal="center"/>
      <protection locked="0"/>
    </xf>
    <xf numFmtId="166" fontId="0" fillId="3" borderId="1" xfId="0" applyNumberFormat="1" applyFill="1" applyBorder="1" applyAlignment="1" applyProtection="1">
      <alignment horizontal="center"/>
      <protection locked="0"/>
    </xf>
    <xf numFmtId="0" fontId="0" fillId="2" borderId="3" xfId="0" applyFill="1" applyBorder="1"/>
    <xf numFmtId="0" fontId="0" fillId="0" borderId="5" xfId="0" applyBorder="1"/>
    <xf numFmtId="0" fontId="0" fillId="0" borderId="8" xfId="0" applyBorder="1"/>
    <xf numFmtId="0" fontId="0" fillId="0" borderId="6" xfId="0" applyBorder="1"/>
    <xf numFmtId="0" fontId="0" fillId="0" borderId="0" xfId="0" applyBorder="1"/>
    <xf numFmtId="0" fontId="0" fillId="0" borderId="7" xfId="0" applyBorder="1"/>
    <xf numFmtId="0" fontId="0" fillId="0" borderId="11" xfId="0" applyBorder="1"/>
    <xf numFmtId="0" fontId="2" fillId="2" borderId="1" xfId="0" applyFont="1" applyFill="1" applyBorder="1" applyAlignment="1">
      <alignment horizontal="center"/>
    </xf>
    <xf numFmtId="165" fontId="0" fillId="0" borderId="37" xfId="0" applyNumberFormat="1" applyBorder="1" applyAlignment="1">
      <alignment horizontal="center"/>
    </xf>
    <xf numFmtId="165" fontId="0" fillId="0" borderId="0" xfId="0" applyNumberFormat="1" applyFill="1" applyBorder="1" applyAlignment="1">
      <alignment horizontal="center"/>
    </xf>
    <xf numFmtId="165" fontId="2" fillId="2" borderId="1" xfId="0" applyNumberFormat="1" applyFont="1" applyFill="1" applyBorder="1" applyAlignment="1">
      <alignment horizontal="center"/>
    </xf>
    <xf numFmtId="165" fontId="0" fillId="3" borderId="35" xfId="0" applyNumberFormat="1" applyFill="1" applyBorder="1" applyAlignment="1" applyProtection="1">
      <alignment horizontal="center"/>
      <protection locked="0"/>
    </xf>
    <xf numFmtId="165" fontId="0" fillId="3" borderId="36" xfId="0" applyNumberFormat="1" applyFill="1" applyBorder="1" applyAlignment="1" applyProtection="1">
      <alignment horizontal="center"/>
      <protection locked="0"/>
    </xf>
    <xf numFmtId="0" fontId="5" fillId="3" borderId="2" xfId="0" applyFont="1" applyFill="1" applyBorder="1" applyAlignment="1" applyProtection="1">
      <alignment horizontal="center" vertical="center"/>
      <protection locked="0"/>
    </xf>
    <xf numFmtId="0" fontId="0" fillId="0" borderId="3" xfId="0" applyBorder="1" applyAlignment="1" applyProtection="1">
      <protection locked="0"/>
    </xf>
    <xf numFmtId="0" fontId="0" fillId="0" borderId="4" xfId="0" applyBorder="1" applyAlignment="1" applyProtection="1">
      <protection locked="0"/>
    </xf>
    <xf numFmtId="0" fontId="5" fillId="3" borderId="5" xfId="0" applyFont="1" applyFill="1" applyBorder="1" applyAlignment="1" applyProtection="1">
      <alignment horizontal="center" vertical="center"/>
      <protection locked="0"/>
    </xf>
    <xf numFmtId="0" fontId="0" fillId="0" borderId="8" xfId="0" applyBorder="1" applyAlignment="1" applyProtection="1">
      <protection locked="0"/>
    </xf>
    <xf numFmtId="0" fontId="0" fillId="0" borderId="9" xfId="0" applyBorder="1" applyAlignment="1" applyProtection="1">
      <protection locked="0"/>
    </xf>
    <xf numFmtId="0" fontId="0" fillId="0" borderId="6" xfId="0" applyBorder="1" applyAlignment="1" applyProtection="1">
      <alignment horizontal="center" vertical="center"/>
      <protection locked="0"/>
    </xf>
    <xf numFmtId="0" fontId="0" fillId="0" borderId="0" xfId="0" applyBorder="1" applyAlignment="1" applyProtection="1">
      <protection locked="0"/>
    </xf>
    <xf numFmtId="0" fontId="0" fillId="0" borderId="10" xfId="0" applyBorder="1" applyAlignment="1" applyProtection="1">
      <protection locked="0"/>
    </xf>
    <xf numFmtId="0" fontId="0" fillId="0" borderId="7" xfId="0" applyBorder="1" applyAlignment="1" applyProtection="1">
      <alignment horizontal="center" vertical="center"/>
      <protection locked="0"/>
    </xf>
    <xf numFmtId="0" fontId="0" fillId="0" borderId="11" xfId="0" applyBorder="1" applyAlignment="1" applyProtection="1">
      <protection locked="0"/>
    </xf>
    <xf numFmtId="0" fontId="0" fillId="0" borderId="12" xfId="0" applyBorder="1" applyAlignment="1" applyProtection="1">
      <protection locked="0"/>
    </xf>
    <xf numFmtId="0" fontId="4" fillId="2" borderId="5" xfId="0" applyFont="1" applyFill="1" applyBorder="1" applyAlignment="1" applyProtection="1">
      <alignment vertical="top" wrapText="1"/>
      <protection hidden="1"/>
    </xf>
    <xf numFmtId="0" fontId="0" fillId="0" borderId="9" xfId="0" applyBorder="1" applyAlignment="1"/>
    <xf numFmtId="0" fontId="0" fillId="0" borderId="6" xfId="0" applyBorder="1" applyAlignment="1"/>
    <xf numFmtId="0" fontId="0" fillId="0" borderId="10" xfId="0" applyBorder="1" applyAlignment="1"/>
    <xf numFmtId="0" fontId="0" fillId="0" borderId="7" xfId="0" applyBorder="1" applyAlignment="1"/>
    <xf numFmtId="0" fontId="0" fillId="0" borderId="12" xfId="0" applyBorder="1" applyAlignment="1"/>
    <xf numFmtId="0" fontId="4" fillId="2" borderId="2" xfId="0" applyFont="1" applyFill="1" applyBorder="1" applyAlignment="1" applyProtection="1">
      <alignment vertical="center" wrapText="1"/>
      <protection hidden="1"/>
    </xf>
    <xf numFmtId="0" fontId="0" fillId="0" borderId="4" xfId="0" applyBorder="1" applyAlignment="1"/>
    <xf numFmtId="0" fontId="0" fillId="0" borderId="3" xfId="0" applyBorder="1" applyAlignment="1"/>
    <xf numFmtId="0" fontId="3" fillId="2" borderId="2" xfId="0" applyFont="1"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2" borderId="5" xfId="0" applyFill="1" applyBorder="1" applyAlignment="1">
      <alignment vertical="top" wrapText="1"/>
    </xf>
    <xf numFmtId="0" fontId="0" fillId="0" borderId="8" xfId="0" applyBorder="1" applyAlignment="1">
      <alignment vertical="top" wrapText="1"/>
    </xf>
    <xf numFmtId="0" fontId="0" fillId="0" borderId="8" xfId="0" applyBorder="1" applyAlignment="1">
      <alignment wrapText="1"/>
    </xf>
    <xf numFmtId="0" fontId="0" fillId="0" borderId="9" xfId="0" applyBorder="1" applyAlignment="1">
      <alignment wrapText="1"/>
    </xf>
    <xf numFmtId="0" fontId="0" fillId="2" borderId="6" xfId="0" applyFill="1" applyBorder="1" applyAlignment="1">
      <alignment vertical="top" wrapText="1"/>
    </xf>
    <xf numFmtId="0" fontId="0" fillId="0" borderId="0" xfId="0" applyBorder="1" applyAlignment="1">
      <alignment vertical="top" wrapText="1"/>
    </xf>
    <xf numFmtId="0" fontId="0" fillId="0" borderId="0" xfId="0" applyBorder="1" applyAlignment="1">
      <alignment wrapText="1"/>
    </xf>
    <xf numFmtId="0" fontId="0" fillId="0" borderId="10" xfId="0" applyBorder="1" applyAlignment="1">
      <alignment wrapText="1"/>
    </xf>
    <xf numFmtId="0" fontId="0" fillId="0" borderId="7" xfId="0" applyBorder="1" applyAlignment="1">
      <alignment vertical="top" wrapText="1"/>
    </xf>
    <xf numFmtId="0" fontId="0" fillId="0" borderId="11" xfId="0" applyBorder="1" applyAlignment="1">
      <alignment vertical="top" wrapText="1"/>
    </xf>
    <xf numFmtId="0" fontId="0" fillId="0" borderId="11" xfId="0" applyBorder="1" applyAlignment="1">
      <alignment wrapText="1"/>
    </xf>
    <xf numFmtId="0" fontId="0" fillId="0" borderId="12" xfId="0" applyBorder="1" applyAlignment="1">
      <alignment wrapText="1"/>
    </xf>
    <xf numFmtId="0" fontId="0" fillId="0" borderId="4" xfId="0" applyBorder="1" applyAlignment="1">
      <alignment horizontal="center"/>
    </xf>
    <xf numFmtId="0" fontId="0" fillId="0" borderId="6" xfId="0"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3" fontId="0" fillId="0" borderId="0" xfId="0" applyNumberFormat="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6D5A6-9287-4053-8CA8-4A111D5FF5C4}">
  <dimension ref="B1:U62"/>
  <sheetViews>
    <sheetView tabSelected="1" workbookViewId="0"/>
  </sheetViews>
  <sheetFormatPr defaultRowHeight="15" x14ac:dyDescent="0.25"/>
  <cols>
    <col min="1" max="1" width="2.7109375" customWidth="1"/>
    <col min="2" max="2" width="12.5703125" customWidth="1"/>
    <col min="3" max="3" width="40.140625" bestFit="1" customWidth="1"/>
    <col min="4" max="6" width="7.85546875" customWidth="1"/>
    <col min="7" max="7" width="13.140625" bestFit="1" customWidth="1"/>
    <col min="8" max="10" width="7.85546875" customWidth="1"/>
    <col min="11" max="11" width="8.7109375" customWidth="1"/>
    <col min="12" max="12" width="7.85546875" customWidth="1"/>
    <col min="13" max="13" width="10.85546875" bestFit="1" customWidth="1"/>
    <col min="14" max="14" width="11.7109375" bestFit="1" customWidth="1"/>
    <col min="15" max="15" width="11.140625" bestFit="1" customWidth="1"/>
    <col min="16" max="16" width="10.85546875" bestFit="1" customWidth="1"/>
    <col min="17" max="17" width="11.140625" bestFit="1" customWidth="1"/>
    <col min="18" max="18" width="10.85546875" customWidth="1"/>
    <col min="19" max="19" width="11.42578125" bestFit="1" customWidth="1"/>
    <col min="20" max="20" width="8.85546875" customWidth="1"/>
  </cols>
  <sheetData>
    <row r="1" spans="2:20" ht="21.75" thickBot="1" x14ac:dyDescent="0.4">
      <c r="B1" s="135" t="s">
        <v>109</v>
      </c>
      <c r="C1" s="136"/>
      <c r="D1" s="136"/>
      <c r="E1" s="136"/>
      <c r="F1" s="136"/>
      <c r="G1" s="136"/>
      <c r="H1" s="137"/>
      <c r="I1" s="137"/>
      <c r="J1" s="134"/>
      <c r="K1" s="134"/>
      <c r="L1" s="134"/>
      <c r="M1" s="134"/>
      <c r="N1" s="134"/>
      <c r="O1" s="134"/>
      <c r="P1" s="134"/>
      <c r="Q1" s="134"/>
      <c r="R1" s="134"/>
      <c r="S1" s="134"/>
      <c r="T1" s="133"/>
    </row>
    <row r="2" spans="2:20" ht="15.75" thickBot="1" x14ac:dyDescent="0.3"/>
    <row r="3" spans="2:20" x14ac:dyDescent="0.25">
      <c r="B3" s="138" t="s">
        <v>108</v>
      </c>
      <c r="C3" s="139"/>
      <c r="D3" s="139"/>
      <c r="E3" s="139"/>
      <c r="F3" s="139"/>
      <c r="G3" s="139"/>
      <c r="H3" s="139"/>
      <c r="I3" s="140"/>
      <c r="J3" s="140"/>
      <c r="K3" s="140"/>
      <c r="L3" s="140"/>
      <c r="M3" s="140"/>
      <c r="N3" s="140"/>
      <c r="O3" s="140"/>
      <c r="P3" s="140"/>
      <c r="Q3" s="140"/>
      <c r="R3" s="140"/>
      <c r="S3" s="140"/>
      <c r="T3" s="141"/>
    </row>
    <row r="4" spans="2:20" x14ac:dyDescent="0.25">
      <c r="B4" s="142"/>
      <c r="C4" s="143"/>
      <c r="D4" s="143"/>
      <c r="E4" s="143"/>
      <c r="F4" s="143"/>
      <c r="G4" s="143"/>
      <c r="H4" s="143"/>
      <c r="I4" s="144"/>
      <c r="J4" s="144"/>
      <c r="K4" s="144"/>
      <c r="L4" s="144"/>
      <c r="M4" s="144"/>
      <c r="N4" s="144"/>
      <c r="O4" s="144"/>
      <c r="P4" s="144"/>
      <c r="Q4" s="144"/>
      <c r="R4" s="144"/>
      <c r="S4" s="144"/>
      <c r="T4" s="145"/>
    </row>
    <row r="5" spans="2:20" x14ac:dyDescent="0.25">
      <c r="B5" s="142"/>
      <c r="C5" s="143"/>
      <c r="D5" s="143"/>
      <c r="E5" s="143"/>
      <c r="F5" s="143"/>
      <c r="G5" s="143"/>
      <c r="H5" s="143"/>
      <c r="I5" s="144"/>
      <c r="J5" s="144"/>
      <c r="K5" s="144"/>
      <c r="L5" s="144"/>
      <c r="M5" s="144"/>
      <c r="N5" s="144"/>
      <c r="O5" s="144"/>
      <c r="P5" s="144"/>
      <c r="Q5" s="144"/>
      <c r="R5" s="144"/>
      <c r="S5" s="144"/>
      <c r="T5" s="145"/>
    </row>
    <row r="6" spans="2:20" x14ac:dyDescent="0.25">
      <c r="B6" s="142"/>
      <c r="C6" s="143"/>
      <c r="D6" s="143"/>
      <c r="E6" s="143"/>
      <c r="F6" s="143"/>
      <c r="G6" s="143"/>
      <c r="H6" s="143"/>
      <c r="I6" s="144"/>
      <c r="J6" s="144"/>
      <c r="K6" s="144"/>
      <c r="L6" s="144"/>
      <c r="M6" s="144"/>
      <c r="N6" s="144"/>
      <c r="O6" s="144"/>
      <c r="P6" s="144"/>
      <c r="Q6" s="144"/>
      <c r="R6" s="144"/>
      <c r="S6" s="144"/>
      <c r="T6" s="145"/>
    </row>
    <row r="7" spans="2:20" x14ac:dyDescent="0.25">
      <c r="B7" s="142"/>
      <c r="C7" s="143"/>
      <c r="D7" s="143"/>
      <c r="E7" s="143"/>
      <c r="F7" s="143"/>
      <c r="G7" s="143"/>
      <c r="H7" s="143"/>
      <c r="I7" s="144"/>
      <c r="J7" s="144"/>
      <c r="K7" s="144"/>
      <c r="L7" s="144"/>
      <c r="M7" s="144"/>
      <c r="N7" s="144"/>
      <c r="O7" s="144"/>
      <c r="P7" s="144"/>
      <c r="Q7" s="144"/>
      <c r="R7" s="144"/>
      <c r="S7" s="144"/>
      <c r="T7" s="145"/>
    </row>
    <row r="8" spans="2:20" x14ac:dyDescent="0.25">
      <c r="B8" s="142"/>
      <c r="C8" s="143"/>
      <c r="D8" s="143"/>
      <c r="E8" s="143"/>
      <c r="F8" s="143"/>
      <c r="G8" s="143"/>
      <c r="H8" s="143"/>
      <c r="I8" s="144"/>
      <c r="J8" s="144"/>
      <c r="K8" s="144"/>
      <c r="L8" s="144"/>
      <c r="M8" s="144"/>
      <c r="N8" s="144"/>
      <c r="O8" s="144"/>
      <c r="P8" s="144"/>
      <c r="Q8" s="144"/>
      <c r="R8" s="144"/>
      <c r="S8" s="144"/>
      <c r="T8" s="145"/>
    </row>
    <row r="9" spans="2:20" x14ac:dyDescent="0.25">
      <c r="B9" s="142"/>
      <c r="C9" s="143"/>
      <c r="D9" s="143"/>
      <c r="E9" s="143"/>
      <c r="F9" s="143"/>
      <c r="G9" s="143"/>
      <c r="H9" s="143"/>
      <c r="I9" s="144"/>
      <c r="J9" s="144"/>
      <c r="K9" s="144"/>
      <c r="L9" s="144"/>
      <c r="M9" s="144"/>
      <c r="N9" s="144"/>
      <c r="O9" s="144"/>
      <c r="P9" s="144"/>
      <c r="Q9" s="144"/>
      <c r="R9" s="144"/>
      <c r="S9" s="144"/>
      <c r="T9" s="145"/>
    </row>
    <row r="10" spans="2:20" x14ac:dyDescent="0.25">
      <c r="B10" s="142"/>
      <c r="C10" s="143"/>
      <c r="D10" s="143"/>
      <c r="E10" s="143"/>
      <c r="F10" s="143"/>
      <c r="G10" s="143"/>
      <c r="H10" s="143"/>
      <c r="I10" s="144"/>
      <c r="J10" s="144"/>
      <c r="K10" s="144"/>
      <c r="L10" s="144"/>
      <c r="M10" s="144"/>
      <c r="N10" s="144"/>
      <c r="O10" s="144"/>
      <c r="P10" s="144"/>
      <c r="Q10" s="144"/>
      <c r="R10" s="144"/>
      <c r="S10" s="144"/>
      <c r="T10" s="145"/>
    </row>
    <row r="11" spans="2:20" x14ac:dyDescent="0.25">
      <c r="B11" s="142"/>
      <c r="C11" s="143"/>
      <c r="D11" s="143"/>
      <c r="E11" s="143"/>
      <c r="F11" s="143"/>
      <c r="G11" s="143"/>
      <c r="H11" s="143"/>
      <c r="I11" s="144"/>
      <c r="J11" s="144"/>
      <c r="K11" s="144"/>
      <c r="L11" s="144"/>
      <c r="M11" s="144"/>
      <c r="N11" s="144"/>
      <c r="O11" s="144"/>
      <c r="P11" s="144"/>
      <c r="Q11" s="144"/>
      <c r="R11" s="144"/>
      <c r="S11" s="144"/>
      <c r="T11" s="145"/>
    </row>
    <row r="12" spans="2:20" x14ac:dyDescent="0.25">
      <c r="B12" s="142"/>
      <c r="C12" s="143"/>
      <c r="D12" s="143"/>
      <c r="E12" s="143"/>
      <c r="F12" s="143"/>
      <c r="G12" s="143"/>
      <c r="H12" s="143"/>
      <c r="I12" s="144"/>
      <c r="J12" s="144"/>
      <c r="K12" s="144"/>
      <c r="L12" s="144"/>
      <c r="M12" s="144"/>
      <c r="N12" s="144"/>
      <c r="O12" s="144"/>
      <c r="P12" s="144"/>
      <c r="Q12" s="144"/>
      <c r="R12" s="144"/>
      <c r="S12" s="144"/>
      <c r="T12" s="145"/>
    </row>
    <row r="13" spans="2:20" x14ac:dyDescent="0.25">
      <c r="B13" s="142"/>
      <c r="C13" s="143"/>
      <c r="D13" s="143"/>
      <c r="E13" s="143"/>
      <c r="F13" s="143"/>
      <c r="G13" s="143"/>
      <c r="H13" s="143"/>
      <c r="I13" s="144"/>
      <c r="J13" s="144"/>
      <c r="K13" s="144"/>
      <c r="L13" s="144"/>
      <c r="M13" s="144"/>
      <c r="N13" s="144"/>
      <c r="O13" s="144"/>
      <c r="P13" s="144"/>
      <c r="Q13" s="144"/>
      <c r="R13" s="144"/>
      <c r="S13" s="144"/>
      <c r="T13" s="145"/>
    </row>
    <row r="14" spans="2:20" x14ac:dyDescent="0.25">
      <c r="B14" s="142"/>
      <c r="C14" s="143"/>
      <c r="D14" s="143"/>
      <c r="E14" s="143"/>
      <c r="F14" s="143"/>
      <c r="G14" s="143"/>
      <c r="H14" s="143"/>
      <c r="I14" s="144"/>
      <c r="J14" s="144"/>
      <c r="K14" s="144"/>
      <c r="L14" s="144"/>
      <c r="M14" s="144"/>
      <c r="N14" s="144"/>
      <c r="O14" s="144"/>
      <c r="P14" s="144"/>
      <c r="Q14" s="144"/>
      <c r="R14" s="144"/>
      <c r="S14" s="144"/>
      <c r="T14" s="145"/>
    </row>
    <row r="15" spans="2:20" x14ac:dyDescent="0.25">
      <c r="B15" s="142"/>
      <c r="C15" s="143"/>
      <c r="D15" s="143"/>
      <c r="E15" s="143"/>
      <c r="F15" s="143"/>
      <c r="G15" s="143"/>
      <c r="H15" s="143"/>
      <c r="I15" s="144"/>
      <c r="J15" s="144"/>
      <c r="K15" s="144"/>
      <c r="L15" s="144"/>
      <c r="M15" s="144"/>
      <c r="N15" s="144"/>
      <c r="O15" s="144"/>
      <c r="P15" s="144"/>
      <c r="Q15" s="144"/>
      <c r="R15" s="144"/>
      <c r="S15" s="144"/>
      <c r="T15" s="145"/>
    </row>
    <row r="16" spans="2:20" ht="15.75" thickBot="1" x14ac:dyDescent="0.3">
      <c r="B16" s="146"/>
      <c r="C16" s="147"/>
      <c r="D16" s="147"/>
      <c r="E16" s="147"/>
      <c r="F16" s="147"/>
      <c r="G16" s="147"/>
      <c r="H16" s="147"/>
      <c r="I16" s="148"/>
      <c r="J16" s="148"/>
      <c r="K16" s="148"/>
      <c r="L16" s="148"/>
      <c r="M16" s="148"/>
      <c r="N16" s="148"/>
      <c r="O16" s="148"/>
      <c r="P16" s="148"/>
      <c r="Q16" s="148"/>
      <c r="R16" s="148"/>
      <c r="S16" s="148"/>
      <c r="T16" s="149"/>
    </row>
    <row r="18" spans="2:20" ht="15.75" thickBot="1" x14ac:dyDescent="0.3">
      <c r="B18" s="1" t="s">
        <v>20</v>
      </c>
    </row>
    <row r="19" spans="2:20" s="36" customFormat="1" ht="75.75" thickBot="1" x14ac:dyDescent="0.3">
      <c r="B19" s="26" t="s">
        <v>21</v>
      </c>
      <c r="C19" s="28" t="s">
        <v>22</v>
      </c>
      <c r="D19" s="59" t="s">
        <v>63</v>
      </c>
      <c r="E19" s="27" t="s">
        <v>64</v>
      </c>
      <c r="F19" s="27" t="s">
        <v>65</v>
      </c>
      <c r="G19" s="27" t="s">
        <v>66</v>
      </c>
      <c r="H19" s="27" t="s">
        <v>67</v>
      </c>
      <c r="I19" s="27" t="s">
        <v>68</v>
      </c>
      <c r="J19" s="27" t="s">
        <v>69</v>
      </c>
      <c r="K19" s="27" t="s">
        <v>70</v>
      </c>
      <c r="L19" s="27" t="s">
        <v>57</v>
      </c>
      <c r="M19" s="27" t="s">
        <v>71</v>
      </c>
      <c r="N19" s="27" t="s">
        <v>80</v>
      </c>
      <c r="O19" s="27" t="s">
        <v>78</v>
      </c>
      <c r="P19" s="27" t="s">
        <v>79</v>
      </c>
      <c r="Q19" s="27" t="s">
        <v>77</v>
      </c>
      <c r="R19" s="27" t="s">
        <v>58</v>
      </c>
      <c r="S19" s="44" t="s">
        <v>72</v>
      </c>
      <c r="T19" s="52" t="s">
        <v>62</v>
      </c>
    </row>
    <row r="20" spans="2:20" x14ac:dyDescent="0.25">
      <c r="B20" s="8" t="s">
        <v>26</v>
      </c>
      <c r="C20" s="63" t="s">
        <v>50</v>
      </c>
      <c r="D20" s="20">
        <v>12</v>
      </c>
      <c r="E20" s="9">
        <v>12</v>
      </c>
      <c r="F20" s="9"/>
      <c r="G20" s="9"/>
      <c r="H20" s="9"/>
      <c r="I20" s="9">
        <v>1</v>
      </c>
      <c r="J20" s="9"/>
      <c r="K20" s="9"/>
      <c r="L20" s="9">
        <v>4</v>
      </c>
      <c r="M20" s="9">
        <v>10</v>
      </c>
      <c r="N20" s="9"/>
      <c r="O20" s="9"/>
      <c r="P20" s="9"/>
      <c r="Q20" s="9"/>
      <c r="R20" s="9"/>
      <c r="S20" s="45"/>
      <c r="T20" s="53">
        <f>SUM(D20:S20)</f>
        <v>39</v>
      </c>
    </row>
    <row r="21" spans="2:20" x14ac:dyDescent="0.25">
      <c r="B21" s="10" t="s">
        <v>47</v>
      </c>
      <c r="C21" s="64" t="s">
        <v>46</v>
      </c>
      <c r="D21" s="21"/>
      <c r="E21" s="7">
        <v>17</v>
      </c>
      <c r="F21" s="7">
        <v>2</v>
      </c>
      <c r="G21" s="7"/>
      <c r="H21" s="7"/>
      <c r="I21" s="7"/>
      <c r="J21" s="7"/>
      <c r="K21" s="7"/>
      <c r="L21" s="7"/>
      <c r="M21" s="7"/>
      <c r="N21" s="7"/>
      <c r="O21" s="7"/>
      <c r="P21" s="7"/>
      <c r="Q21" s="7"/>
      <c r="R21" s="7"/>
      <c r="S21" s="46"/>
      <c r="T21" s="54">
        <f t="shared" ref="T21:T37" si="0">SUM(D21:S21)</f>
        <v>19</v>
      </c>
    </row>
    <row r="22" spans="2:20" x14ac:dyDescent="0.25">
      <c r="B22" s="10" t="s">
        <v>49</v>
      </c>
      <c r="C22" s="64" t="s">
        <v>48</v>
      </c>
      <c r="D22" s="21">
        <v>2</v>
      </c>
      <c r="E22" s="7">
        <v>8</v>
      </c>
      <c r="F22" s="7">
        <v>2</v>
      </c>
      <c r="G22" s="7"/>
      <c r="H22" s="7"/>
      <c r="I22" s="7"/>
      <c r="J22" s="7"/>
      <c r="K22" s="7"/>
      <c r="L22" s="7"/>
      <c r="M22" s="7"/>
      <c r="N22" s="7"/>
      <c r="O22" s="7"/>
      <c r="P22" s="7"/>
      <c r="Q22" s="7"/>
      <c r="R22" s="7"/>
      <c r="S22" s="46"/>
      <c r="T22" s="54">
        <f t="shared" si="0"/>
        <v>12</v>
      </c>
    </row>
    <row r="23" spans="2:20" x14ac:dyDescent="0.25">
      <c r="B23" s="10" t="s">
        <v>45</v>
      </c>
      <c r="C23" s="64" t="s">
        <v>25</v>
      </c>
      <c r="D23" s="21"/>
      <c r="E23" s="7">
        <v>1</v>
      </c>
      <c r="F23" s="7"/>
      <c r="G23" s="7"/>
      <c r="H23" s="7"/>
      <c r="I23" s="7"/>
      <c r="J23" s="7"/>
      <c r="K23" s="7"/>
      <c r="L23" s="7"/>
      <c r="M23" s="7"/>
      <c r="N23" s="7"/>
      <c r="O23" s="7"/>
      <c r="P23" s="7"/>
      <c r="Q23" s="7"/>
      <c r="R23" s="7"/>
      <c r="S23" s="46"/>
      <c r="T23" s="54">
        <f t="shared" si="0"/>
        <v>1</v>
      </c>
    </row>
    <row r="24" spans="2:20" x14ac:dyDescent="0.25">
      <c r="B24" s="10" t="s">
        <v>29</v>
      </c>
      <c r="C24" s="64" t="s">
        <v>30</v>
      </c>
      <c r="D24" s="21"/>
      <c r="E24" s="7">
        <v>4</v>
      </c>
      <c r="F24" s="7"/>
      <c r="G24" s="7"/>
      <c r="H24" s="7"/>
      <c r="I24" s="7"/>
      <c r="J24" s="7"/>
      <c r="K24" s="7"/>
      <c r="L24" s="7"/>
      <c r="M24" s="7"/>
      <c r="N24" s="7"/>
      <c r="O24" s="7"/>
      <c r="P24" s="7"/>
      <c r="Q24" s="7"/>
      <c r="R24" s="7"/>
      <c r="S24" s="46"/>
      <c r="T24" s="54">
        <f t="shared" si="0"/>
        <v>4</v>
      </c>
    </row>
    <row r="25" spans="2:20" x14ac:dyDescent="0.25">
      <c r="B25" s="10" t="s">
        <v>54</v>
      </c>
      <c r="C25" s="64" t="s">
        <v>53</v>
      </c>
      <c r="D25" s="21"/>
      <c r="E25" s="7">
        <v>2</v>
      </c>
      <c r="F25" s="7"/>
      <c r="G25" s="7"/>
      <c r="H25" s="7"/>
      <c r="I25" s="7"/>
      <c r="J25" s="7"/>
      <c r="K25" s="7"/>
      <c r="L25" s="7"/>
      <c r="M25" s="7"/>
      <c r="N25" s="7"/>
      <c r="O25" s="7"/>
      <c r="P25" s="7"/>
      <c r="Q25" s="7"/>
      <c r="R25" s="7"/>
      <c r="S25" s="46"/>
      <c r="T25" s="54">
        <f t="shared" si="0"/>
        <v>2</v>
      </c>
    </row>
    <row r="26" spans="2:20" x14ac:dyDescent="0.25">
      <c r="B26" s="10" t="s">
        <v>39</v>
      </c>
      <c r="C26" s="64" t="s">
        <v>38</v>
      </c>
      <c r="D26" s="21"/>
      <c r="E26" s="7">
        <v>16</v>
      </c>
      <c r="F26" s="7"/>
      <c r="G26" s="7"/>
      <c r="H26" s="7"/>
      <c r="I26" s="7">
        <v>8</v>
      </c>
      <c r="J26" s="7">
        <v>1</v>
      </c>
      <c r="K26" s="7">
        <v>5</v>
      </c>
      <c r="L26" s="7"/>
      <c r="M26" s="7"/>
      <c r="N26" s="7"/>
      <c r="O26" s="7"/>
      <c r="P26" s="7"/>
      <c r="Q26" s="7"/>
      <c r="R26" s="7"/>
      <c r="S26" s="46"/>
      <c r="T26" s="54">
        <f t="shared" si="0"/>
        <v>30</v>
      </c>
    </row>
    <row r="27" spans="2:20" x14ac:dyDescent="0.25">
      <c r="B27" s="10" t="s">
        <v>44</v>
      </c>
      <c r="C27" s="64" t="s">
        <v>43</v>
      </c>
      <c r="D27" s="21"/>
      <c r="E27" s="7">
        <v>2</v>
      </c>
      <c r="F27" s="7">
        <v>1</v>
      </c>
      <c r="G27" s="7"/>
      <c r="H27" s="7"/>
      <c r="I27" s="7"/>
      <c r="J27" s="7"/>
      <c r="K27" s="7"/>
      <c r="L27" s="7"/>
      <c r="M27" s="7"/>
      <c r="N27" s="7"/>
      <c r="O27" s="7"/>
      <c r="P27" s="7"/>
      <c r="Q27" s="7"/>
      <c r="R27" s="7"/>
      <c r="S27" s="46"/>
      <c r="T27" s="54">
        <f t="shared" si="0"/>
        <v>3</v>
      </c>
    </row>
    <row r="28" spans="2:20" x14ac:dyDescent="0.25">
      <c r="B28" s="10" t="s">
        <v>27</v>
      </c>
      <c r="C28" s="64" t="s">
        <v>51</v>
      </c>
      <c r="D28" s="21"/>
      <c r="E28" s="7">
        <v>47</v>
      </c>
      <c r="F28" s="7"/>
      <c r="G28" s="7"/>
      <c r="H28" s="7"/>
      <c r="I28" s="7"/>
      <c r="J28" s="7"/>
      <c r="K28" s="7"/>
      <c r="L28" s="7"/>
      <c r="M28" s="7"/>
      <c r="N28" s="7"/>
      <c r="O28" s="7"/>
      <c r="P28" s="7"/>
      <c r="Q28" s="7"/>
      <c r="R28" s="7"/>
      <c r="S28" s="46"/>
      <c r="T28" s="54">
        <f t="shared" si="0"/>
        <v>47</v>
      </c>
    </row>
    <row r="29" spans="2:20" x14ac:dyDescent="0.25">
      <c r="B29" s="10" t="s">
        <v>28</v>
      </c>
      <c r="C29" s="64" t="s">
        <v>52</v>
      </c>
      <c r="D29" s="21"/>
      <c r="E29" s="7">
        <v>196</v>
      </c>
      <c r="F29" s="7"/>
      <c r="G29" s="7"/>
      <c r="H29" s="7"/>
      <c r="I29" s="7"/>
      <c r="J29" s="7"/>
      <c r="K29" s="7"/>
      <c r="L29" s="7"/>
      <c r="M29" s="7"/>
      <c r="N29" s="7">
        <v>5</v>
      </c>
      <c r="O29" s="7">
        <v>7</v>
      </c>
      <c r="P29" s="7">
        <v>1</v>
      </c>
      <c r="Q29" s="7">
        <v>1</v>
      </c>
      <c r="R29" s="7"/>
      <c r="S29" s="46"/>
      <c r="T29" s="54">
        <f t="shared" si="0"/>
        <v>210</v>
      </c>
    </row>
    <row r="30" spans="2:20" x14ac:dyDescent="0.25">
      <c r="B30" s="10" t="s">
        <v>40</v>
      </c>
      <c r="C30" s="65" t="s">
        <v>24</v>
      </c>
      <c r="D30" s="21"/>
      <c r="E30" s="7">
        <v>26</v>
      </c>
      <c r="F30" s="7"/>
      <c r="G30" s="7"/>
      <c r="H30" s="7"/>
      <c r="I30" s="7"/>
      <c r="J30" s="7"/>
      <c r="K30" s="7"/>
      <c r="L30" s="7"/>
      <c r="M30" s="7"/>
      <c r="N30" s="7"/>
      <c r="O30" s="7"/>
      <c r="P30" s="7"/>
      <c r="Q30" s="7"/>
      <c r="R30" s="7"/>
      <c r="S30" s="46"/>
      <c r="T30" s="54">
        <f t="shared" si="0"/>
        <v>26</v>
      </c>
    </row>
    <row r="31" spans="2:20" x14ac:dyDescent="0.25">
      <c r="B31" s="10" t="s">
        <v>56</v>
      </c>
      <c r="C31" s="65" t="s">
        <v>55</v>
      </c>
      <c r="D31" s="21">
        <v>10</v>
      </c>
      <c r="E31" s="7">
        <v>66</v>
      </c>
      <c r="F31" s="7">
        <v>14</v>
      </c>
      <c r="G31" s="7">
        <v>7</v>
      </c>
      <c r="H31" s="7"/>
      <c r="I31" s="7"/>
      <c r="J31" s="7"/>
      <c r="K31" s="7"/>
      <c r="L31" s="7"/>
      <c r="M31" s="7"/>
      <c r="N31" s="7"/>
      <c r="O31" s="7"/>
      <c r="P31" s="7">
        <v>49</v>
      </c>
      <c r="Q31" s="7"/>
      <c r="R31" s="7">
        <v>10</v>
      </c>
      <c r="S31" s="47">
        <v>7</v>
      </c>
      <c r="T31" s="54">
        <f t="shared" si="0"/>
        <v>163</v>
      </c>
    </row>
    <row r="32" spans="2:20" x14ac:dyDescent="0.25">
      <c r="B32" s="10" t="s">
        <v>42</v>
      </c>
      <c r="C32" s="64" t="s">
        <v>41</v>
      </c>
      <c r="D32" s="21"/>
      <c r="E32" s="7">
        <v>2</v>
      </c>
      <c r="F32" s="7"/>
      <c r="G32" s="7"/>
      <c r="H32" s="7">
        <v>36</v>
      </c>
      <c r="I32" s="7">
        <v>8</v>
      </c>
      <c r="J32" s="7"/>
      <c r="K32" s="7"/>
      <c r="L32" s="7"/>
      <c r="M32" s="7"/>
      <c r="N32" s="7"/>
      <c r="O32" s="7"/>
      <c r="P32" s="7"/>
      <c r="Q32" s="7"/>
      <c r="R32" s="7"/>
      <c r="S32" s="46"/>
      <c r="T32" s="54">
        <f t="shared" si="0"/>
        <v>46</v>
      </c>
    </row>
    <row r="33" spans="2:21" x14ac:dyDescent="0.25">
      <c r="B33" s="10" t="s">
        <v>32</v>
      </c>
      <c r="C33" s="64" t="s">
        <v>31</v>
      </c>
      <c r="D33" s="21"/>
      <c r="E33" s="7">
        <v>1</v>
      </c>
      <c r="F33" s="7"/>
      <c r="G33" s="7"/>
      <c r="H33" s="7"/>
      <c r="I33" s="7"/>
      <c r="J33" s="7"/>
      <c r="K33" s="7"/>
      <c r="L33" s="7"/>
      <c r="M33" s="7"/>
      <c r="N33" s="7"/>
      <c r="O33" s="7"/>
      <c r="P33" s="7"/>
      <c r="Q33" s="7"/>
      <c r="R33" s="7"/>
      <c r="S33" s="46"/>
      <c r="T33" s="54">
        <f t="shared" si="0"/>
        <v>1</v>
      </c>
    </row>
    <row r="34" spans="2:21" x14ac:dyDescent="0.25">
      <c r="B34" s="10" t="s">
        <v>33</v>
      </c>
      <c r="C34" s="65" t="s">
        <v>34</v>
      </c>
      <c r="D34" s="21"/>
      <c r="E34" s="7">
        <v>6</v>
      </c>
      <c r="F34" s="7"/>
      <c r="G34" s="7"/>
      <c r="H34" s="7"/>
      <c r="I34" s="7"/>
      <c r="J34" s="7"/>
      <c r="K34" s="7"/>
      <c r="L34" s="7"/>
      <c r="M34" s="7"/>
      <c r="N34" s="7"/>
      <c r="O34" s="7"/>
      <c r="P34" s="7"/>
      <c r="Q34" s="7"/>
      <c r="R34" s="7"/>
      <c r="S34" s="46"/>
      <c r="T34" s="54">
        <f t="shared" si="0"/>
        <v>6</v>
      </c>
    </row>
    <row r="35" spans="2:21" x14ac:dyDescent="0.25">
      <c r="B35" s="10" t="s">
        <v>36</v>
      </c>
      <c r="C35" s="64" t="s">
        <v>35</v>
      </c>
      <c r="D35" s="21"/>
      <c r="E35" s="7">
        <v>4</v>
      </c>
      <c r="F35" s="7"/>
      <c r="G35" s="7"/>
      <c r="H35" s="7"/>
      <c r="I35" s="7">
        <v>7</v>
      </c>
      <c r="J35" s="7"/>
      <c r="K35" s="7"/>
      <c r="L35" s="7"/>
      <c r="M35" s="7"/>
      <c r="N35" s="7"/>
      <c r="O35" s="7"/>
      <c r="P35" s="7"/>
      <c r="Q35" s="7"/>
      <c r="R35" s="7"/>
      <c r="S35" s="46"/>
      <c r="T35" s="54">
        <f t="shared" si="0"/>
        <v>11</v>
      </c>
    </row>
    <row r="36" spans="2:21" ht="15.75" thickBot="1" x14ac:dyDescent="0.3">
      <c r="B36" s="11" t="s">
        <v>37</v>
      </c>
      <c r="C36" s="66" t="s">
        <v>23</v>
      </c>
      <c r="D36" s="22"/>
      <c r="E36" s="12"/>
      <c r="F36" s="12"/>
      <c r="G36" s="12"/>
      <c r="H36" s="12"/>
      <c r="I36" s="12">
        <v>2</v>
      </c>
      <c r="J36" s="12"/>
      <c r="K36" s="12"/>
      <c r="L36" s="12"/>
      <c r="M36" s="12"/>
      <c r="N36" s="12"/>
      <c r="O36" s="12"/>
      <c r="P36" s="12"/>
      <c r="Q36" s="12"/>
      <c r="R36" s="12"/>
      <c r="S36" s="48"/>
      <c r="T36" s="55">
        <f t="shared" si="0"/>
        <v>2</v>
      </c>
    </row>
    <row r="37" spans="2:21" s="1" customFormat="1" x14ac:dyDescent="0.25">
      <c r="B37" s="39"/>
      <c r="C37" s="67" t="s">
        <v>61</v>
      </c>
      <c r="D37" s="60">
        <f t="shared" ref="D37:S37" si="1">SUM(D20:D36)</f>
        <v>24</v>
      </c>
      <c r="E37" s="40">
        <f t="shared" si="1"/>
        <v>410</v>
      </c>
      <c r="F37" s="40">
        <f t="shared" si="1"/>
        <v>19</v>
      </c>
      <c r="G37" s="40">
        <f t="shared" si="1"/>
        <v>7</v>
      </c>
      <c r="H37" s="40">
        <f t="shared" si="1"/>
        <v>36</v>
      </c>
      <c r="I37" s="40">
        <f t="shared" si="1"/>
        <v>26</v>
      </c>
      <c r="J37" s="40">
        <f t="shared" si="1"/>
        <v>1</v>
      </c>
      <c r="K37" s="40">
        <f t="shared" si="1"/>
        <v>5</v>
      </c>
      <c r="L37" s="40">
        <f t="shared" si="1"/>
        <v>4</v>
      </c>
      <c r="M37" s="40">
        <f t="shared" si="1"/>
        <v>10</v>
      </c>
      <c r="N37" s="40">
        <f t="shared" si="1"/>
        <v>5</v>
      </c>
      <c r="O37" s="40">
        <f t="shared" si="1"/>
        <v>7</v>
      </c>
      <c r="P37" s="40">
        <f t="shared" si="1"/>
        <v>50</v>
      </c>
      <c r="Q37" s="40">
        <f t="shared" si="1"/>
        <v>1</v>
      </c>
      <c r="R37" s="40">
        <f t="shared" si="1"/>
        <v>10</v>
      </c>
      <c r="S37" s="49">
        <f t="shared" si="1"/>
        <v>7</v>
      </c>
      <c r="T37" s="56">
        <f t="shared" si="0"/>
        <v>622</v>
      </c>
    </row>
    <row r="38" spans="2:21" s="1" customFormat="1" x14ac:dyDescent="0.25">
      <c r="B38" s="41"/>
      <c r="C38" s="68" t="s">
        <v>59</v>
      </c>
      <c r="D38" s="61">
        <v>0.5</v>
      </c>
      <c r="E38" s="37">
        <v>1</v>
      </c>
      <c r="F38" s="37">
        <v>1.5</v>
      </c>
      <c r="G38" s="38">
        <f>34.5/7</f>
        <v>4.9285714285714288</v>
      </c>
      <c r="H38" s="37">
        <v>0.25</v>
      </c>
      <c r="I38" s="37">
        <v>1</v>
      </c>
      <c r="J38" s="37">
        <v>3</v>
      </c>
      <c r="K38" s="37">
        <v>3</v>
      </c>
      <c r="L38" s="37">
        <v>10</v>
      </c>
      <c r="M38" s="37">
        <v>2</v>
      </c>
      <c r="N38" s="37">
        <v>4</v>
      </c>
      <c r="O38" s="37">
        <v>2</v>
      </c>
      <c r="P38" s="37">
        <v>2.5</v>
      </c>
      <c r="Q38" s="37">
        <v>3</v>
      </c>
      <c r="R38" s="37">
        <v>1</v>
      </c>
      <c r="S38" s="50">
        <f>72/7</f>
        <v>10.285714285714286</v>
      </c>
      <c r="T38" s="57"/>
    </row>
    <row r="39" spans="2:21" s="1" customFormat="1" ht="15.75" thickBot="1" x14ac:dyDescent="0.3">
      <c r="B39" s="42"/>
      <c r="C39" s="69" t="s">
        <v>60</v>
      </c>
      <c r="D39" s="62">
        <f t="shared" ref="D39:S39" si="2">D37*D38</f>
        <v>12</v>
      </c>
      <c r="E39" s="43">
        <f t="shared" si="2"/>
        <v>410</v>
      </c>
      <c r="F39" s="43">
        <f t="shared" si="2"/>
        <v>28.5</v>
      </c>
      <c r="G39" s="43">
        <f t="shared" si="2"/>
        <v>34.5</v>
      </c>
      <c r="H39" s="43">
        <f t="shared" si="2"/>
        <v>9</v>
      </c>
      <c r="I39" s="43">
        <f t="shared" si="2"/>
        <v>26</v>
      </c>
      <c r="J39" s="43">
        <f t="shared" si="2"/>
        <v>3</v>
      </c>
      <c r="K39" s="43">
        <f t="shared" si="2"/>
        <v>15</v>
      </c>
      <c r="L39" s="43">
        <f t="shared" si="2"/>
        <v>40</v>
      </c>
      <c r="M39" s="43">
        <f t="shared" si="2"/>
        <v>20</v>
      </c>
      <c r="N39" s="43">
        <f t="shared" si="2"/>
        <v>20</v>
      </c>
      <c r="O39" s="43">
        <f t="shared" si="2"/>
        <v>14</v>
      </c>
      <c r="P39" s="43">
        <f t="shared" si="2"/>
        <v>125</v>
      </c>
      <c r="Q39" s="43">
        <f t="shared" si="2"/>
        <v>3</v>
      </c>
      <c r="R39" s="43">
        <f t="shared" si="2"/>
        <v>10</v>
      </c>
      <c r="S39" s="51">
        <f t="shared" si="2"/>
        <v>72</v>
      </c>
      <c r="T39" s="58">
        <f>SUM(D39:S39)</f>
        <v>842</v>
      </c>
    </row>
    <row r="40" spans="2:21" ht="15.75" thickBot="1" x14ac:dyDescent="0.3"/>
    <row r="41" spans="2:21" ht="15.75" thickBot="1" x14ac:dyDescent="0.3">
      <c r="I41" s="1" t="s">
        <v>75</v>
      </c>
      <c r="S41" s="73"/>
    </row>
    <row r="42" spans="2:21" ht="15.75" thickBot="1" x14ac:dyDescent="0.3">
      <c r="J42" s="1"/>
      <c r="S42" s="2"/>
    </row>
    <row r="43" spans="2:21" ht="16.5" thickBot="1" x14ac:dyDescent="0.3">
      <c r="I43" s="1" t="s">
        <v>76</v>
      </c>
      <c r="S43" s="111">
        <f>T39*S41</f>
        <v>0</v>
      </c>
      <c r="U43" s="72" t="str">
        <f>IF(S43&gt;30000,"Max. € 30.000"," ")</f>
        <v xml:space="preserve"> </v>
      </c>
    </row>
    <row r="44" spans="2:21" ht="15.75" x14ac:dyDescent="0.25">
      <c r="I44" s="1"/>
      <c r="S44" s="110"/>
      <c r="U44" s="72"/>
    </row>
    <row r="45" spans="2:21" ht="15.75" thickBot="1" x14ac:dyDescent="0.3"/>
    <row r="46" spans="2:21" ht="15.75" thickBot="1" x14ac:dyDescent="0.3">
      <c r="C46" s="70" t="s">
        <v>106</v>
      </c>
      <c r="D46" s="71"/>
      <c r="E46" s="71"/>
      <c r="F46" s="71"/>
      <c r="G46" s="108" t="s">
        <v>107</v>
      </c>
    </row>
    <row r="47" spans="2:21" x14ac:dyDescent="0.25">
      <c r="C47" s="102" t="s">
        <v>100</v>
      </c>
      <c r="D47" s="103"/>
      <c r="E47" s="103"/>
      <c r="F47" s="103"/>
      <c r="G47" s="112"/>
    </row>
    <row r="48" spans="2:21" x14ac:dyDescent="0.25">
      <c r="C48" s="104" t="s">
        <v>101</v>
      </c>
      <c r="D48" s="105"/>
      <c r="E48" s="105"/>
      <c r="F48" s="105"/>
      <c r="G48" s="113"/>
    </row>
    <row r="49" spans="2:8" x14ac:dyDescent="0.25">
      <c r="C49" s="104" t="s">
        <v>102</v>
      </c>
      <c r="D49" s="154">
        <v>1250</v>
      </c>
      <c r="E49" s="105" t="s">
        <v>104</v>
      </c>
      <c r="F49" s="105"/>
      <c r="G49" s="113"/>
    </row>
    <row r="50" spans="2:8" ht="15.75" thickBot="1" x14ac:dyDescent="0.3">
      <c r="C50" s="106" t="s">
        <v>103</v>
      </c>
      <c r="D50" s="154">
        <v>14150</v>
      </c>
      <c r="E50" s="107" t="s">
        <v>104</v>
      </c>
      <c r="F50" s="107"/>
      <c r="G50" s="109">
        <f>G49/D49*D50</f>
        <v>0</v>
      </c>
    </row>
    <row r="51" spans="2:8" ht="15.75" thickBot="1" x14ac:dyDescent="0.3">
      <c r="C51" s="70" t="s">
        <v>105</v>
      </c>
      <c r="D51" s="101"/>
      <c r="E51" s="101"/>
      <c r="F51" s="101"/>
      <c r="G51" s="111">
        <f>G47+G48+G50</f>
        <v>0</v>
      </c>
    </row>
    <row r="53" spans="2:8" ht="15.75" thickBot="1" x14ac:dyDescent="0.3"/>
    <row r="54" spans="2:8" ht="15.75" thickBot="1" x14ac:dyDescent="0.3">
      <c r="B54" s="132" t="s">
        <v>0</v>
      </c>
      <c r="C54" s="134"/>
      <c r="D54" s="114"/>
      <c r="E54" s="115"/>
      <c r="F54" s="115"/>
      <c r="G54" s="116"/>
      <c r="H54" t="s">
        <v>81</v>
      </c>
    </row>
    <row r="55" spans="2:8" ht="15.75" thickBot="1" x14ac:dyDescent="0.3">
      <c r="B55" s="132" t="s">
        <v>1</v>
      </c>
      <c r="C55" s="133"/>
      <c r="D55" s="114"/>
      <c r="E55" s="115"/>
      <c r="F55" s="115"/>
      <c r="G55" s="116"/>
      <c r="H55" t="s">
        <v>81</v>
      </c>
    </row>
    <row r="56" spans="2:8" ht="15.75" thickBot="1" x14ac:dyDescent="0.3">
      <c r="B56" s="132" t="s">
        <v>2</v>
      </c>
      <c r="C56" s="133"/>
      <c r="D56" s="114"/>
      <c r="E56" s="115"/>
      <c r="F56" s="115"/>
      <c r="G56" s="116"/>
      <c r="H56" t="s">
        <v>81</v>
      </c>
    </row>
    <row r="57" spans="2:8" x14ac:dyDescent="0.25">
      <c r="B57" s="126" t="s">
        <v>3</v>
      </c>
      <c r="C57" s="127"/>
      <c r="D57" s="117"/>
      <c r="E57" s="118"/>
      <c r="F57" s="118"/>
      <c r="G57" s="119"/>
    </row>
    <row r="58" spans="2:8" x14ac:dyDescent="0.25">
      <c r="B58" s="128"/>
      <c r="C58" s="129"/>
      <c r="D58" s="120"/>
      <c r="E58" s="121"/>
      <c r="F58" s="121"/>
      <c r="G58" s="122"/>
    </row>
    <row r="59" spans="2:8" x14ac:dyDescent="0.25">
      <c r="B59" s="128"/>
      <c r="C59" s="129"/>
      <c r="D59" s="120"/>
      <c r="E59" s="121"/>
      <c r="F59" s="121"/>
      <c r="G59" s="122"/>
      <c r="H59" t="s">
        <v>82</v>
      </c>
    </row>
    <row r="60" spans="2:8" x14ac:dyDescent="0.25">
      <c r="B60" s="128"/>
      <c r="C60" s="129"/>
      <c r="D60" s="120"/>
      <c r="E60" s="121"/>
      <c r="F60" s="121"/>
      <c r="G60" s="122"/>
    </row>
    <row r="61" spans="2:8" ht="15.75" thickBot="1" x14ac:dyDescent="0.3">
      <c r="B61" s="130"/>
      <c r="C61" s="131"/>
      <c r="D61" s="123"/>
      <c r="E61" s="124"/>
      <c r="F61" s="124"/>
      <c r="G61" s="125"/>
    </row>
    <row r="62" spans="2:8" ht="15.75" thickBot="1" x14ac:dyDescent="0.3">
      <c r="B62" s="132" t="s">
        <v>4</v>
      </c>
      <c r="C62" s="133"/>
      <c r="D62" s="114"/>
      <c r="E62" s="115"/>
      <c r="F62" s="115"/>
      <c r="G62" s="116"/>
      <c r="H62" t="s">
        <v>81</v>
      </c>
    </row>
  </sheetData>
  <sheetProtection algorithmName="SHA-512" hashValue="GqDcEab3al0180pqBogH9eoNh6Jw6ToF5j6bKKsybybuwFbOsDe5jrRD8W3BQt+UKTl3NVFCm/8kuCbqIhYeiQ==" saltValue="3s35nAgMqqz6YLV6Q/87fw==" spinCount="100000" sheet="1" objects="1" scenarios="1"/>
  <sortState xmlns:xlrd2="http://schemas.microsoft.com/office/spreadsheetml/2017/richdata2" ref="B20:R36">
    <sortCondition ref="B20:B36"/>
  </sortState>
  <mergeCells count="12">
    <mergeCell ref="B1:T1"/>
    <mergeCell ref="B3:T16"/>
    <mergeCell ref="D54:G54"/>
    <mergeCell ref="D55:G55"/>
    <mergeCell ref="D56:G56"/>
    <mergeCell ref="D62:G62"/>
    <mergeCell ref="D57:G61"/>
    <mergeCell ref="B57:C61"/>
    <mergeCell ref="B62:C62"/>
    <mergeCell ref="B54:C54"/>
    <mergeCell ref="B55:C55"/>
    <mergeCell ref="B56:C5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7FAC6-853B-4457-9821-36071D10D430}">
  <dimension ref="B1:P56"/>
  <sheetViews>
    <sheetView workbookViewId="0"/>
  </sheetViews>
  <sheetFormatPr defaultRowHeight="15" x14ac:dyDescent="0.25"/>
  <cols>
    <col min="1" max="1" width="2.7109375" customWidth="1"/>
    <col min="2" max="8" width="23.7109375" customWidth="1"/>
    <col min="9" max="9" width="25.28515625" style="17" bestFit="1" customWidth="1"/>
    <col min="10" max="10" width="22.7109375" bestFit="1" customWidth="1"/>
    <col min="11" max="11" width="10.5703125" bestFit="1" customWidth="1"/>
    <col min="12" max="13" width="10.5703125" customWidth="1"/>
    <col min="14" max="15" width="9.140625" hidden="1" customWidth="1"/>
    <col min="16" max="16" width="0" hidden="1" customWidth="1"/>
  </cols>
  <sheetData>
    <row r="1" spans="2:14" ht="21.75" thickBot="1" x14ac:dyDescent="0.4">
      <c r="B1" s="135" t="s">
        <v>110</v>
      </c>
      <c r="C1" s="136"/>
      <c r="D1" s="136"/>
      <c r="E1" s="136"/>
      <c r="F1" s="136"/>
      <c r="G1" s="136"/>
      <c r="H1" s="137"/>
      <c r="I1" s="150"/>
      <c r="J1" s="3"/>
      <c r="K1" s="3"/>
      <c r="L1" s="3"/>
      <c r="M1" s="3"/>
      <c r="N1" s="3"/>
    </row>
    <row r="2" spans="2:14" ht="15.75" thickBot="1" x14ac:dyDescent="0.3"/>
    <row r="3" spans="2:14" x14ac:dyDescent="0.25">
      <c r="B3" s="138" t="s">
        <v>99</v>
      </c>
      <c r="C3" s="139"/>
      <c r="D3" s="139"/>
      <c r="E3" s="139"/>
      <c r="F3" s="139"/>
      <c r="G3" s="139"/>
      <c r="H3" s="139"/>
      <c r="I3" s="141"/>
      <c r="J3" s="4"/>
      <c r="K3" s="4"/>
      <c r="L3" s="4"/>
      <c r="M3" s="4"/>
      <c r="N3" s="4"/>
    </row>
    <row r="4" spans="2:14" x14ac:dyDescent="0.25">
      <c r="B4" s="142"/>
      <c r="C4" s="143"/>
      <c r="D4" s="143"/>
      <c r="E4" s="143"/>
      <c r="F4" s="143"/>
      <c r="G4" s="143"/>
      <c r="H4" s="143"/>
      <c r="I4" s="145"/>
      <c r="J4" s="4"/>
      <c r="K4" s="4"/>
      <c r="L4" s="4"/>
      <c r="M4" s="4"/>
      <c r="N4" s="4"/>
    </row>
    <row r="5" spans="2:14" x14ac:dyDescent="0.25">
      <c r="B5" s="142"/>
      <c r="C5" s="143"/>
      <c r="D5" s="143"/>
      <c r="E5" s="143"/>
      <c r="F5" s="143"/>
      <c r="G5" s="143"/>
      <c r="H5" s="143"/>
      <c r="I5" s="145"/>
      <c r="J5" s="4"/>
      <c r="K5" s="4"/>
      <c r="L5" s="4"/>
      <c r="M5" s="4"/>
      <c r="N5" s="4"/>
    </row>
    <row r="6" spans="2:14" x14ac:dyDescent="0.25">
      <c r="B6" s="142"/>
      <c r="C6" s="143"/>
      <c r="D6" s="143"/>
      <c r="E6" s="143"/>
      <c r="F6" s="143"/>
      <c r="G6" s="143"/>
      <c r="H6" s="143"/>
      <c r="I6" s="145"/>
      <c r="J6" s="4"/>
      <c r="K6" s="4"/>
      <c r="L6" s="4"/>
      <c r="M6" s="4"/>
      <c r="N6" s="4"/>
    </row>
    <row r="7" spans="2:14" x14ac:dyDescent="0.25">
      <c r="B7" s="142"/>
      <c r="C7" s="143"/>
      <c r="D7" s="143"/>
      <c r="E7" s="143"/>
      <c r="F7" s="143"/>
      <c r="G7" s="143"/>
      <c r="H7" s="143"/>
      <c r="I7" s="145"/>
      <c r="J7" s="4"/>
      <c r="K7" s="4"/>
      <c r="L7" s="4"/>
      <c r="M7" s="4"/>
      <c r="N7" s="4"/>
    </row>
    <row r="8" spans="2:14" x14ac:dyDescent="0.25">
      <c r="B8" s="142"/>
      <c r="C8" s="143"/>
      <c r="D8" s="143"/>
      <c r="E8" s="143"/>
      <c r="F8" s="143"/>
      <c r="G8" s="143"/>
      <c r="H8" s="143"/>
      <c r="I8" s="145"/>
      <c r="J8" s="4"/>
      <c r="K8" s="4"/>
      <c r="L8" s="4"/>
      <c r="M8" s="4"/>
      <c r="N8" s="4"/>
    </row>
    <row r="9" spans="2:14" x14ac:dyDescent="0.25">
      <c r="B9" s="142"/>
      <c r="C9" s="143"/>
      <c r="D9" s="143"/>
      <c r="E9" s="143"/>
      <c r="F9" s="143"/>
      <c r="G9" s="143"/>
      <c r="H9" s="143"/>
      <c r="I9" s="145"/>
      <c r="J9" s="4"/>
      <c r="K9" s="4"/>
      <c r="L9" s="4"/>
      <c r="M9" s="4"/>
      <c r="N9" s="4"/>
    </row>
    <row r="10" spans="2:14" x14ac:dyDescent="0.25">
      <c r="B10" s="151"/>
      <c r="C10" s="143"/>
      <c r="D10" s="143"/>
      <c r="E10" s="143"/>
      <c r="F10" s="143"/>
      <c r="G10" s="143"/>
      <c r="H10" s="143"/>
      <c r="I10" s="145"/>
      <c r="J10" s="4"/>
      <c r="K10" s="4"/>
      <c r="L10" s="4"/>
      <c r="M10" s="4"/>
      <c r="N10" s="4"/>
    </row>
    <row r="11" spans="2:14" x14ac:dyDescent="0.25">
      <c r="B11" s="151"/>
      <c r="C11" s="143"/>
      <c r="D11" s="143"/>
      <c r="E11" s="143"/>
      <c r="F11" s="143"/>
      <c r="G11" s="143"/>
      <c r="H11" s="143"/>
      <c r="I11" s="145"/>
      <c r="J11" s="4"/>
      <c r="K11" s="4"/>
      <c r="L11" s="4"/>
      <c r="M11" s="4"/>
      <c r="N11" s="4"/>
    </row>
    <row r="12" spans="2:14" x14ac:dyDescent="0.25">
      <c r="B12" s="151"/>
      <c r="C12" s="143"/>
      <c r="D12" s="143"/>
      <c r="E12" s="143"/>
      <c r="F12" s="143"/>
      <c r="G12" s="143"/>
      <c r="H12" s="143"/>
      <c r="I12" s="145"/>
      <c r="J12" s="4"/>
      <c r="K12" s="4"/>
      <c r="L12" s="4"/>
      <c r="M12" s="4"/>
      <c r="N12" s="4"/>
    </row>
    <row r="13" spans="2:14" x14ac:dyDescent="0.25">
      <c r="B13" s="151"/>
      <c r="C13" s="143"/>
      <c r="D13" s="143"/>
      <c r="E13" s="143"/>
      <c r="F13" s="143"/>
      <c r="G13" s="143"/>
      <c r="H13" s="143"/>
      <c r="I13" s="145"/>
      <c r="J13" s="4"/>
      <c r="K13" s="4"/>
      <c r="L13" s="4"/>
      <c r="M13" s="4"/>
      <c r="N13" s="4"/>
    </row>
    <row r="14" spans="2:14" x14ac:dyDescent="0.25">
      <c r="B14" s="151"/>
      <c r="C14" s="143"/>
      <c r="D14" s="143"/>
      <c r="E14" s="143"/>
      <c r="F14" s="143"/>
      <c r="G14" s="143"/>
      <c r="H14" s="143"/>
      <c r="I14" s="145"/>
      <c r="J14" s="4"/>
      <c r="K14" s="4"/>
      <c r="L14" s="4"/>
      <c r="M14" s="4"/>
      <c r="N14" s="4"/>
    </row>
    <row r="15" spans="2:14" ht="15.75" thickBot="1" x14ac:dyDescent="0.3">
      <c r="B15" s="146"/>
      <c r="C15" s="147"/>
      <c r="D15" s="147"/>
      <c r="E15" s="147"/>
      <c r="F15" s="147"/>
      <c r="G15" s="147"/>
      <c r="H15" s="147"/>
      <c r="I15" s="149"/>
      <c r="J15" s="4"/>
      <c r="K15" s="4"/>
      <c r="L15" s="4"/>
      <c r="M15" s="4"/>
      <c r="N15" s="4"/>
    </row>
    <row r="17" spans="2:16" ht="15.75" thickBot="1" x14ac:dyDescent="0.3">
      <c r="B17" s="1" t="s">
        <v>98</v>
      </c>
    </row>
    <row r="18" spans="2:16" s="2" customFormat="1" ht="45.75" thickBot="1" x14ac:dyDescent="0.3">
      <c r="B18" s="26" t="s">
        <v>7</v>
      </c>
      <c r="C18" s="6" t="s">
        <v>5</v>
      </c>
      <c r="D18" s="27" t="s">
        <v>91</v>
      </c>
      <c r="E18" s="27" t="s">
        <v>16</v>
      </c>
      <c r="F18" s="6" t="s">
        <v>8</v>
      </c>
      <c r="G18" s="27" t="s">
        <v>17</v>
      </c>
      <c r="H18" s="6" t="s">
        <v>96</v>
      </c>
      <c r="I18" s="28" t="s">
        <v>18</v>
      </c>
      <c r="J18" s="18"/>
    </row>
    <row r="19" spans="2:16" x14ac:dyDescent="0.25">
      <c r="B19" s="8">
        <v>180</v>
      </c>
      <c r="C19" s="23">
        <v>7</v>
      </c>
      <c r="D19" s="9" t="s">
        <v>92</v>
      </c>
      <c r="E19" s="9" t="s">
        <v>9</v>
      </c>
      <c r="F19" s="89"/>
      <c r="G19" s="90"/>
      <c r="H19" s="29" t="e">
        <f t="shared" ref="H19:H25" si="0">G19/F19*B19</f>
        <v>#DIV/0!</v>
      </c>
      <c r="I19" s="30" t="e">
        <f t="shared" ref="I19:I25" si="1">C19*H19</f>
        <v>#DIV/0!</v>
      </c>
      <c r="J19" s="17" t="str">
        <f t="shared" ref="J19:J25" si="2">IF(OR(F19&lt;O19,F19&gt;P19),"maatvoering is niet juist"," ")</f>
        <v>maatvoering is niet juist</v>
      </c>
      <c r="O19" s="5">
        <f>0.95*180</f>
        <v>171</v>
      </c>
      <c r="P19" s="5">
        <f t="shared" ref="P19:P25" si="3">O19/0.95*1.05</f>
        <v>189</v>
      </c>
    </row>
    <row r="20" spans="2:16" x14ac:dyDescent="0.25">
      <c r="B20" s="10">
        <v>210</v>
      </c>
      <c r="C20" s="24">
        <v>8</v>
      </c>
      <c r="D20" s="7" t="s">
        <v>92</v>
      </c>
      <c r="E20" s="7" t="s">
        <v>10</v>
      </c>
      <c r="F20" s="91"/>
      <c r="G20" s="92"/>
      <c r="H20" s="31" t="e">
        <f t="shared" si="0"/>
        <v>#DIV/0!</v>
      </c>
      <c r="I20" s="32" t="e">
        <f t="shared" si="1"/>
        <v>#DIV/0!</v>
      </c>
      <c r="J20" s="17" t="str">
        <f t="shared" si="2"/>
        <v>maatvoering is niet juist</v>
      </c>
      <c r="O20" s="5">
        <f>0.95*210</f>
        <v>199.5</v>
      </c>
      <c r="P20" s="5">
        <f t="shared" si="3"/>
        <v>220.5</v>
      </c>
    </row>
    <row r="21" spans="2:16" x14ac:dyDescent="0.25">
      <c r="B21" s="10">
        <v>210</v>
      </c>
      <c r="C21" s="24">
        <v>34</v>
      </c>
      <c r="D21" s="7" t="s">
        <v>93</v>
      </c>
      <c r="E21" s="7" t="s">
        <v>10</v>
      </c>
      <c r="F21" s="91"/>
      <c r="G21" s="92"/>
      <c r="H21" s="31" t="e">
        <f t="shared" si="0"/>
        <v>#DIV/0!</v>
      </c>
      <c r="I21" s="32" t="e">
        <f t="shared" si="1"/>
        <v>#DIV/0!</v>
      </c>
      <c r="J21" s="17" t="str">
        <f t="shared" si="2"/>
        <v>maatvoering is niet juist</v>
      </c>
      <c r="O21" s="5">
        <f>0.95*210</f>
        <v>199.5</v>
      </c>
      <c r="P21" s="5">
        <f t="shared" si="3"/>
        <v>220.5</v>
      </c>
    </row>
    <row r="22" spans="2:16" x14ac:dyDescent="0.25">
      <c r="B22" s="10">
        <v>240</v>
      </c>
      <c r="C22" s="24">
        <v>5</v>
      </c>
      <c r="D22" s="7" t="s">
        <v>92</v>
      </c>
      <c r="E22" s="7" t="s">
        <v>11</v>
      </c>
      <c r="F22" s="91"/>
      <c r="G22" s="92"/>
      <c r="H22" s="31" t="e">
        <f t="shared" si="0"/>
        <v>#DIV/0!</v>
      </c>
      <c r="I22" s="32" t="e">
        <f t="shared" si="1"/>
        <v>#DIV/0!</v>
      </c>
      <c r="J22" s="17" t="str">
        <f t="shared" si="2"/>
        <v>maatvoering is niet juist</v>
      </c>
      <c r="O22" s="5">
        <f>0.95*240</f>
        <v>228</v>
      </c>
      <c r="P22" s="5">
        <f t="shared" si="3"/>
        <v>252</v>
      </c>
    </row>
    <row r="23" spans="2:16" x14ac:dyDescent="0.25">
      <c r="B23" s="10">
        <v>360</v>
      </c>
      <c r="C23" s="24">
        <v>2</v>
      </c>
      <c r="D23" s="7" t="s">
        <v>92</v>
      </c>
      <c r="E23" s="7" t="s">
        <v>12</v>
      </c>
      <c r="F23" s="91"/>
      <c r="G23" s="92"/>
      <c r="H23" s="31" t="e">
        <f t="shared" si="0"/>
        <v>#DIV/0!</v>
      </c>
      <c r="I23" s="32" t="e">
        <f t="shared" si="1"/>
        <v>#DIV/0!</v>
      </c>
      <c r="J23" s="17" t="str">
        <f t="shared" si="2"/>
        <v>maatvoering is niet juist</v>
      </c>
      <c r="O23" s="5">
        <f>0.95*360</f>
        <v>342</v>
      </c>
      <c r="P23" s="5">
        <f t="shared" si="3"/>
        <v>378</v>
      </c>
    </row>
    <row r="24" spans="2:16" x14ac:dyDescent="0.25">
      <c r="B24" s="10">
        <v>420</v>
      </c>
      <c r="C24" s="47">
        <v>6</v>
      </c>
      <c r="D24" s="7" t="s">
        <v>92</v>
      </c>
      <c r="E24" s="7" t="s">
        <v>13</v>
      </c>
      <c r="F24" s="93"/>
      <c r="G24" s="92"/>
      <c r="H24" s="86" t="e">
        <f t="shared" si="0"/>
        <v>#DIV/0!</v>
      </c>
      <c r="I24" s="32" t="e">
        <f t="shared" si="1"/>
        <v>#DIV/0!</v>
      </c>
      <c r="J24" s="17" t="str">
        <f t="shared" si="2"/>
        <v>maatvoering is niet juist</v>
      </c>
      <c r="O24" s="5">
        <f>0.95*420</f>
        <v>399</v>
      </c>
      <c r="P24" s="5">
        <f t="shared" si="3"/>
        <v>441</v>
      </c>
    </row>
    <row r="25" spans="2:16" ht="15.75" thickBot="1" x14ac:dyDescent="0.3">
      <c r="B25" s="81">
        <v>500</v>
      </c>
      <c r="C25" s="82">
        <v>1</v>
      </c>
      <c r="D25" s="83" t="s">
        <v>92</v>
      </c>
      <c r="E25" s="83" t="s">
        <v>90</v>
      </c>
      <c r="F25" s="94"/>
      <c r="G25" s="95"/>
      <c r="H25" s="84" t="e">
        <f t="shared" si="0"/>
        <v>#DIV/0!</v>
      </c>
      <c r="I25" s="85" t="e">
        <f t="shared" si="1"/>
        <v>#DIV/0!</v>
      </c>
      <c r="J25" s="17" t="str">
        <f t="shared" si="2"/>
        <v>maatvoering is niet juist</v>
      </c>
      <c r="O25" s="5">
        <f>0.95*500</f>
        <v>475</v>
      </c>
      <c r="P25" s="5">
        <f t="shared" si="3"/>
        <v>525</v>
      </c>
    </row>
    <row r="27" spans="2:16" ht="15.75" thickBot="1" x14ac:dyDescent="0.3">
      <c r="B27" s="1" t="s">
        <v>74</v>
      </c>
    </row>
    <row r="28" spans="2:16" ht="45.75" thickBot="1" x14ac:dyDescent="0.3">
      <c r="B28" s="26" t="s">
        <v>7</v>
      </c>
      <c r="C28" s="6" t="s">
        <v>5</v>
      </c>
      <c r="D28" s="27" t="s">
        <v>91</v>
      </c>
      <c r="E28" s="27" t="s">
        <v>16</v>
      </c>
      <c r="F28" s="6" t="s">
        <v>8</v>
      </c>
      <c r="G28" s="27" t="s">
        <v>17</v>
      </c>
      <c r="H28" s="6" t="s">
        <v>96</v>
      </c>
      <c r="I28" s="28" t="s">
        <v>19</v>
      </c>
      <c r="J28" s="17"/>
    </row>
    <row r="29" spans="2:16" x14ac:dyDescent="0.25">
      <c r="B29" s="8">
        <v>270</v>
      </c>
      <c r="C29" s="23">
        <v>30</v>
      </c>
      <c r="D29" s="9" t="s">
        <v>93</v>
      </c>
      <c r="E29" s="9" t="s">
        <v>14</v>
      </c>
      <c r="F29" s="89"/>
      <c r="G29" s="90"/>
      <c r="H29" s="29" t="e">
        <f>G29/F29*B29</f>
        <v>#DIV/0!</v>
      </c>
      <c r="I29" s="30" t="e">
        <f>C29*H29</f>
        <v>#DIV/0!</v>
      </c>
      <c r="J29" s="17" t="str">
        <f>IF(OR(F29&lt;O29,F29&gt;P29),"maatvoering is niet juist"," ")</f>
        <v>maatvoering is niet juist</v>
      </c>
      <c r="O29" s="5">
        <f>0.95*270</f>
        <v>256.5</v>
      </c>
      <c r="P29" s="5">
        <f>O29/0.95*1.05</f>
        <v>283.5</v>
      </c>
    </row>
    <row r="30" spans="2:16" ht="15.75" thickBot="1" x14ac:dyDescent="0.3">
      <c r="B30" s="11">
        <v>540</v>
      </c>
      <c r="C30" s="25">
        <v>5</v>
      </c>
      <c r="D30" s="12" t="s">
        <v>93</v>
      </c>
      <c r="E30" s="12" t="s">
        <v>15</v>
      </c>
      <c r="F30" s="96"/>
      <c r="G30" s="97"/>
      <c r="H30" s="33" t="e">
        <f>G30/F30*B30</f>
        <v>#DIV/0!</v>
      </c>
      <c r="I30" s="34" t="e">
        <f>C30*H30</f>
        <v>#DIV/0!</v>
      </c>
      <c r="J30" s="17" t="str">
        <f>IF(OR(F30&lt;O30,F30&gt;P30),"maatvoering is niet juist"," ")</f>
        <v>maatvoering is niet juist</v>
      </c>
      <c r="O30" s="5">
        <f>0.95*540</f>
        <v>513</v>
      </c>
      <c r="P30" s="5">
        <f>O30/0.95*1.05</f>
        <v>567</v>
      </c>
    </row>
    <row r="31" spans="2:16" x14ac:dyDescent="0.25">
      <c r="B31" s="74"/>
      <c r="C31" s="74"/>
      <c r="D31" s="74"/>
      <c r="E31" s="76"/>
      <c r="F31" s="77"/>
      <c r="G31" s="75"/>
      <c r="H31" s="75"/>
      <c r="N31" s="5"/>
      <c r="O31" s="5"/>
    </row>
    <row r="32" spans="2:16" ht="15.75" thickBot="1" x14ac:dyDescent="0.3">
      <c r="B32" s="1" t="s">
        <v>83</v>
      </c>
    </row>
    <row r="33" spans="2:16" ht="30.75" thickBot="1" x14ac:dyDescent="0.3">
      <c r="B33" s="26" t="s">
        <v>7</v>
      </c>
      <c r="C33" s="6" t="s">
        <v>5</v>
      </c>
      <c r="D33" s="27" t="s">
        <v>91</v>
      </c>
      <c r="E33" s="27" t="s">
        <v>16</v>
      </c>
      <c r="F33" s="6" t="s">
        <v>8</v>
      </c>
      <c r="G33" s="27" t="s">
        <v>17</v>
      </c>
      <c r="H33" s="6" t="s">
        <v>96</v>
      </c>
      <c r="I33" s="28" t="s">
        <v>19</v>
      </c>
      <c r="J33" s="17"/>
      <c r="O33" s="5"/>
      <c r="P33" s="5"/>
    </row>
    <row r="34" spans="2:16" x14ac:dyDescent="0.25">
      <c r="B34" s="8">
        <v>270</v>
      </c>
      <c r="C34" s="23">
        <v>23</v>
      </c>
      <c r="D34" s="9" t="s">
        <v>93</v>
      </c>
      <c r="E34" s="9" t="s">
        <v>14</v>
      </c>
      <c r="F34" s="89"/>
      <c r="G34" s="90"/>
      <c r="H34" s="29" t="e">
        <f>G34/F34*B34</f>
        <v>#DIV/0!</v>
      </c>
      <c r="I34" s="30" t="e">
        <f>C34*H34</f>
        <v>#DIV/0!</v>
      </c>
      <c r="J34" s="17" t="str">
        <f>IF(OR(F34&lt;O34,F34&gt;P34),"maatvoering is niet juist"," ")</f>
        <v>maatvoering is niet juist</v>
      </c>
      <c r="O34" s="5">
        <f>0.95*270</f>
        <v>256.5</v>
      </c>
      <c r="P34" s="5">
        <f>O34/0.95*1.05</f>
        <v>283.5</v>
      </c>
    </row>
    <row r="35" spans="2:16" ht="15.75" thickBot="1" x14ac:dyDescent="0.3">
      <c r="B35" s="11">
        <v>540</v>
      </c>
      <c r="C35" s="25">
        <v>5</v>
      </c>
      <c r="D35" s="12" t="s">
        <v>93</v>
      </c>
      <c r="E35" s="12" t="s">
        <v>15</v>
      </c>
      <c r="F35" s="96"/>
      <c r="G35" s="97"/>
      <c r="H35" s="33" t="e">
        <f>G35/F35*B35</f>
        <v>#DIV/0!</v>
      </c>
      <c r="I35" s="34" t="e">
        <f>C35*H35</f>
        <v>#DIV/0!</v>
      </c>
      <c r="J35" s="17" t="str">
        <f>IF(OR(F35&lt;O35,F35&gt;P35),"maatvoering is niet juist"," ")</f>
        <v>maatvoering is niet juist</v>
      </c>
      <c r="O35" s="5">
        <f>0.95*540</f>
        <v>513</v>
      </c>
      <c r="P35" s="5">
        <f>O35/0.95*1.05</f>
        <v>567</v>
      </c>
    </row>
    <row r="37" spans="2:16" ht="15.75" thickBot="1" x14ac:dyDescent="0.3">
      <c r="B37" s="1" t="s">
        <v>85</v>
      </c>
    </row>
    <row r="38" spans="2:16" ht="45.75" thickBot="1" x14ac:dyDescent="0.3">
      <c r="B38" s="26" t="s">
        <v>7</v>
      </c>
      <c r="C38" s="6" t="s">
        <v>5</v>
      </c>
      <c r="D38" s="27" t="s">
        <v>91</v>
      </c>
      <c r="E38" s="59" t="s">
        <v>94</v>
      </c>
      <c r="F38" s="6" t="s">
        <v>89</v>
      </c>
      <c r="G38" s="27" t="s">
        <v>17</v>
      </c>
      <c r="H38" s="6" t="s">
        <v>96</v>
      </c>
      <c r="I38" s="28" t="s">
        <v>97</v>
      </c>
      <c r="J38" s="17"/>
    </row>
    <row r="39" spans="2:16" x14ac:dyDescent="0.25">
      <c r="B39" s="8" t="s">
        <v>84</v>
      </c>
      <c r="C39" s="23">
        <v>13</v>
      </c>
      <c r="D39" s="9" t="s">
        <v>88</v>
      </c>
      <c r="E39" s="20" t="s">
        <v>95</v>
      </c>
      <c r="F39" s="98"/>
      <c r="G39" s="90"/>
      <c r="H39" s="29" t="e">
        <f>G39/F39*2250</f>
        <v>#DIV/0!</v>
      </c>
      <c r="I39" s="30" t="e">
        <f>C39*H39</f>
        <v>#DIV/0!</v>
      </c>
      <c r="J39" s="17" t="str">
        <f>IF(OR(F39&lt;O39,F39&gt;P39),"maatvoering is niet juist"," ")</f>
        <v>maatvoering is niet juist</v>
      </c>
      <c r="O39" s="5">
        <f>75*30*0.95</f>
        <v>2137.5</v>
      </c>
      <c r="P39" s="5">
        <f>75*30*1.05</f>
        <v>2362.5</v>
      </c>
    </row>
    <row r="40" spans="2:16" x14ac:dyDescent="0.25">
      <c r="B40" s="78" t="s">
        <v>86</v>
      </c>
      <c r="C40" s="74">
        <v>24</v>
      </c>
      <c r="D40" s="7" t="s">
        <v>88</v>
      </c>
      <c r="E40" s="87" t="s">
        <v>88</v>
      </c>
      <c r="F40" s="76" t="s">
        <v>88</v>
      </c>
      <c r="G40" s="99"/>
      <c r="H40" s="75">
        <f>G40</f>
        <v>0</v>
      </c>
      <c r="I40" s="79">
        <f t="shared" ref="I40:I41" si="4">C40*H40</f>
        <v>0</v>
      </c>
      <c r="J40" s="17"/>
      <c r="O40" s="5"/>
      <c r="P40" s="5"/>
    </row>
    <row r="41" spans="2:16" ht="15.75" thickBot="1" x14ac:dyDescent="0.3">
      <c r="B41" s="11" t="s">
        <v>87</v>
      </c>
      <c r="C41" s="25">
        <v>1</v>
      </c>
      <c r="D41" s="12" t="s">
        <v>88</v>
      </c>
      <c r="E41" s="22" t="s">
        <v>88</v>
      </c>
      <c r="F41" s="80" t="s">
        <v>88</v>
      </c>
      <c r="G41" s="97"/>
      <c r="H41" s="33">
        <f>G41</f>
        <v>0</v>
      </c>
      <c r="I41" s="34">
        <f t="shared" si="4"/>
        <v>0</v>
      </c>
      <c r="J41" s="17"/>
      <c r="O41" s="5"/>
      <c r="P41" s="5"/>
    </row>
    <row r="42" spans="2:16" ht="15.75" thickBot="1" x14ac:dyDescent="0.3"/>
    <row r="43" spans="2:16" ht="15.75" thickBot="1" x14ac:dyDescent="0.3">
      <c r="B43" s="1" t="s">
        <v>73</v>
      </c>
      <c r="I43" s="100"/>
    </row>
    <row r="44" spans="2:16" ht="15.75" thickBot="1" x14ac:dyDescent="0.3"/>
    <row r="45" spans="2:16" ht="15.75" thickBot="1" x14ac:dyDescent="0.3">
      <c r="B45" s="152" t="s">
        <v>6</v>
      </c>
      <c r="C45" s="153"/>
      <c r="D45" s="153"/>
      <c r="E45" s="153"/>
      <c r="F45" s="134"/>
      <c r="G45" s="134"/>
      <c r="H45" s="133"/>
      <c r="I45" s="35" t="e">
        <f>SUM(I19:I25)+SUM(I29:I30)+SUM(I34:I35)+SUM(I39:I41)+I43</f>
        <v>#DIV/0!</v>
      </c>
      <c r="J45" s="18" t="e">
        <f>IF(I45&gt;35000,"Max. € 35.000"," ")</f>
        <v>#DIV/0!</v>
      </c>
    </row>
    <row r="46" spans="2:16" s="16" customFormat="1" x14ac:dyDescent="0.25">
      <c r="B46" s="13"/>
      <c r="C46" s="13"/>
      <c r="D46" s="13"/>
      <c r="E46" s="13"/>
      <c r="F46" s="14"/>
      <c r="G46" s="14"/>
      <c r="H46" s="15"/>
      <c r="I46" s="19"/>
    </row>
    <row r="47" spans="2:16" ht="16.5" thickBot="1" x14ac:dyDescent="0.3">
      <c r="H47" s="88" t="str">
        <f>IF(COUNTBLANK(F19:G25)+COUNTBLANK(F29:G30)+COUNTBLANK(F34:G35)+COUNTBLANK(F39:G41)+COUNTBLANK(I43)&gt;0,"niet alle benodigde cellen zijn ingevuld"," ")</f>
        <v>niet alle benodigde cellen zijn ingevuld</v>
      </c>
    </row>
    <row r="48" spans="2:16" ht="15.75" thickBot="1" x14ac:dyDescent="0.3">
      <c r="B48" s="132" t="s">
        <v>0</v>
      </c>
      <c r="C48" s="133"/>
      <c r="D48" s="114"/>
      <c r="E48" s="116"/>
      <c r="F48" s="2" t="s">
        <v>81</v>
      </c>
    </row>
    <row r="49" spans="2:6" ht="15.75" customHeight="1" thickBot="1" x14ac:dyDescent="0.3">
      <c r="B49" s="132" t="s">
        <v>1</v>
      </c>
      <c r="C49" s="133"/>
      <c r="D49" s="114"/>
      <c r="E49" s="116"/>
      <c r="F49" s="2" t="s">
        <v>81</v>
      </c>
    </row>
    <row r="50" spans="2:6" ht="15.75" thickBot="1" x14ac:dyDescent="0.3">
      <c r="B50" s="132" t="s">
        <v>2</v>
      </c>
      <c r="C50" s="133"/>
      <c r="D50" s="114"/>
      <c r="E50" s="116"/>
      <c r="F50" s="2" t="s">
        <v>81</v>
      </c>
    </row>
    <row r="51" spans="2:6" x14ac:dyDescent="0.25">
      <c r="B51" s="126" t="s">
        <v>3</v>
      </c>
      <c r="C51" s="127"/>
      <c r="D51" s="117"/>
      <c r="E51" s="119"/>
    </row>
    <row r="52" spans="2:6" x14ac:dyDescent="0.25">
      <c r="B52" s="128"/>
      <c r="C52" s="129"/>
      <c r="D52" s="120"/>
      <c r="E52" s="122"/>
    </row>
    <row r="53" spans="2:6" x14ac:dyDescent="0.25">
      <c r="B53" s="128"/>
      <c r="C53" s="129"/>
      <c r="D53" s="120"/>
      <c r="E53" s="122"/>
      <c r="F53" s="2" t="s">
        <v>82</v>
      </c>
    </row>
    <row r="54" spans="2:6" x14ac:dyDescent="0.25">
      <c r="B54" s="128"/>
      <c r="C54" s="129"/>
      <c r="D54" s="120"/>
      <c r="E54" s="122"/>
    </row>
    <row r="55" spans="2:6" ht="15.75" thickBot="1" x14ac:dyDescent="0.3">
      <c r="B55" s="130"/>
      <c r="C55" s="131"/>
      <c r="D55" s="123"/>
      <c r="E55" s="125"/>
    </row>
    <row r="56" spans="2:6" ht="15.75" thickBot="1" x14ac:dyDescent="0.3">
      <c r="B56" s="132" t="s">
        <v>4</v>
      </c>
      <c r="C56" s="133"/>
      <c r="D56" s="114"/>
      <c r="E56" s="116"/>
      <c r="F56" s="2" t="s">
        <v>81</v>
      </c>
    </row>
  </sheetData>
  <sheetProtection algorithmName="SHA-512" hashValue="4T+y30hOthH7xDdXUHHLp8+oO3ToRXneJK1ECM8aHJzIqmEKQy+RMXVAh3aKXVlPiGHNJYykJwGM0KmoOrcNFQ==" saltValue="8GMYNY7gXoCY2/C1T7tLew==" spinCount="100000" sheet="1" objects="1" scenarios="1"/>
  <mergeCells count="13">
    <mergeCell ref="B56:C56"/>
    <mergeCell ref="B51:C55"/>
    <mergeCell ref="D48:E48"/>
    <mergeCell ref="D49:E49"/>
    <mergeCell ref="D50:E50"/>
    <mergeCell ref="D56:E56"/>
    <mergeCell ref="D51:E55"/>
    <mergeCell ref="B1:I1"/>
    <mergeCell ref="B3:I15"/>
    <mergeCell ref="B48:C48"/>
    <mergeCell ref="B49:C49"/>
    <mergeCell ref="B50:C50"/>
    <mergeCell ref="B45:H4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Koeter, Sander</dc:creator>
  <cp:lastModifiedBy>Koeter, Sander</cp:lastModifiedBy>
  <dcterms:created xsi:type="dcterms:W3CDTF">2022-02-18T08:33:06Z</dcterms:created>
  <dcterms:modified xsi:type="dcterms:W3CDTF">2022-02-28T08:35:22Z</dcterms:modified>
</cp:coreProperties>
</file>