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Reisagent/Shared Documents/General/02 Aanbestedingstukken/"/>
    </mc:Choice>
  </mc:AlternateContent>
  <xr:revisionPtr revIDLastSave="0" documentId="10_ncr:8000_{F40571CE-50D7-4083-99D3-0DDD3007B90F}" xr6:coauthVersionLast="47" xr6:coauthVersionMax="47" xr10:uidLastSave="{00000000-0000-0000-0000-000000000000}"/>
  <bookViews>
    <workbookView xWindow="-23148" yWindow="-2508" windowWidth="23256" windowHeight="12456" xr2:uid="{17AAF3B9-A811-4294-A3E8-EF6552296B15}"/>
  </bookViews>
  <sheets>
    <sheet name="Beoordelingsoverzich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7" i="1" l="1"/>
  <c r="B36" i="1"/>
  <c r="B35" i="1"/>
  <c r="B34" i="1"/>
  <c r="B33" i="1"/>
  <c r="B30" i="1"/>
  <c r="B29" i="1"/>
  <c r="B28" i="1"/>
  <c r="D28" i="1" s="1"/>
  <c r="B27" i="1"/>
  <c r="F27" i="1" s="1"/>
  <c r="B26" i="1"/>
  <c r="C26" i="1" s="1"/>
  <c r="B23" i="1"/>
  <c r="B22" i="1"/>
  <c r="B21" i="1"/>
  <c r="B20" i="1"/>
  <c r="B19" i="1"/>
  <c r="B16" i="1"/>
  <c r="B15" i="1"/>
  <c r="B14" i="1"/>
  <c r="B13" i="1"/>
  <c r="B12" i="1"/>
  <c r="G37" i="1"/>
  <c r="G36" i="1"/>
  <c r="G34" i="1"/>
  <c r="G33" i="1"/>
  <c r="F36" i="1"/>
  <c r="F35" i="1"/>
  <c r="F34" i="1"/>
  <c r="F33" i="1"/>
  <c r="E37" i="1"/>
  <c r="E36" i="1"/>
  <c r="E35" i="1"/>
  <c r="E34" i="1"/>
  <c r="D37" i="1"/>
  <c r="D35" i="1"/>
  <c r="D34" i="1"/>
  <c r="D33" i="1"/>
  <c r="C37" i="1"/>
  <c r="C36" i="1"/>
  <c r="C35" i="1"/>
  <c r="C33" i="1"/>
  <c r="F37" i="1"/>
  <c r="D36" i="1"/>
  <c r="G35" i="1"/>
  <c r="C34" i="1"/>
  <c r="E33" i="1"/>
  <c r="G30" i="1"/>
  <c r="G28" i="1"/>
  <c r="G27" i="1"/>
  <c r="G26" i="1"/>
  <c r="F30" i="1"/>
  <c r="F29" i="1"/>
  <c r="F28" i="1"/>
  <c r="F26" i="1"/>
  <c r="E30" i="1"/>
  <c r="E29" i="1"/>
  <c r="E28" i="1"/>
  <c r="E27" i="1"/>
  <c r="D30" i="1"/>
  <c r="D29" i="1"/>
  <c r="D27" i="1"/>
  <c r="D26" i="1"/>
  <c r="C30" i="1"/>
  <c r="C29" i="1"/>
  <c r="C28" i="1"/>
  <c r="C27" i="1"/>
  <c r="C19" i="1"/>
  <c r="G29" i="1"/>
  <c r="G22" i="1"/>
  <c r="G21" i="1"/>
  <c r="G20" i="1"/>
  <c r="G19" i="1"/>
  <c r="F19" i="1"/>
  <c r="F22" i="1"/>
  <c r="F21" i="1"/>
  <c r="F20" i="1"/>
  <c r="E19" i="1"/>
  <c r="E23" i="1"/>
  <c r="E21" i="1"/>
  <c r="E20" i="1"/>
  <c r="D19" i="1"/>
  <c r="D23" i="1"/>
  <c r="D22" i="1"/>
  <c r="D20" i="1"/>
  <c r="C22" i="1"/>
  <c r="C21" i="1"/>
  <c r="C20" i="1"/>
  <c r="G23" i="1"/>
  <c r="E22" i="1"/>
  <c r="D21" i="1"/>
  <c r="G16" i="1"/>
  <c r="G15" i="1"/>
  <c r="G13" i="1"/>
  <c r="G12" i="1"/>
  <c r="F12" i="1"/>
  <c r="F16" i="1"/>
  <c r="F14" i="1"/>
  <c r="F13" i="1"/>
  <c r="E12" i="1"/>
  <c r="E16" i="1"/>
  <c r="E15" i="1"/>
  <c r="E14" i="1"/>
  <c r="D12" i="1"/>
  <c r="D15" i="1"/>
  <c r="D14" i="1"/>
  <c r="D13" i="1"/>
  <c r="C16" i="1"/>
  <c r="C15" i="1"/>
  <c r="C14" i="1"/>
  <c r="C13" i="1"/>
  <c r="D16" i="1"/>
  <c r="F15" i="1"/>
  <c r="G14" i="1"/>
  <c r="E13" i="1"/>
  <c r="G39" i="1" l="1"/>
  <c r="C12" i="1"/>
  <c r="D39" i="1"/>
  <c r="E26" i="1"/>
  <c r="E39" i="1" s="1"/>
  <c r="F23" i="1"/>
  <c r="F39" i="1" s="1"/>
  <c r="C23" i="1"/>
  <c r="C39" i="1" l="1"/>
  <c r="C40" i="1" s="1"/>
  <c r="E41" i="1" l="1"/>
  <c r="F41" i="1"/>
  <c r="D41" i="1"/>
  <c r="G41" i="1"/>
  <c r="C41" i="1" l="1"/>
  <c r="D40" i="1"/>
  <c r="G40" i="1"/>
  <c r="F40" i="1"/>
  <c r="E40" i="1"/>
</calcChain>
</file>

<file path=xl/sharedStrings.xml><?xml version="1.0" encoding="utf-8"?>
<sst xmlns="http://schemas.openxmlformats.org/spreadsheetml/2006/main" count="74" uniqueCount="31">
  <si>
    <t>Formaliteiten</t>
  </si>
  <si>
    <t>Volledigheid inschrijving</t>
  </si>
  <si>
    <t>Maximaal plafondbedrag:</t>
  </si>
  <si>
    <t>Inschrijfprijs:</t>
  </si>
  <si>
    <t>Laagste fictieve inschrijfprijs:</t>
  </si>
  <si>
    <t>Winnaar</t>
  </si>
  <si>
    <t>[naam organisatie]</t>
  </si>
  <si>
    <t>*Voorschriften:
a) alle bedragen zijn exclusief BTW;
b) prijsplafond = knock-out criterium</t>
  </si>
  <si>
    <t>Ja/nee</t>
  </si>
  <si>
    <t>Nee</t>
  </si>
  <si>
    <t>Ja</t>
  </si>
  <si>
    <t>Wensen</t>
  </si>
  <si>
    <t xml:space="preserve">Ranking: </t>
  </si>
  <si>
    <t>1. Kwaliteitsborging dienstverlening en kostenbeheersing</t>
  </si>
  <si>
    <t>2. Implementatieplan en online boekingsomgeving</t>
  </si>
  <si>
    <t>3. Duurzaamheid</t>
  </si>
  <si>
    <t>4. Veiligheid</t>
  </si>
  <si>
    <t>Uitstekend</t>
  </si>
  <si>
    <t>Goed</t>
  </si>
  <si>
    <t>Voldoende</t>
  </si>
  <si>
    <t>Onvoldoende</t>
  </si>
  <si>
    <t>Slecht</t>
  </si>
  <si>
    <t>Uitstekend =
100%</t>
  </si>
  <si>
    <t>Goed =
70%</t>
  </si>
  <si>
    <t>Voldoende = 
40%</t>
  </si>
  <si>
    <t>Onvoldoende = 
20%</t>
  </si>
  <si>
    <t>Slecht = 
0%</t>
  </si>
  <si>
    <t>Betekenis waardering</t>
  </si>
  <si>
    <t>Beoordeling confrom het beschrijvend document:
1. Individuele toekenning (0%, 20%, 40%, 70%, 100%) door lid beoordelingscommissie
2. Toekenning waardering op basis van consensus van de beoordelingscommissie = eindcijfer per subgunningscriterium
3. De Inschrijver met het laagste fictieve inschrijfbedrag in regel 35 komt na de bezwaartermijn in aanmerking voor de opdracht</t>
  </si>
  <si>
    <t>OK</t>
  </si>
  <si>
    <r>
      <rPr>
        <b/>
        <sz val="10"/>
        <rFont val="Arial"/>
        <family val="2"/>
      </rPr>
      <t>Bijlage 6 - Beoordelingsoverzicht Reisagent</t>
    </r>
    <r>
      <rPr>
        <i/>
        <sz val="10"/>
        <rFont val="Arial"/>
        <family val="2"/>
      </rPr>
      <t xml:space="preserve">
2021/OEO/EU/022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</si>
</sst>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1" fillId="4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164" fontId="4" fillId="0" borderId="2" xfId="0" applyNumberFormat="1" applyFont="1" applyBorder="1" applyAlignment="1">
      <alignment horizontal="right" vertical="center"/>
    </xf>
    <xf numFmtId="164" fontId="1" fillId="4" borderId="3" xfId="0" applyNumberFormat="1" applyFont="1" applyFill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vertical="center"/>
    </xf>
    <xf numFmtId="0" fontId="4" fillId="0" borderId="2" xfId="0" applyFont="1" applyFill="1" applyBorder="1"/>
    <xf numFmtId="165" fontId="2" fillId="3" borderId="2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5" fontId="2" fillId="3" borderId="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left" vertical="center" wrapText="1"/>
    </xf>
    <xf numFmtId="164" fontId="1" fillId="4" borderId="5" xfId="0" applyNumberFormat="1" applyFont="1" applyFill="1" applyBorder="1" applyAlignment="1">
      <alignment horizontal="left" vertical="center" wrapText="1"/>
    </xf>
    <xf numFmtId="164" fontId="2" fillId="4" borderId="3" xfId="0" applyNumberFormat="1" applyFont="1" applyFill="1" applyBorder="1" applyAlignment="1">
      <alignment horizontal="left" vertical="center"/>
    </xf>
    <xf numFmtId="164" fontId="2" fillId="4" borderId="4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2" fillId="4" borderId="2" xfId="0" applyNumberFormat="1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4" fontId="4" fillId="9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B087-6BF0-4D7A-AA7C-A9722DADF3EE}">
  <dimension ref="A1:I67"/>
  <sheetViews>
    <sheetView tabSelected="1" topLeftCell="A28" workbookViewId="0">
      <selection activeCell="H8" sqref="H8"/>
    </sheetView>
  </sheetViews>
  <sheetFormatPr defaultRowHeight="14.4" x14ac:dyDescent="0.3"/>
  <cols>
    <col min="1" max="1" width="28.5546875" customWidth="1"/>
    <col min="2" max="7" width="18.21875" customWidth="1"/>
    <col min="9" max="9" width="11.21875" bestFit="1" customWidth="1"/>
  </cols>
  <sheetData>
    <row r="1" spans="1:7" ht="47.25" customHeight="1" x14ac:dyDescent="0.3">
      <c r="A1" s="24" t="s">
        <v>30</v>
      </c>
      <c r="B1" s="24"/>
      <c r="C1" s="24"/>
      <c r="D1" s="24"/>
      <c r="E1" s="24"/>
      <c r="F1" s="24"/>
      <c r="G1" s="24"/>
    </row>
    <row r="2" spans="1:7" ht="25.05" customHeight="1" x14ac:dyDescent="0.3">
      <c r="A2" s="22"/>
      <c r="B2" s="23"/>
      <c r="C2" s="2" t="s">
        <v>6</v>
      </c>
      <c r="D2" s="2" t="s">
        <v>6</v>
      </c>
      <c r="E2" s="2" t="s">
        <v>6</v>
      </c>
      <c r="F2" s="2" t="s">
        <v>6</v>
      </c>
      <c r="G2" s="2" t="s">
        <v>6</v>
      </c>
    </row>
    <row r="3" spans="1:7" ht="25.05" customHeight="1" x14ac:dyDescent="0.3">
      <c r="A3" s="25" t="s">
        <v>0</v>
      </c>
      <c r="B3" s="25"/>
      <c r="C3" s="25"/>
      <c r="D3" s="25"/>
      <c r="E3" s="25"/>
      <c r="F3" s="25"/>
      <c r="G3" s="25"/>
    </row>
    <row r="4" spans="1:7" ht="20.25" customHeight="1" x14ac:dyDescent="0.3">
      <c r="A4" s="20" t="s">
        <v>1</v>
      </c>
      <c r="B4" s="21"/>
      <c r="C4" s="8" t="s">
        <v>29</v>
      </c>
      <c r="D4" s="8" t="s">
        <v>29</v>
      </c>
      <c r="E4" s="8" t="s">
        <v>29</v>
      </c>
      <c r="F4" s="8" t="s">
        <v>29</v>
      </c>
      <c r="G4" s="8" t="s">
        <v>29</v>
      </c>
    </row>
    <row r="5" spans="1:7" ht="20.25" customHeight="1" x14ac:dyDescent="0.3">
      <c r="A5" s="1"/>
      <c r="B5" s="1"/>
      <c r="C5" s="1"/>
      <c r="D5" s="1"/>
      <c r="E5" s="1"/>
      <c r="F5" s="1"/>
      <c r="G5" s="1"/>
    </row>
    <row r="6" spans="1:7" ht="25.05" customHeight="1" x14ac:dyDescent="0.3">
      <c r="A6" s="18" t="s">
        <v>2</v>
      </c>
      <c r="B6" s="19"/>
      <c r="C6" s="26">
        <v>65000</v>
      </c>
      <c r="D6" s="27"/>
      <c r="E6" s="27"/>
      <c r="F6" s="27"/>
      <c r="G6" s="27"/>
    </row>
    <row r="7" spans="1:7" ht="25.05" customHeight="1" x14ac:dyDescent="0.3">
      <c r="A7" s="33" t="s">
        <v>3</v>
      </c>
      <c r="B7" s="34"/>
      <c r="C7" s="57">
        <v>62000</v>
      </c>
      <c r="D7" s="57">
        <v>59000</v>
      </c>
      <c r="E7" s="57">
        <v>64500</v>
      </c>
      <c r="F7" s="57">
        <v>56000</v>
      </c>
      <c r="G7" s="57">
        <v>60500</v>
      </c>
    </row>
    <row r="8" spans="1:7" ht="25.05" customHeight="1" x14ac:dyDescent="0.3">
      <c r="A8" s="1"/>
      <c r="B8" s="1"/>
      <c r="C8" s="1"/>
      <c r="D8" s="1"/>
      <c r="E8" s="1"/>
      <c r="F8" s="1"/>
      <c r="G8" s="1"/>
    </row>
    <row r="9" spans="1:7" ht="25.05" customHeight="1" x14ac:dyDescent="0.3">
      <c r="A9" s="30" t="s">
        <v>11</v>
      </c>
      <c r="B9" s="31"/>
      <c r="C9" s="31"/>
      <c r="D9" s="31"/>
      <c r="E9" s="31"/>
      <c r="F9" s="31"/>
      <c r="G9" s="32"/>
    </row>
    <row r="10" spans="1:7" ht="25.05" hidden="1" customHeight="1" x14ac:dyDescent="0.3">
      <c r="A10" s="14"/>
      <c r="B10" s="17">
        <v>0.315</v>
      </c>
      <c r="C10" s="15"/>
      <c r="D10" s="15"/>
      <c r="E10" s="15"/>
      <c r="F10" s="15"/>
      <c r="G10" s="16"/>
    </row>
    <row r="11" spans="1:7" ht="39.6" x14ac:dyDescent="0.3">
      <c r="A11" s="7" t="s">
        <v>13</v>
      </c>
      <c r="B11" s="12"/>
      <c r="C11" s="58" t="s">
        <v>17</v>
      </c>
      <c r="D11" s="58" t="s">
        <v>21</v>
      </c>
      <c r="E11" s="58" t="s">
        <v>18</v>
      </c>
      <c r="F11" s="58" t="s">
        <v>20</v>
      </c>
      <c r="G11" s="58" t="s">
        <v>19</v>
      </c>
    </row>
    <row r="12" spans="1:7" x14ac:dyDescent="0.3">
      <c r="A12" s="9" t="s">
        <v>17</v>
      </c>
      <c r="B12" s="5">
        <f>C6*B10*1</f>
        <v>20475</v>
      </c>
      <c r="C12" s="4">
        <f>IF($C$11=A12,B12,0)</f>
        <v>20475</v>
      </c>
      <c r="D12" s="4">
        <f>IF($D$11=A12,B12,0)</f>
        <v>0</v>
      </c>
      <c r="E12" s="4">
        <f>IF($E$11=A12,B12,0)</f>
        <v>0</v>
      </c>
      <c r="F12" s="4">
        <f>IF($F$11=A12,B12,0)</f>
        <v>0</v>
      </c>
      <c r="G12" s="4">
        <f>IF($G$11=A12,B12,0)</f>
        <v>0</v>
      </c>
    </row>
    <row r="13" spans="1:7" x14ac:dyDescent="0.3">
      <c r="A13" s="9" t="s">
        <v>18</v>
      </c>
      <c r="B13" s="5">
        <f>C6*B10*0.7</f>
        <v>14332.5</v>
      </c>
      <c r="C13" s="4">
        <f t="shared" ref="C13:C16" si="0">IF($C$11=A13,B13,0)</f>
        <v>0</v>
      </c>
      <c r="D13" s="4">
        <f t="shared" ref="D13:D16" si="1">IF($D$11=A13,B13,0)</f>
        <v>0</v>
      </c>
      <c r="E13" s="4">
        <f t="shared" ref="E13:E16" si="2">IF($E$11=A13,B13,0)</f>
        <v>14332.5</v>
      </c>
      <c r="F13" s="4">
        <f t="shared" ref="F13:F16" si="3">IF($F$11=A13,B13,0)</f>
        <v>0</v>
      </c>
      <c r="G13" s="4">
        <f t="shared" ref="G13:G16" si="4">IF($G$11=A13,B13,0)</f>
        <v>0</v>
      </c>
    </row>
    <row r="14" spans="1:7" x14ac:dyDescent="0.3">
      <c r="A14" s="9" t="s">
        <v>19</v>
      </c>
      <c r="B14" s="5">
        <f>C6*B10*0.4</f>
        <v>8190</v>
      </c>
      <c r="C14" s="4">
        <f t="shared" si="0"/>
        <v>0</v>
      </c>
      <c r="D14" s="4">
        <f t="shared" si="1"/>
        <v>0</v>
      </c>
      <c r="E14" s="4">
        <f t="shared" si="2"/>
        <v>0</v>
      </c>
      <c r="F14" s="4">
        <f t="shared" si="3"/>
        <v>0</v>
      </c>
      <c r="G14" s="4">
        <f t="shared" si="4"/>
        <v>8190</v>
      </c>
    </row>
    <row r="15" spans="1:7" x14ac:dyDescent="0.3">
      <c r="A15" s="9" t="s">
        <v>20</v>
      </c>
      <c r="B15" s="5">
        <f>C6*B10*0.2</f>
        <v>4095</v>
      </c>
      <c r="C15" s="4">
        <f t="shared" si="0"/>
        <v>0</v>
      </c>
      <c r="D15" s="4">
        <f t="shared" si="1"/>
        <v>0</v>
      </c>
      <c r="E15" s="4">
        <f t="shared" si="2"/>
        <v>0</v>
      </c>
      <c r="F15" s="4">
        <f t="shared" si="3"/>
        <v>4095</v>
      </c>
      <c r="G15" s="4">
        <f t="shared" si="4"/>
        <v>0</v>
      </c>
    </row>
    <row r="16" spans="1:7" x14ac:dyDescent="0.3">
      <c r="A16" s="9" t="s">
        <v>21</v>
      </c>
      <c r="B16" s="5">
        <f>C6*B10*0</f>
        <v>0</v>
      </c>
      <c r="C16" s="4">
        <f t="shared" si="0"/>
        <v>0</v>
      </c>
      <c r="D16" s="4">
        <f t="shared" si="1"/>
        <v>0</v>
      </c>
      <c r="E16" s="4">
        <f t="shared" si="2"/>
        <v>0</v>
      </c>
      <c r="F16" s="4">
        <f t="shared" si="3"/>
        <v>0</v>
      </c>
      <c r="G16" s="4">
        <f t="shared" si="4"/>
        <v>0</v>
      </c>
    </row>
    <row r="17" spans="1:9" hidden="1" x14ac:dyDescent="0.3">
      <c r="A17" s="9"/>
      <c r="B17" s="12">
        <v>0.17499999999999999</v>
      </c>
      <c r="C17" s="4"/>
      <c r="D17" s="4"/>
      <c r="E17" s="4"/>
      <c r="F17" s="4"/>
      <c r="G17" s="4"/>
    </row>
    <row r="18" spans="1:9" ht="26.4" x14ac:dyDescent="0.3">
      <c r="A18" s="7" t="s">
        <v>14</v>
      </c>
      <c r="B18" s="12"/>
      <c r="C18" s="58" t="s">
        <v>21</v>
      </c>
      <c r="D18" s="58" t="s">
        <v>19</v>
      </c>
      <c r="E18" s="58" t="s">
        <v>20</v>
      </c>
      <c r="F18" s="58" t="s">
        <v>21</v>
      </c>
      <c r="G18" s="58" t="s">
        <v>21</v>
      </c>
    </row>
    <row r="19" spans="1:9" x14ac:dyDescent="0.3">
      <c r="A19" s="9" t="s">
        <v>17</v>
      </c>
      <c r="B19" s="5">
        <f>$C$6*$B$17*1</f>
        <v>11375</v>
      </c>
      <c r="C19" s="4">
        <f>IF($C$18=A19,B19,0)</f>
        <v>0</v>
      </c>
      <c r="D19" s="4">
        <f>IF($D$18=A19,B19,0)</f>
        <v>0</v>
      </c>
      <c r="E19" s="4">
        <f>IF($E$18=A19,B19,0)</f>
        <v>0</v>
      </c>
      <c r="F19" s="4">
        <f>IF($F$18=A19,B19,0)</f>
        <v>0</v>
      </c>
      <c r="G19" s="4">
        <f>IF($G$18=A19,B19,0)</f>
        <v>0</v>
      </c>
    </row>
    <row r="20" spans="1:9" x14ac:dyDescent="0.3">
      <c r="A20" s="9" t="s">
        <v>18</v>
      </c>
      <c r="B20" s="5">
        <f>$C$6*$B$17*0.7</f>
        <v>7962.4999999999991</v>
      </c>
      <c r="C20" s="4">
        <f t="shared" ref="C20:C23" si="5">IF($C$18=A20,B20,0)</f>
        <v>0</v>
      </c>
      <c r="D20" s="4">
        <f t="shared" ref="D20:D23" si="6">IF($D$18=A20,B20,0)</f>
        <v>0</v>
      </c>
      <c r="E20" s="4">
        <f t="shared" ref="E20:E23" si="7">IF($E$18=A20,B20,0)</f>
        <v>0</v>
      </c>
      <c r="F20" s="4">
        <f t="shared" ref="F20:F23" si="8">IF($F$18=A20,B20,0)</f>
        <v>0</v>
      </c>
      <c r="G20" s="4">
        <f t="shared" ref="G20:G23" si="9">IF($G$18=A20,B20,0)</f>
        <v>0</v>
      </c>
    </row>
    <row r="21" spans="1:9" x14ac:dyDescent="0.3">
      <c r="A21" s="9" t="s">
        <v>19</v>
      </c>
      <c r="B21" s="5">
        <f>$C$6*$B$17*0.4</f>
        <v>4550</v>
      </c>
      <c r="C21" s="4">
        <f t="shared" si="5"/>
        <v>0</v>
      </c>
      <c r="D21" s="4">
        <f t="shared" si="6"/>
        <v>4550</v>
      </c>
      <c r="E21" s="4">
        <f t="shared" si="7"/>
        <v>0</v>
      </c>
      <c r="F21" s="4">
        <f t="shared" si="8"/>
        <v>0</v>
      </c>
      <c r="G21" s="4">
        <f t="shared" si="9"/>
        <v>0</v>
      </c>
    </row>
    <row r="22" spans="1:9" x14ac:dyDescent="0.3">
      <c r="A22" s="9" t="s">
        <v>20</v>
      </c>
      <c r="B22" s="5">
        <f>$C$6*$B$17*0.2</f>
        <v>2275</v>
      </c>
      <c r="C22" s="4">
        <f t="shared" si="5"/>
        <v>0</v>
      </c>
      <c r="D22" s="4">
        <f t="shared" si="6"/>
        <v>0</v>
      </c>
      <c r="E22" s="4">
        <f t="shared" si="7"/>
        <v>2275</v>
      </c>
      <c r="F22" s="4">
        <f t="shared" si="8"/>
        <v>0</v>
      </c>
      <c r="G22" s="4">
        <f t="shared" si="9"/>
        <v>0</v>
      </c>
    </row>
    <row r="23" spans="1:9" x14ac:dyDescent="0.3">
      <c r="A23" s="9" t="s">
        <v>21</v>
      </c>
      <c r="B23" s="5">
        <f>$C$6*$B$17*0</f>
        <v>0</v>
      </c>
      <c r="C23" s="4">
        <f t="shared" si="5"/>
        <v>0</v>
      </c>
      <c r="D23" s="4">
        <f t="shared" si="6"/>
        <v>0</v>
      </c>
      <c r="E23" s="4">
        <f t="shared" si="7"/>
        <v>0</v>
      </c>
      <c r="F23" s="4">
        <f t="shared" si="8"/>
        <v>0</v>
      </c>
      <c r="G23" s="4">
        <f t="shared" si="9"/>
        <v>0</v>
      </c>
    </row>
    <row r="24" spans="1:9" hidden="1" x14ac:dyDescent="0.3">
      <c r="A24" s="9"/>
      <c r="B24" s="12">
        <v>0.17499999999999999</v>
      </c>
      <c r="C24" s="4"/>
      <c r="D24" s="4"/>
      <c r="E24" s="4"/>
      <c r="F24" s="4"/>
      <c r="G24" s="4"/>
    </row>
    <row r="25" spans="1:9" ht="20.25" customHeight="1" x14ac:dyDescent="0.3">
      <c r="A25" s="3" t="s">
        <v>15</v>
      </c>
      <c r="B25" s="12"/>
      <c r="C25" s="58" t="s">
        <v>17</v>
      </c>
      <c r="D25" s="58" t="s">
        <v>19</v>
      </c>
      <c r="E25" s="58" t="s">
        <v>17</v>
      </c>
      <c r="F25" s="58" t="s">
        <v>18</v>
      </c>
      <c r="G25" s="58" t="s">
        <v>20</v>
      </c>
    </row>
    <row r="26" spans="1:9" x14ac:dyDescent="0.3">
      <c r="A26" s="9" t="s">
        <v>17</v>
      </c>
      <c r="B26" s="5">
        <f>$C$6*$B$24*1</f>
        <v>11375</v>
      </c>
      <c r="C26" s="4">
        <f>IF($C$25=A26,B26,0)</f>
        <v>11375</v>
      </c>
      <c r="D26" s="4">
        <f>IF($D$25=A26,B26,0)</f>
        <v>0</v>
      </c>
      <c r="E26" s="4">
        <f>IF($E$25=A26,B26,0)</f>
        <v>11375</v>
      </c>
      <c r="F26" s="4">
        <f>IF($F$25=A26,B26,0)</f>
        <v>0</v>
      </c>
      <c r="G26" s="4">
        <f>IF($G$25=A26,B26,0)</f>
        <v>0</v>
      </c>
    </row>
    <row r="27" spans="1:9" x14ac:dyDescent="0.3">
      <c r="A27" s="9" t="s">
        <v>18</v>
      </c>
      <c r="B27" s="5">
        <f>$C$6*$B$24*0.7</f>
        <v>7962.4999999999991</v>
      </c>
      <c r="C27" s="4">
        <f>IF($C$25=A27,B27,0)</f>
        <v>0</v>
      </c>
      <c r="D27" s="4">
        <f>IF($D$25=A27,B27,0)</f>
        <v>0</v>
      </c>
      <c r="E27" s="4">
        <f>IF($E$25=A27,B27,0)</f>
        <v>0</v>
      </c>
      <c r="F27" s="4">
        <f>IF($F$25=A27,B27,0)</f>
        <v>7962.4999999999991</v>
      </c>
      <c r="G27" s="4">
        <f>IF($G$25=A27,B27,0)</f>
        <v>0</v>
      </c>
      <c r="I27" s="13"/>
    </row>
    <row r="28" spans="1:9" x14ac:dyDescent="0.3">
      <c r="A28" s="9" t="s">
        <v>19</v>
      </c>
      <c r="B28" s="5">
        <f>$C$6*$B$24*0.4</f>
        <v>4550</v>
      </c>
      <c r="C28" s="4">
        <f>IF($C$25=A28,B28,0)</f>
        <v>0</v>
      </c>
      <c r="D28" s="4">
        <f>IF($D$25=A28,B28,0)</f>
        <v>4550</v>
      </c>
      <c r="E28" s="4">
        <f>IF($E$25=A28,B28,0)</f>
        <v>0</v>
      </c>
      <c r="F28" s="4">
        <f>IF($F$25=A28,B28,0)</f>
        <v>0</v>
      </c>
      <c r="G28" s="4">
        <f>IF($G$25=A28,B28,0)</f>
        <v>0</v>
      </c>
    </row>
    <row r="29" spans="1:9" x14ac:dyDescent="0.3">
      <c r="A29" s="9" t="s">
        <v>20</v>
      </c>
      <c r="B29" s="5">
        <f>$C$6*$B$24*0.2</f>
        <v>2275</v>
      </c>
      <c r="C29" s="4">
        <f>IF($C$25=A29,B29,0)</f>
        <v>0</v>
      </c>
      <c r="D29" s="4">
        <f>IF($D$25=A29,B29,0)</f>
        <v>0</v>
      </c>
      <c r="E29" s="4">
        <f>IF($E$25=A29,B29,0)</f>
        <v>0</v>
      </c>
      <c r="F29" s="4">
        <f>IF($F$25=A29,B29,0)</f>
        <v>0</v>
      </c>
      <c r="G29" s="4">
        <f>IF($G$25=A29,B29,0)</f>
        <v>2275</v>
      </c>
    </row>
    <row r="30" spans="1:9" x14ac:dyDescent="0.3">
      <c r="A30" s="9" t="s">
        <v>21</v>
      </c>
      <c r="B30" s="5">
        <f>$C$6*$B$24*0</f>
        <v>0</v>
      </c>
      <c r="C30" s="4">
        <f>IF($C$25=A30,B30,0)</f>
        <v>0</v>
      </c>
      <c r="D30" s="4">
        <f>IF($D$25=A30,B30,0)</f>
        <v>0</v>
      </c>
      <c r="E30" s="4">
        <f>IF($E$25=A30,B30,0)</f>
        <v>0</v>
      </c>
      <c r="F30" s="4">
        <f>IF($F$25=A30,B30,0)</f>
        <v>0</v>
      </c>
      <c r="G30" s="4">
        <f>IF($G$25=A30,B30,0)</f>
        <v>0</v>
      </c>
    </row>
    <row r="31" spans="1:9" hidden="1" x14ac:dyDescent="0.3">
      <c r="A31" s="9"/>
      <c r="B31" s="12">
        <v>3.5000000000000003E-2</v>
      </c>
      <c r="C31" s="4"/>
      <c r="D31" s="4"/>
      <c r="E31" s="4"/>
      <c r="F31" s="4"/>
      <c r="G31" s="4"/>
    </row>
    <row r="32" spans="1:9" ht="20.25" customHeight="1" x14ac:dyDescent="0.3">
      <c r="A32" s="3" t="s">
        <v>16</v>
      </c>
      <c r="B32" s="12"/>
      <c r="C32" s="58" t="s">
        <v>18</v>
      </c>
      <c r="D32" s="58" t="s">
        <v>20</v>
      </c>
      <c r="E32" s="58" t="s">
        <v>17</v>
      </c>
      <c r="F32" s="58" t="s">
        <v>21</v>
      </c>
      <c r="G32" s="58" t="s">
        <v>19</v>
      </c>
    </row>
    <row r="33" spans="1:7" x14ac:dyDescent="0.3">
      <c r="A33" s="9" t="s">
        <v>17</v>
      </c>
      <c r="B33" s="10">
        <f>$C$6*$B$31*1</f>
        <v>2275</v>
      </c>
      <c r="C33" s="4">
        <f>IF($C$32=A33,B33,0)</f>
        <v>0</v>
      </c>
      <c r="D33" s="4">
        <f>IF($D$32=A33,B33,0)</f>
        <v>0</v>
      </c>
      <c r="E33" s="4">
        <f>IF($E$32=A33,B33,0)</f>
        <v>2275</v>
      </c>
      <c r="F33" s="4">
        <f>IF($F$32=A33,B33,0)</f>
        <v>0</v>
      </c>
      <c r="G33" s="4">
        <f>IF($G$32=A33,B33,0)</f>
        <v>0</v>
      </c>
    </row>
    <row r="34" spans="1:7" x14ac:dyDescent="0.3">
      <c r="A34" s="9" t="s">
        <v>18</v>
      </c>
      <c r="B34" s="10">
        <f>$C$6*$B$31*0.7</f>
        <v>1592.5</v>
      </c>
      <c r="C34" s="4">
        <f>IF($C$32=A34,B34,0)</f>
        <v>1592.5</v>
      </c>
      <c r="D34" s="4">
        <f>IF($D$32=A34,B34,0)</f>
        <v>0</v>
      </c>
      <c r="E34" s="4">
        <f>IF($E$32=A34,B34,0)</f>
        <v>0</v>
      </c>
      <c r="F34" s="4">
        <f>IF($F$32=A34,B34,0)</f>
        <v>0</v>
      </c>
      <c r="G34" s="4">
        <f>IF($G$32=A34,B34,0)</f>
        <v>0</v>
      </c>
    </row>
    <row r="35" spans="1:7" x14ac:dyDescent="0.3">
      <c r="A35" s="9" t="s">
        <v>19</v>
      </c>
      <c r="B35" s="10">
        <f>$C$6*$B$31*0.4</f>
        <v>910</v>
      </c>
      <c r="C35" s="4">
        <f>IF($C$32=A35,B35,0)</f>
        <v>0</v>
      </c>
      <c r="D35" s="4">
        <f>IF($D$32=A35,B35,0)</f>
        <v>0</v>
      </c>
      <c r="E35" s="4">
        <f>IF($E$32=A35,B35,0)</f>
        <v>0</v>
      </c>
      <c r="F35" s="4">
        <f>IF($F$32=A35,B35,0)</f>
        <v>0</v>
      </c>
      <c r="G35" s="4">
        <f>IF($G$32=A35,B35,0)</f>
        <v>910</v>
      </c>
    </row>
    <row r="36" spans="1:7" x14ac:dyDescent="0.3">
      <c r="A36" s="9" t="s">
        <v>20</v>
      </c>
      <c r="B36" s="10">
        <f>$C$6*$B$31*0.2</f>
        <v>455</v>
      </c>
      <c r="C36" s="4">
        <f>IF($C$32=A36,B36,0)</f>
        <v>0</v>
      </c>
      <c r="D36" s="4">
        <f>IF($D$32=A36,B36,0)</f>
        <v>455</v>
      </c>
      <c r="E36" s="4">
        <f>IF($E$32=A36,B36,0)</f>
        <v>0</v>
      </c>
      <c r="F36" s="4">
        <f>IF($F$32=A36,B36,0)</f>
        <v>0</v>
      </c>
      <c r="G36" s="4">
        <f>IF($G$32=A36,B36,0)</f>
        <v>0</v>
      </c>
    </row>
    <row r="37" spans="1:7" x14ac:dyDescent="0.3">
      <c r="A37" s="9" t="s">
        <v>21</v>
      </c>
      <c r="B37" s="10">
        <f>$C$6*$B$31*0</f>
        <v>0</v>
      </c>
      <c r="C37" s="4">
        <f>IF($C$32=A37,B37,0)</f>
        <v>0</v>
      </c>
      <c r="D37" s="4">
        <f>IF($D$32=A37,B37,0)</f>
        <v>0</v>
      </c>
      <c r="E37" s="4">
        <f>IF($E$32=A37,B37,0)</f>
        <v>0</v>
      </c>
      <c r="F37" s="4">
        <f>IF($F$32=A37,B37,0)</f>
        <v>0</v>
      </c>
      <c r="G37" s="4">
        <f>IF($G$32=A37,B37,0)</f>
        <v>0</v>
      </c>
    </row>
    <row r="38" spans="1:7" x14ac:dyDescent="0.3">
      <c r="A38" s="1"/>
      <c r="B38" s="1"/>
      <c r="C38" s="1"/>
      <c r="D38" s="1"/>
      <c r="E38" s="1"/>
      <c r="F38" s="1"/>
      <c r="G38" s="1"/>
    </row>
    <row r="39" spans="1:7" x14ac:dyDescent="0.3">
      <c r="A39" s="28" t="s">
        <v>4</v>
      </c>
      <c r="B39" s="29"/>
      <c r="C39" s="5">
        <f>C7-SUM(C12:C30)</f>
        <v>30150</v>
      </c>
      <c r="D39" s="5">
        <f t="shared" ref="D39:G39" si="10">D7-SUM(D12:D30)</f>
        <v>49900</v>
      </c>
      <c r="E39" s="5">
        <f t="shared" si="10"/>
        <v>36517.5</v>
      </c>
      <c r="F39" s="5">
        <f t="shared" si="10"/>
        <v>43942.5</v>
      </c>
      <c r="G39" s="5">
        <f t="shared" si="10"/>
        <v>50035</v>
      </c>
    </row>
    <row r="40" spans="1:7" x14ac:dyDescent="0.3">
      <c r="A40" s="18" t="s">
        <v>5</v>
      </c>
      <c r="B40" s="19"/>
      <c r="C40" s="6" t="str">
        <f>IF(C39=MIN($C39:$G39),"winnaar","geen winnaar")</f>
        <v>winnaar</v>
      </c>
      <c r="D40" s="6" t="str">
        <f>IF(AND(D39&lt;C39,D39&lt;E39,D39&lt;F39,D39&lt;G39),"winnaar","geen winnaar")</f>
        <v>geen winnaar</v>
      </c>
      <c r="E40" s="6" t="str">
        <f>IF(AND(E39&lt;C39,E39&lt;D39,E39&lt;F39,E39&lt;G39),"winnaar","geen winnaar")</f>
        <v>geen winnaar</v>
      </c>
      <c r="F40" s="6" t="str">
        <f>IF(AND(F39&lt;C39,F39&lt;D39,F39&lt;E39,F39&lt;G39),"winnaar","geen winnaar")</f>
        <v>geen winnaar</v>
      </c>
      <c r="G40" s="6" t="str">
        <f>IF(AND(G39&lt;C39,G39&lt;D39,G39&lt;E39,G39&lt;F39),"winnaar","geen winnaar")</f>
        <v>geen winnaar</v>
      </c>
    </row>
    <row r="41" spans="1:7" x14ac:dyDescent="0.3">
      <c r="A41" s="46" t="s">
        <v>12</v>
      </c>
      <c r="B41" s="46"/>
      <c r="C41" s="11">
        <f>_xlfn.RANK.EQ(C39,$C$39:$G$39,1)</f>
        <v>1</v>
      </c>
      <c r="D41" s="11">
        <f t="shared" ref="D41:G41" si="11">_xlfn.RANK.EQ(D39,$C$39:$G$39,1)</f>
        <v>4</v>
      </c>
      <c r="E41" s="11">
        <f t="shared" si="11"/>
        <v>2</v>
      </c>
      <c r="F41" s="11">
        <f t="shared" si="11"/>
        <v>3</v>
      </c>
      <c r="G41" s="11">
        <f t="shared" si="11"/>
        <v>5</v>
      </c>
    </row>
    <row r="42" spans="1:7" x14ac:dyDescent="0.3">
      <c r="A42" s="1"/>
      <c r="B42" s="1"/>
      <c r="C42" s="1"/>
      <c r="D42" s="1"/>
      <c r="E42" s="1"/>
      <c r="F42" s="1"/>
      <c r="G42" s="1"/>
    </row>
    <row r="43" spans="1:7" x14ac:dyDescent="0.3">
      <c r="A43" s="1"/>
      <c r="B43" s="35" t="s">
        <v>27</v>
      </c>
      <c r="C43" s="36"/>
      <c r="D43" s="1"/>
      <c r="E43" s="1"/>
      <c r="F43" s="1"/>
      <c r="G43" s="1"/>
    </row>
    <row r="44" spans="1:7" ht="22.95" customHeight="1" x14ac:dyDescent="0.3">
      <c r="A44" s="1"/>
      <c r="B44" s="47" t="s">
        <v>22</v>
      </c>
      <c r="C44" s="48"/>
      <c r="D44" s="1"/>
      <c r="E44" s="1"/>
      <c r="F44" s="1"/>
      <c r="G44" s="1"/>
    </row>
    <row r="45" spans="1:7" ht="22.95" customHeight="1" x14ac:dyDescent="0.3">
      <c r="A45" s="1"/>
      <c r="B45" s="49" t="s">
        <v>23</v>
      </c>
      <c r="C45" s="50"/>
      <c r="D45" s="1"/>
      <c r="E45" s="1"/>
      <c r="F45" s="1"/>
      <c r="G45" s="1"/>
    </row>
    <row r="46" spans="1:7" ht="22.95" customHeight="1" x14ac:dyDescent="0.3">
      <c r="A46" s="1"/>
      <c r="B46" s="51" t="s">
        <v>24</v>
      </c>
      <c r="C46" s="52"/>
      <c r="D46" s="1"/>
      <c r="E46" s="1"/>
      <c r="F46" s="1"/>
      <c r="G46" s="1"/>
    </row>
    <row r="47" spans="1:7" ht="22.95" customHeight="1" x14ac:dyDescent="0.3">
      <c r="A47" s="1"/>
      <c r="B47" s="53" t="s">
        <v>25</v>
      </c>
      <c r="C47" s="54"/>
      <c r="D47" s="1"/>
      <c r="E47" s="1"/>
      <c r="F47" s="1"/>
      <c r="G47" s="1"/>
    </row>
    <row r="48" spans="1:7" ht="22.95" customHeight="1" x14ac:dyDescent="0.3">
      <c r="B48" s="55" t="s">
        <v>26</v>
      </c>
      <c r="C48" s="56"/>
    </row>
    <row r="50" spans="2:4" x14ac:dyDescent="0.3">
      <c r="B50" s="37" t="s">
        <v>28</v>
      </c>
      <c r="C50" s="38"/>
      <c r="D50" s="39"/>
    </row>
    <row r="51" spans="2:4" x14ac:dyDescent="0.3">
      <c r="B51" s="40"/>
      <c r="C51" s="41"/>
      <c r="D51" s="42"/>
    </row>
    <row r="52" spans="2:4" x14ac:dyDescent="0.3">
      <c r="B52" s="40"/>
      <c r="C52" s="41"/>
      <c r="D52" s="42"/>
    </row>
    <row r="53" spans="2:4" x14ac:dyDescent="0.3">
      <c r="B53" s="40"/>
      <c r="C53" s="41"/>
      <c r="D53" s="42"/>
    </row>
    <row r="54" spans="2:4" x14ac:dyDescent="0.3">
      <c r="B54" s="40"/>
      <c r="C54" s="41"/>
      <c r="D54" s="42"/>
    </row>
    <row r="55" spans="2:4" ht="22.8" customHeight="1" x14ac:dyDescent="0.3">
      <c r="B55" s="43"/>
      <c r="C55" s="44"/>
      <c r="D55" s="45"/>
    </row>
    <row r="57" spans="2:4" x14ac:dyDescent="0.3">
      <c r="B57" s="37" t="s">
        <v>7</v>
      </c>
      <c r="C57" s="38"/>
      <c r="D57" s="39"/>
    </row>
    <row r="58" spans="2:4" x14ac:dyDescent="0.3">
      <c r="B58" s="40"/>
      <c r="C58" s="41"/>
      <c r="D58" s="42"/>
    </row>
    <row r="59" spans="2:4" x14ac:dyDescent="0.3">
      <c r="B59" s="43"/>
      <c r="C59" s="44"/>
      <c r="D59" s="45"/>
    </row>
    <row r="65" spans="2:2" hidden="1" x14ac:dyDescent="0.3">
      <c r="B65" t="s">
        <v>8</v>
      </c>
    </row>
    <row r="66" spans="2:2" hidden="1" x14ac:dyDescent="0.3">
      <c r="B66" t="s">
        <v>10</v>
      </c>
    </row>
    <row r="67" spans="2:2" hidden="1" x14ac:dyDescent="0.3">
      <c r="B67" t="s">
        <v>9</v>
      </c>
    </row>
  </sheetData>
  <sheetProtection algorithmName="SHA-512" hashValue="Qz2KQ8Y67CXcSBY+SI9Dff/RaV5pCyY+fUunf5oO0KXTYvif9aJySfihajrLVbwjel8uFre2kUjeBO/ty2SOaQ==" saltValue="TfbMmsYIJ2ZM97y7QP7b5w==" spinCount="100000" sheet="1" objects="1" scenarios="1"/>
  <mergeCells count="19">
    <mergeCell ref="B43:C43"/>
    <mergeCell ref="B50:D55"/>
    <mergeCell ref="B57:D59"/>
    <mergeCell ref="A41:B41"/>
    <mergeCell ref="B44:C44"/>
    <mergeCell ref="B45:C45"/>
    <mergeCell ref="B46:C46"/>
    <mergeCell ref="B47:C47"/>
    <mergeCell ref="B48:C48"/>
    <mergeCell ref="A40:B40"/>
    <mergeCell ref="A4:B4"/>
    <mergeCell ref="A2:B2"/>
    <mergeCell ref="A1:G1"/>
    <mergeCell ref="A3:G3"/>
    <mergeCell ref="A6:B6"/>
    <mergeCell ref="C6:G6"/>
    <mergeCell ref="A39:B39"/>
    <mergeCell ref="A9:G9"/>
    <mergeCell ref="A7:B7"/>
  </mergeCells>
  <conditionalFormatting sqref="C41:G41">
    <cfRule type="cellIs" dxfId="0" priority="1" operator="greaterThan">
      <formula>1</formula>
    </cfRule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dataValidations count="1">
    <dataValidation type="list" allowBlank="1" showInputMessage="1" showErrorMessage="1" sqref="C11:G11 C32:G32 C25:G25 C18:G18" xr:uid="{F4435469-70D0-4619-9D8C-92E84DD836A4}">
      <formula1>$A$12:$A$16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3CAFD3F5CBB4F8B420FEBA699CF9C" ma:contentTypeVersion="2" ma:contentTypeDescription="Een nieuw document maken." ma:contentTypeScope="" ma:versionID="b2680c7cef450e3a5d18cbf0452e3ba4">
  <xsd:schema xmlns:xsd="http://www.w3.org/2001/XMLSchema" xmlns:xs="http://www.w3.org/2001/XMLSchema" xmlns:p="http://schemas.microsoft.com/office/2006/metadata/properties" xmlns:ns2="8a52bea5-d92d-42f4-ab30-cfabb287eead" targetNamespace="http://schemas.microsoft.com/office/2006/metadata/properties" ma:root="true" ma:fieldsID="4cbe4560174a19988560b45b8c449ddf" ns2:_="">
    <xsd:import namespace="8a52bea5-d92d-42f4-ab30-cfabb287e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2bea5-d92d-42f4-ab30-cfabb287ee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661397-F40E-4465-BC74-556E453DDA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D6F3BD-889F-4C0C-A80C-D41A8AA3EC66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8a52bea5-d92d-42f4-ab30-cfabb287eead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231D917-78E6-4DE0-9616-2EF6E0146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52bea5-d92d-42f4-ab30-cfabb287e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Beoordelingsoverzicht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Riëlle Hagemans - HIP</cp:lastModifiedBy>
  <dcterms:modified xsi:type="dcterms:W3CDTF">2022-02-15T20:02:50Z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0x0101000883CAFD3F5CBB4F8B420FEBA699CF9C</vt:lpwstr>
  </property>
</Properties>
</file>