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F:\AtirLLSProductie\Atir\Projecten algemeen\In behandeling\GVB\1. 2018\Modaliteit Veren\2021 Aanbesteding\06 Nota van Inlichtingen\"/>
    </mc:Choice>
  </mc:AlternateContent>
  <xr:revisionPtr revIDLastSave="0" documentId="13_ncr:1_{55C2EA03-3408-45B9-9B7B-638FC74DE4E8}" xr6:coauthVersionLast="47" xr6:coauthVersionMax="47" xr10:uidLastSave="{00000000-0000-0000-0000-000000000000}"/>
  <bookViews>
    <workbookView xWindow="-108" yWindow="-108" windowWidth="23256" windowHeight="12576" tabRatio="927" firstSheet="11" activeTab="18" xr2:uid="{00000000-000D-0000-FFFF-FFFF00000000}"/>
  </bookViews>
  <sheets>
    <sheet name="Info blad" sheetId="11" r:id="rId1"/>
    <sheet name="1-Contractblad totaal" sheetId="32" r:id="rId2"/>
    <sheet name="2-Kosten per type werkzaamheden" sheetId="37" r:id="rId3"/>
    <sheet name="3-Productie normen" sheetId="28" r:id="rId4"/>
    <sheet name="4-Basis ruimtestaat Kantoren" sheetId="2" r:id="rId5"/>
    <sheet name="4b- Kantoren extra werk" sheetId="42" r:id="rId6"/>
    <sheet name="4c- Noordzeekanaal" sheetId="40" r:id="rId7"/>
    <sheet name="4d-IJ Veren" sheetId="39" r:id="rId8"/>
    <sheet name="4e-IJ aanlegpunten" sheetId="44" r:id="rId9"/>
    <sheet name="4f-Specialistische werkz." sheetId="31" r:id="rId10"/>
    <sheet name="4g-Evenementen Schoonmaak" sheetId="45" r:id="rId11"/>
    <sheet name="5-Premies en opslagen" sheetId="17" r:id="rId12"/>
    <sheet name="6-Opbouw uurtarief productie" sheetId="18" r:id="rId13"/>
    <sheet name="7-Opbouw uurtarief toezicht" sheetId="38" r:id="rId14"/>
    <sheet name="8-Afroepprijs" sheetId="5" r:id="rId15"/>
    <sheet name="9-Glasbewassing" sheetId="35" r:id="rId16"/>
    <sheet name="10-Machinekosten" sheetId="34" r:id="rId17"/>
    <sheet name="11-Sanitaire artikelen" sheetId="36" r:id="rId18"/>
    <sheet name="12-Afval en logistiek" sheetId="46"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1F" hidden="1">[1]Psychiatrie!#REF!</definedName>
    <definedName name="__2_0_F" hidden="1">[1]Psychiatrie!#REF!</definedName>
    <definedName name="_1_________F" hidden="1">[1]Psychiatrie!#REF!</definedName>
    <definedName name="_1F" localSheetId="18"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6" hidden="1">'[2]#REF'!#REF!</definedName>
    <definedName name="_Fill" localSheetId="17" hidden="1">'[2]#REF'!#REF!</definedName>
    <definedName name="_Fill" localSheetId="18" hidden="1">'[3]#REF'!#REF!</definedName>
    <definedName name="_Fill" localSheetId="1" hidden="1">'[2]#REF'!#REF!</definedName>
    <definedName name="_Fill" localSheetId="2" hidden="1">'[3]#REF'!#REF!</definedName>
    <definedName name="_Fill" localSheetId="15" hidden="1">'[4]#REF'!#REF!</definedName>
    <definedName name="_Fill" localSheetId="0" hidden="1">'[3]#REF'!#REF!</definedName>
    <definedName name="_Fill" hidden="1">'[3]#REF'!#REF!</definedName>
    <definedName name="_filll" hidden="1">'[5]#REF'!#REF!</definedName>
    <definedName name="_xlnm._FilterDatabase" localSheetId="18" hidden="1">'12-Afval en logistiek'!#REF!</definedName>
    <definedName name="_xlnm._FilterDatabase" localSheetId="2" hidden="1">'2-Kosten per type werkzaamheden'!$A$11:$D$13</definedName>
    <definedName name="_xlnm._FilterDatabase" localSheetId="4" hidden="1">'4-Basis ruimtestaat Kantoren'!$B$9:$AC$95</definedName>
    <definedName name="_xlnm._FilterDatabase" localSheetId="8" hidden="1">'4e-IJ aanlegpunten'!$A$12:$L$40</definedName>
    <definedName name="_xlnm._FilterDatabase" localSheetId="15" hidden="1">'9-Glasbewassing'!$A$12:$AC$17</definedName>
    <definedName name="_Key1" localSheetId="16" hidden="1">'[2]#REF'!#REF!</definedName>
    <definedName name="_Key1" localSheetId="17" hidden="1">'[2]#REF'!#REF!</definedName>
    <definedName name="_Key1" localSheetId="18" hidden="1">'[3]#REF'!#REF!</definedName>
    <definedName name="_Key1" localSheetId="1" hidden="1">'[2]#REF'!#REF!</definedName>
    <definedName name="_Key1" localSheetId="2" hidden="1">'[3]#REF'!#REF!</definedName>
    <definedName name="_Key1" localSheetId="15" hidden="1">'[4]#REF'!#REF!</definedName>
    <definedName name="_Key1" localSheetId="0" hidden="1">'[3]#REF'!#REF!</definedName>
    <definedName name="_Key1" hidden="1">'[3]#REF'!#REF!</definedName>
    <definedName name="_Key2" localSheetId="17" hidden="1">#REF!</definedName>
    <definedName name="_Key2" localSheetId="18" hidden="1">#REF!</definedName>
    <definedName name="_Key2" localSheetId="2" hidden="1">#REF!</definedName>
    <definedName name="_Key2" hidden="1">#REF!</definedName>
    <definedName name="_Order1" hidden="1">255</definedName>
    <definedName name="_Order2" hidden="1">255</definedName>
    <definedName name="_Sort" localSheetId="17" hidden="1">#REF!</definedName>
    <definedName name="_Sort" localSheetId="18"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'[4]#REF'!#REF!</definedName>
    <definedName name="_xlnm.Print_Area" localSheetId="17">'11-Sanitaire artikelen'!$A$3:$F$17</definedName>
    <definedName name="_xlnm.Print_Area" localSheetId="18">'12-Afval en logistiek'!$A$3:$F$9</definedName>
    <definedName name="_xlnm.Print_Area" localSheetId="1">'1-Contractblad totaal'!$A$1:$H$62</definedName>
    <definedName name="_xlnm.Print_Area" localSheetId="2">'2-Kosten per type werkzaamheden'!$A$3:$F$12</definedName>
    <definedName name="_xlnm.Print_Area" localSheetId="4">'4-Basis ruimtestaat Kantoren'!$B$3:$AC$95</definedName>
    <definedName name="_xlnm.Print_Area" localSheetId="11">'5-Premies en opslagen'!$A$3:$E$53</definedName>
    <definedName name="_xlnm.Print_Area" localSheetId="12">'6-Opbouw uurtarief productie'!$A$1:$R$61</definedName>
    <definedName name="_xlnm.Print_Area" localSheetId="14">'8-Afroepprijs'!$A$3:$F$53</definedName>
    <definedName name="_xlnm.Print_Area" localSheetId="0">'Info blad'!$A$1:$F$20</definedName>
    <definedName name="_xlnm.Print_Titles" localSheetId="18">'12-Afval en logistiek'!#REF!</definedName>
    <definedName name="_xlnm.Print_Titles" localSheetId="2">'2-Kosten per type werkzaamheden'!$11:$11</definedName>
    <definedName name="_xlnm.Print_Titles" localSheetId="4">'4-Basis ruimtestaat Kantoren'!$9:$9</definedName>
    <definedName name="_xlnm.Print_Titles" localSheetId="12">'6-Opbouw uurtarief productie'!$A:$C</definedName>
    <definedName name="_xlnm.Print_Titles" localSheetId="14">'8-Afroepprijs'!$6:$10</definedName>
    <definedName name="_xlnm.Print_Titles" localSheetId="15">'9-Glasbewassing'!$12:$12</definedName>
    <definedName name="berichtok" localSheetId="18">'12-Afval en logistiek'!berichtok</definedName>
    <definedName name="berichtok" localSheetId="2">'2-Kosten per type werkzaamheden'!berichtok</definedName>
    <definedName name="berichtok">'2-Kosten per type werkzaamheden'!berichtok</definedName>
    <definedName name="berichtoke" localSheetId="18">'12-Afval en logistiek'!berichtoke</definedName>
    <definedName name="berichtoke" localSheetId="2">'2-Kosten per type werkzaamheden'!berichtoke</definedName>
    <definedName name="berichtoke">'2-Kosten per type werkzaamheden'!berichtoke</definedName>
    <definedName name="berichtoke1" localSheetId="18">'12-Afval en logistiek'!berichtoke1</definedName>
    <definedName name="berichtoke1" localSheetId="2">'2-Kosten per type werkzaamheden'!berichtoke1</definedName>
    <definedName name="berichtoke1">'2-Kosten per type werkzaamheden'!berichtoke1</definedName>
    <definedName name="Berkt" localSheetId="18">'12-Afval en logistiek'!Berkt</definedName>
    <definedName name="Berkt" localSheetId="2">'2-Kosten per type werkzaamheden'!Berkt</definedName>
    <definedName name="Berkt">'2-Kosten per type werkzaamheden'!Berkt</definedName>
    <definedName name="dffdf" localSheetId="17" hidden="1">'[6]#REF'!#REF!</definedName>
    <definedName name="dffdf" hidden="1">'[6]#REF'!#REF!</definedName>
    <definedName name="einde" localSheetId="18">'12-Afval en logistiek'!einde</definedName>
    <definedName name="einde" localSheetId="2">'2-Kosten per type werkzaamheden'!einde</definedName>
    <definedName name="einde">'2-Kosten per type werkzaamheden'!einde</definedName>
    <definedName name="fghf" hidden="1">'[2]#REF'!#REF!</definedName>
    <definedName name="Gan_R" localSheetId="18">'12-Afval en logistiek'!Gan_R</definedName>
    <definedName name="Gan_R" localSheetId="2">'2-Kosten per type werkzaamheden'!Gan_R</definedName>
    <definedName name="Gan_R">'2-Kosten per type werkzaamheden'!Gan_R</definedName>
    <definedName name="gebouw" localSheetId="18">'12-Afval en logistiek'!$A:$A</definedName>
    <definedName name="gebouw" localSheetId="2">'2-Kosten per type werkzaamheden'!$A:$A</definedName>
    <definedName name="gebouw">'4-Basis ruimtestaat Kantoren'!$B:$B</definedName>
    <definedName name="glas" localSheetId="18">'12-Afval en logistiek'!glas</definedName>
    <definedName name="glas" localSheetId="2">'2-Kosten per type werkzaamheden'!glas</definedName>
    <definedName name="glas">'2-Kosten per type werkzaamheden'!glas</definedName>
    <definedName name="glassoort">'[7]10-Glasstaat'!$I$2:$J$14</definedName>
    <definedName name="Glassoort2">'[8]10-Glasstaat'!$I$2:$J$14</definedName>
    <definedName name="gs" hidden="1">'[6]#REF'!#REF!</definedName>
    <definedName name="han" localSheetId="16" hidden="1">'[2]#REF'!#REF!</definedName>
    <definedName name="han" localSheetId="17" hidden="1">'[2]#REF'!#REF!</definedName>
    <definedName name="han" localSheetId="18" hidden="1">'[3]#REF'!#REF!</definedName>
    <definedName name="han" localSheetId="1" hidden="1">'[2]#REF'!#REF!</definedName>
    <definedName name="han" localSheetId="2" hidden="1">'[3]#REF'!#REF!</definedName>
    <definedName name="han" localSheetId="15" hidden="1">'[4]#REF'!#REF!</definedName>
    <definedName name="han" hidden="1">'[3]#REF'!#REF!</definedName>
    <definedName name="hjkjhkj">[9]Totaaloverzicht!$A$10:$L$37</definedName>
    <definedName name="HTML_CodePage" hidden="1">1252</definedName>
    <definedName name="HTML_Control" localSheetId="17" hidden="1">{"'ma_vr'!$A$1:$AA$42"}</definedName>
    <definedName name="HTML_Control" localSheetId="18"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'[2]#REF'!#REF!</definedName>
    <definedName name="Lijn">'[10]3-Basis ruimtestaat'!$C:$C</definedName>
    <definedName name="lll">'[12]3-Basis ruimtestaat'!$O:$O</definedName>
    <definedName name="mavr">'[13]3-Basis ruimtestaat'!$M:$M</definedName>
    <definedName name="Mutatiederdekwartaal" localSheetId="18" hidden="1">{"'ma_vr'!$A$1:$AA$42"}</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 Kantoren'!$R:$R</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24" i="46" l="1"/>
  <c r="E16" i="46"/>
  <c r="E12" i="46"/>
  <c r="E26" i="46"/>
  <c r="E25" i="46"/>
  <c r="I31" i="39"/>
  <c r="M16" i="40"/>
  <c r="L16" i="40"/>
  <c r="K16" i="40"/>
  <c r="G29" i="40"/>
  <c r="I22" i="40"/>
  <c r="J42" i="44"/>
  <c r="K42" i="44"/>
  <c r="L42" i="44"/>
  <c r="I22" i="31"/>
  <c r="K20" i="45"/>
  <c r="H17" i="35"/>
  <c r="J17" i="35"/>
  <c r="H31" i="39"/>
  <c r="I58" i="32"/>
  <c r="H14" i="45"/>
  <c r="K14" i="45" s="1"/>
  <c r="I14" i="45"/>
  <c r="H15" i="45"/>
  <c r="I15" i="45"/>
  <c r="H16" i="45"/>
  <c r="K16" i="45" s="1"/>
  <c r="I16" i="45"/>
  <c r="H17" i="45"/>
  <c r="I17" i="45"/>
  <c r="H18" i="45"/>
  <c r="K18" i="45" s="1"/>
  <c r="I18" i="45"/>
  <c r="I13" i="45"/>
  <c r="H13" i="45"/>
  <c r="I13" i="44"/>
  <c r="H13" i="44"/>
  <c r="H13" i="39"/>
  <c r="I13" i="39" s="1"/>
  <c r="H25" i="39"/>
  <c r="H19" i="39"/>
  <c r="I20" i="45" l="1"/>
  <c r="K15" i="45"/>
  <c r="K17" i="45"/>
  <c r="H20" i="45"/>
  <c r="K13" i="45"/>
  <c r="I25" i="39"/>
  <c r="I19" i="39"/>
  <c r="I13" i="40"/>
  <c r="K13" i="40" s="1"/>
  <c r="H16" i="44"/>
  <c r="G20" i="31"/>
  <c r="G19" i="31"/>
  <c r="H29" i="39"/>
  <c r="H14" i="39"/>
  <c r="J14" i="40"/>
  <c r="I15" i="40"/>
  <c r="B35" i="37" l="1"/>
  <c r="I19" i="31"/>
  <c r="E19" i="46" l="1"/>
  <c r="E18" i="46"/>
  <c r="E17" i="46"/>
  <c r="B8" i="46"/>
  <c r="A8" i="46"/>
  <c r="B7" i="46"/>
  <c r="A7" i="46"/>
  <c r="B6" i="46"/>
  <c r="A6" i="46"/>
  <c r="B5" i="46"/>
  <c r="A5" i="46"/>
  <c r="B4" i="46"/>
  <c r="A4" i="46"/>
  <c r="B3" i="46"/>
  <c r="A3" i="46"/>
  <c r="H23" i="39"/>
  <c r="H17" i="39"/>
  <c r="H15" i="39"/>
  <c r="F11" i="42"/>
  <c r="D12" i="42"/>
  <c r="E13" i="46" l="1"/>
  <c r="E20" i="46"/>
  <c r="G13" i="31" l="1"/>
  <c r="I40" i="44"/>
  <c r="H40" i="44"/>
  <c r="I39" i="44"/>
  <c r="H39" i="44"/>
  <c r="F12" i="42"/>
  <c r="B3" i="44"/>
  <c r="G18" i="31"/>
  <c r="G16" i="31"/>
  <c r="G17" i="31"/>
  <c r="G22" i="31" s="1"/>
  <c r="G15" i="31"/>
  <c r="G14" i="31"/>
  <c r="F14" i="42" l="1"/>
  <c r="B8" i="45"/>
  <c r="A8" i="45"/>
  <c r="B7" i="45"/>
  <c r="A7" i="45"/>
  <c r="B6" i="45"/>
  <c r="A6" i="45"/>
  <c r="B5" i="45"/>
  <c r="A5" i="45"/>
  <c r="B4" i="45"/>
  <c r="A4" i="45"/>
  <c r="B3" i="45"/>
  <c r="A3" i="45"/>
  <c r="L13" i="34"/>
  <c r="K13" i="34"/>
  <c r="J13" i="34"/>
  <c r="I13" i="34"/>
  <c r="F13" i="34"/>
  <c r="L26" i="34"/>
  <c r="K26" i="34"/>
  <c r="J26" i="34"/>
  <c r="I26" i="34"/>
  <c r="F26" i="34"/>
  <c r="L24" i="34"/>
  <c r="K24" i="34"/>
  <c r="J24" i="34"/>
  <c r="I24" i="34"/>
  <c r="F24" i="34"/>
  <c r="L22" i="34"/>
  <c r="K22" i="34"/>
  <c r="J22" i="34"/>
  <c r="I22" i="34"/>
  <c r="F22" i="34"/>
  <c r="F27" i="40"/>
  <c r="F26" i="40"/>
  <c r="F25" i="40"/>
  <c r="B18" i="37" l="1"/>
  <c r="N22" i="34"/>
  <c r="Q22" i="34" s="1"/>
  <c r="N24" i="34"/>
  <c r="Q24" i="34" s="1"/>
  <c r="N13" i="34"/>
  <c r="Q13" i="34" s="1"/>
  <c r="N26" i="34"/>
  <c r="Q26" i="34" s="1"/>
  <c r="F29" i="40"/>
  <c r="B4" i="37" l="1"/>
  <c r="H38" i="44" l="1"/>
  <c r="I38" i="44"/>
  <c r="H37" i="44"/>
  <c r="I37" i="44"/>
  <c r="H36" i="44"/>
  <c r="I36" i="44"/>
  <c r="H35" i="44"/>
  <c r="I35" i="44"/>
  <c r="H34" i="44"/>
  <c r="I34" i="44"/>
  <c r="H33" i="44"/>
  <c r="I33" i="44"/>
  <c r="H32" i="44"/>
  <c r="I32" i="44"/>
  <c r="H31" i="44"/>
  <c r="I31" i="44"/>
  <c r="H30" i="44"/>
  <c r="I30" i="44"/>
  <c r="H29" i="44"/>
  <c r="I29" i="44"/>
  <c r="H28" i="44"/>
  <c r="I28" i="44"/>
  <c r="H27" i="44"/>
  <c r="I27" i="44"/>
  <c r="H26" i="44"/>
  <c r="I26" i="44"/>
  <c r="H25" i="44"/>
  <c r="I25" i="44"/>
  <c r="H24" i="44"/>
  <c r="I24" i="44"/>
  <c r="H23" i="44"/>
  <c r="I23" i="44"/>
  <c r="H22" i="44"/>
  <c r="I22" i="44"/>
  <c r="H21" i="44"/>
  <c r="I21" i="44"/>
  <c r="H20" i="44"/>
  <c r="I20" i="44"/>
  <c r="H19" i="44"/>
  <c r="I19" i="44"/>
  <c r="H18" i="44"/>
  <c r="I18" i="44"/>
  <c r="H17" i="44"/>
  <c r="I17" i="44"/>
  <c r="I16" i="44"/>
  <c r="H15" i="44"/>
  <c r="I15" i="44"/>
  <c r="H14" i="44"/>
  <c r="I14" i="44"/>
  <c r="B8" i="44"/>
  <c r="A8" i="44"/>
  <c r="B7" i="44"/>
  <c r="A7" i="44"/>
  <c r="B6" i="44"/>
  <c r="A6" i="44"/>
  <c r="B5" i="44"/>
  <c r="A5" i="44"/>
  <c r="B4" i="44"/>
  <c r="A4" i="44"/>
  <c r="A3" i="44"/>
  <c r="H16" i="39"/>
  <c r="H20" i="39"/>
  <c r="H21" i="39"/>
  <c r="H22" i="39"/>
  <c r="H26" i="39"/>
  <c r="H27" i="39"/>
  <c r="H28" i="39"/>
  <c r="J15" i="40"/>
  <c r="J13" i="40"/>
  <c r="L13" i="40" s="1"/>
  <c r="M13" i="40" s="1"/>
  <c r="H20" i="40"/>
  <c r="H21" i="40"/>
  <c r="H19" i="40"/>
  <c r="I14" i="40"/>
  <c r="B17" i="37" l="1"/>
  <c r="B23" i="37"/>
  <c r="H42" i="44"/>
  <c r="I42" i="44"/>
  <c r="B31" i="37"/>
  <c r="B16" i="37"/>
  <c r="I16" i="40"/>
  <c r="H22" i="40"/>
  <c r="J16" i="40"/>
  <c r="L19" i="28"/>
  <c r="L13" i="28"/>
  <c r="L14" i="28"/>
  <c r="L15" i="28"/>
  <c r="L16" i="28"/>
  <c r="L17" i="28"/>
  <c r="L18" i="28"/>
  <c r="B8" i="42"/>
  <c r="A8" i="42"/>
  <c r="B7" i="42"/>
  <c r="A7" i="42"/>
  <c r="B6" i="42"/>
  <c r="A6" i="42"/>
  <c r="B5" i="42"/>
  <c r="A5" i="42"/>
  <c r="B4" i="42"/>
  <c r="A43" i="32" s="1"/>
  <c r="A4" i="42"/>
  <c r="B3" i="42"/>
  <c r="A3" i="42"/>
  <c r="B8" i="40"/>
  <c r="A8" i="40"/>
  <c r="B7" i="40"/>
  <c r="A7" i="40"/>
  <c r="B6" i="40"/>
  <c r="A6" i="40"/>
  <c r="B5" i="40"/>
  <c r="A5" i="40"/>
  <c r="B4" i="40"/>
  <c r="A4" i="40"/>
  <c r="B3" i="40"/>
  <c r="A3" i="40"/>
  <c r="B8" i="39"/>
  <c r="A8" i="39"/>
  <c r="B7" i="39"/>
  <c r="A7" i="39"/>
  <c r="B6" i="39"/>
  <c r="A6" i="39"/>
  <c r="B5" i="39"/>
  <c r="A5" i="39"/>
  <c r="B4" i="39"/>
  <c r="A29" i="32" s="1"/>
  <c r="A4" i="39"/>
  <c r="B3" i="39"/>
  <c r="A3" i="39"/>
  <c r="A6" i="28"/>
  <c r="A5" i="28"/>
  <c r="A3" i="28"/>
  <c r="B27" i="37" l="1"/>
  <c r="D23" i="37"/>
  <c r="F23" i="37" s="1"/>
  <c r="F19" i="37"/>
  <c r="A27" i="32"/>
  <c r="B19"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D19" i="37" l="1"/>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R33" i="2"/>
  <c r="R34" i="2"/>
  <c r="R35" i="2"/>
  <c r="R40" i="2"/>
  <c r="R43" i="2"/>
  <c r="R47" i="2"/>
  <c r="R53" i="2"/>
  <c r="R54" i="2"/>
  <c r="R58" i="2"/>
  <c r="R59" i="2"/>
  <c r="R60" i="2"/>
  <c r="R61" i="2"/>
  <c r="R62" i="2"/>
  <c r="R63" i="2"/>
  <c r="R64" i="2"/>
  <c r="R65" i="2"/>
  <c r="R66" i="2"/>
  <c r="R67" i="2"/>
  <c r="R68" i="2"/>
  <c r="R69" i="2"/>
  <c r="R70" i="2"/>
  <c r="R71" i="2"/>
  <c r="R72" i="2"/>
  <c r="R73" i="2"/>
  <c r="R74" i="2"/>
  <c r="R75" i="2"/>
  <c r="R76" i="2"/>
  <c r="R77" i="2"/>
  <c r="R78" i="2"/>
  <c r="R79" i="2"/>
  <c r="Y14" i="2" l="1"/>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8" i="2"/>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V15" i="2" l="1"/>
  <c r="R15" i="2" s="1"/>
  <c r="W15" i="2"/>
  <c r="V14" i="2"/>
  <c r="R14" i="2" s="1"/>
  <c r="V16" i="2"/>
  <c r="R16" i="2" s="1"/>
  <c r="V17" i="2"/>
  <c r="R17" i="2" s="1"/>
  <c r="V18" i="2"/>
  <c r="R18" i="2" s="1"/>
  <c r="V19" i="2"/>
  <c r="R19" i="2" s="1"/>
  <c r="V20" i="2"/>
  <c r="R20" i="2" s="1"/>
  <c r="V21" i="2"/>
  <c r="R21" i="2" s="1"/>
  <c r="V22" i="2"/>
  <c r="R22" i="2" s="1"/>
  <c r="V23" i="2"/>
  <c r="R23" i="2" s="1"/>
  <c r="V24" i="2"/>
  <c r="R24" i="2" s="1"/>
  <c r="V25" i="2"/>
  <c r="R25" i="2" s="1"/>
  <c r="V26" i="2"/>
  <c r="R26" i="2" s="1"/>
  <c r="V27" i="2"/>
  <c r="R27" i="2" s="1"/>
  <c r="V28" i="2"/>
  <c r="R28" i="2" s="1"/>
  <c r="V29" i="2"/>
  <c r="R29" i="2" s="1"/>
  <c r="V30" i="2"/>
  <c r="R30" i="2" s="1"/>
  <c r="V31" i="2"/>
  <c r="R31" i="2" s="1"/>
  <c r="V32" i="2"/>
  <c r="R32" i="2" s="1"/>
  <c r="V33" i="2"/>
  <c r="V34" i="2"/>
  <c r="V35" i="2"/>
  <c r="V36" i="2"/>
  <c r="R36" i="2" s="1"/>
  <c r="V37" i="2"/>
  <c r="R37" i="2" s="1"/>
  <c r="V38" i="2"/>
  <c r="R38" i="2" s="1"/>
  <c r="V39" i="2"/>
  <c r="R39" i="2" s="1"/>
  <c r="V40" i="2"/>
  <c r="V41" i="2"/>
  <c r="R41" i="2" s="1"/>
  <c r="V42" i="2"/>
  <c r="R42" i="2" s="1"/>
  <c r="V43" i="2"/>
  <c r="V44" i="2"/>
  <c r="R44" i="2" s="1"/>
  <c r="V45" i="2"/>
  <c r="R45" i="2" s="1"/>
  <c r="V46" i="2"/>
  <c r="R46" i="2" s="1"/>
  <c r="V47" i="2"/>
  <c r="V48" i="2"/>
  <c r="R48" i="2" s="1"/>
  <c r="V49" i="2"/>
  <c r="R49" i="2" s="1"/>
  <c r="V50" i="2"/>
  <c r="R50" i="2" s="1"/>
  <c r="V51" i="2"/>
  <c r="R51" i="2" s="1"/>
  <c r="V52" i="2"/>
  <c r="R52" i="2" s="1"/>
  <c r="V53" i="2"/>
  <c r="V54" i="2"/>
  <c r="V55" i="2"/>
  <c r="R55" i="2" s="1"/>
  <c r="V56" i="2"/>
  <c r="R56" i="2" s="1"/>
  <c r="V57" i="2"/>
  <c r="R57" i="2" s="1"/>
  <c r="V58" i="2"/>
  <c r="V59" i="2"/>
  <c r="V60" i="2"/>
  <c r="V61" i="2"/>
  <c r="V62" i="2"/>
  <c r="V63" i="2"/>
  <c r="V64" i="2"/>
  <c r="V65" i="2"/>
  <c r="V66" i="2"/>
  <c r="V67" i="2"/>
  <c r="V68" i="2"/>
  <c r="V69" i="2"/>
  <c r="V70" i="2"/>
  <c r="V71" i="2"/>
  <c r="V72" i="2"/>
  <c r="V73" i="2"/>
  <c r="V74" i="2"/>
  <c r="V75" i="2"/>
  <c r="V76" i="2"/>
  <c r="V77" i="2"/>
  <c r="V78" i="2"/>
  <c r="V79" i="2"/>
  <c r="V80" i="2"/>
  <c r="R80" i="2" s="1"/>
  <c r="V81" i="2"/>
  <c r="R81" i="2" s="1"/>
  <c r="V82" i="2"/>
  <c r="R82" i="2" s="1"/>
  <c r="V83" i="2"/>
  <c r="R83" i="2" s="1"/>
  <c r="V84" i="2"/>
  <c r="R84" i="2" s="1"/>
  <c r="V85" i="2"/>
  <c r="R85" i="2" s="1"/>
  <c r="V86" i="2"/>
  <c r="R86" i="2" s="1"/>
  <c r="V87" i="2"/>
  <c r="R87" i="2" s="1"/>
  <c r="V88" i="2"/>
  <c r="R88" i="2" s="1"/>
  <c r="V89" i="2"/>
  <c r="R89" i="2" s="1"/>
  <c r="V90" i="2"/>
  <c r="R90" i="2" s="1"/>
  <c r="V91" i="2"/>
  <c r="R91" i="2" s="1"/>
  <c r="V92" i="2"/>
  <c r="R92" i="2" s="1"/>
  <c r="V93" i="2"/>
  <c r="R93" i="2" s="1"/>
  <c r="V94" i="2"/>
  <c r="R94" i="2" s="1"/>
  <c r="V95" i="2"/>
  <c r="R95" i="2" s="1"/>
  <c r="V10" i="2"/>
  <c r="R10" i="2" s="1"/>
  <c r="J34" i="38"/>
  <c r="I34" i="38"/>
  <c r="M34" i="38"/>
  <c r="L34" i="38"/>
  <c r="I46" i="18"/>
  <c r="N46" i="18"/>
  <c r="M46" i="18"/>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10" i="2"/>
  <c r="L12" i="28"/>
  <c r="L20" i="28" s="1"/>
  <c r="N25" i="38"/>
  <c r="M25" i="38"/>
  <c r="L25" i="38"/>
  <c r="K25" i="38"/>
  <c r="J25" i="38"/>
  <c r="I25" i="38"/>
  <c r="B8" i="38"/>
  <c r="A8" i="38"/>
  <c r="B7" i="38"/>
  <c r="A7" i="38"/>
  <c r="B6" i="38"/>
  <c r="A6" i="38"/>
  <c r="B5" i="38"/>
  <c r="A5" i="38"/>
  <c r="B4" i="38"/>
  <c r="A4" i="38"/>
  <c r="B3" i="38"/>
  <c r="A3" i="38"/>
  <c r="G14" i="35"/>
  <c r="E14" i="35" s="1"/>
  <c r="H14" i="35" s="1"/>
  <c r="J14" i="35" s="1"/>
  <c r="G15" i="35"/>
  <c r="E15" i="35" s="1"/>
  <c r="H15" i="35" s="1"/>
  <c r="J15" i="35" s="1"/>
  <c r="G13" i="35"/>
  <c r="E13" i="35" s="1"/>
  <c r="H13" i="35" s="1"/>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8" i="2"/>
  <c r="W8" i="2"/>
  <c r="C7" i="2"/>
  <c r="C6" i="2"/>
  <c r="C5" i="2"/>
  <c r="C3" i="2"/>
  <c r="B4" i="2"/>
  <c r="B5" i="2"/>
  <c r="B6" i="2"/>
  <c r="B7" i="2"/>
  <c r="B3" i="2"/>
  <c r="AC95" i="2"/>
  <c r="W95" i="2"/>
  <c r="AC94" i="2"/>
  <c r="W94" i="2"/>
  <c r="AC93" i="2"/>
  <c r="W93" i="2"/>
  <c r="AC92" i="2"/>
  <c r="W92" i="2"/>
  <c r="AC91" i="2"/>
  <c r="W91" i="2"/>
  <c r="AC90" i="2"/>
  <c r="W90" i="2"/>
  <c r="AC89" i="2"/>
  <c r="W89" i="2"/>
  <c r="AC88" i="2"/>
  <c r="W88" i="2"/>
  <c r="AC87" i="2"/>
  <c r="W87" i="2"/>
  <c r="AC86" i="2"/>
  <c r="W86" i="2"/>
  <c r="AC85" i="2"/>
  <c r="W85" i="2"/>
  <c r="AC84" i="2"/>
  <c r="W84" i="2"/>
  <c r="AC83" i="2"/>
  <c r="W83" i="2"/>
  <c r="AC82" i="2"/>
  <c r="W82" i="2"/>
  <c r="AC81" i="2"/>
  <c r="W81" i="2"/>
  <c r="AC80" i="2"/>
  <c r="W80" i="2"/>
  <c r="AC79" i="2"/>
  <c r="W79" i="2"/>
  <c r="AC78" i="2"/>
  <c r="W78" i="2"/>
  <c r="AC77" i="2"/>
  <c r="W77" i="2"/>
  <c r="AC76" i="2"/>
  <c r="W76" i="2"/>
  <c r="AC75" i="2"/>
  <c r="W75" i="2"/>
  <c r="AC74" i="2"/>
  <c r="W74" i="2"/>
  <c r="AC73" i="2"/>
  <c r="W73" i="2"/>
  <c r="AC72" i="2"/>
  <c r="W72" i="2"/>
  <c r="AC71" i="2"/>
  <c r="W71" i="2"/>
  <c r="AC70" i="2"/>
  <c r="W70" i="2"/>
  <c r="AC69" i="2"/>
  <c r="W69" i="2"/>
  <c r="AC68" i="2"/>
  <c r="W68" i="2"/>
  <c r="AC67" i="2"/>
  <c r="W67" i="2"/>
  <c r="AC66" i="2"/>
  <c r="W66" i="2"/>
  <c r="AC65" i="2"/>
  <c r="W65" i="2"/>
  <c r="AC64" i="2"/>
  <c r="W64" i="2"/>
  <c r="AC63" i="2"/>
  <c r="W63" i="2"/>
  <c r="AC62" i="2"/>
  <c r="W62" i="2"/>
  <c r="AC61" i="2"/>
  <c r="W61" i="2"/>
  <c r="AC60" i="2"/>
  <c r="W60" i="2"/>
  <c r="AC59" i="2"/>
  <c r="W59" i="2"/>
  <c r="AC58" i="2"/>
  <c r="W58" i="2"/>
  <c r="AC57" i="2"/>
  <c r="W57" i="2"/>
  <c r="AC56" i="2"/>
  <c r="W56" i="2"/>
  <c r="AC55" i="2"/>
  <c r="W55" i="2"/>
  <c r="AC54" i="2"/>
  <c r="W54" i="2"/>
  <c r="AC53" i="2"/>
  <c r="W53" i="2"/>
  <c r="AC52" i="2"/>
  <c r="W52" i="2"/>
  <c r="AC51" i="2"/>
  <c r="W51" i="2"/>
  <c r="AC50" i="2"/>
  <c r="W50" i="2"/>
  <c r="AC49" i="2"/>
  <c r="W49" i="2"/>
  <c r="AC48" i="2"/>
  <c r="W48" i="2"/>
  <c r="AC47" i="2"/>
  <c r="W47" i="2"/>
  <c r="AC46" i="2"/>
  <c r="W46" i="2"/>
  <c r="AC45" i="2"/>
  <c r="W45" i="2"/>
  <c r="AC44" i="2"/>
  <c r="W44" i="2"/>
  <c r="AC43" i="2"/>
  <c r="W43" i="2"/>
  <c r="AC42" i="2"/>
  <c r="W42" i="2"/>
  <c r="AC41" i="2"/>
  <c r="W41" i="2"/>
  <c r="AC40" i="2"/>
  <c r="W40" i="2"/>
  <c r="AC39" i="2"/>
  <c r="W39" i="2"/>
  <c r="AC38" i="2"/>
  <c r="W38" i="2"/>
  <c r="AC37" i="2"/>
  <c r="W37" i="2"/>
  <c r="AC36" i="2"/>
  <c r="W36" i="2"/>
  <c r="AC35" i="2"/>
  <c r="W35" i="2"/>
  <c r="AC34" i="2"/>
  <c r="W34" i="2"/>
  <c r="AC33" i="2"/>
  <c r="W33" i="2"/>
  <c r="AC32" i="2"/>
  <c r="W32" i="2"/>
  <c r="AC31" i="2"/>
  <c r="W31" i="2"/>
  <c r="AC30" i="2"/>
  <c r="W30" i="2"/>
  <c r="AC29" i="2"/>
  <c r="W29" i="2"/>
  <c r="AC28" i="2"/>
  <c r="W28" i="2"/>
  <c r="AC27" i="2"/>
  <c r="W27" i="2"/>
  <c r="AC26" i="2"/>
  <c r="W26" i="2"/>
  <c r="AC25" i="2"/>
  <c r="W25" i="2"/>
  <c r="AC24" i="2"/>
  <c r="W24" i="2"/>
  <c r="AC23" i="2"/>
  <c r="W23" i="2"/>
  <c r="AC22" i="2"/>
  <c r="W22" i="2"/>
  <c r="AC21" i="2"/>
  <c r="W21" i="2"/>
  <c r="AC20" i="2"/>
  <c r="W20" i="2"/>
  <c r="AC19" i="2"/>
  <c r="W19" i="2"/>
  <c r="AC18" i="2"/>
  <c r="W18" i="2"/>
  <c r="AC17" i="2"/>
  <c r="W17" i="2"/>
  <c r="AC16" i="2"/>
  <c r="W16" i="2"/>
  <c r="AC15" i="2"/>
  <c r="AC11" i="2"/>
  <c r="AC12" i="2"/>
  <c r="AC13" i="2"/>
  <c r="AC14" i="2"/>
  <c r="AC10" i="2"/>
  <c r="B6" i="28"/>
  <c r="B5" i="28"/>
  <c r="B3" i="28"/>
  <c r="A8" i="36"/>
  <c r="A7" i="36"/>
  <c r="A6" i="36"/>
  <c r="A5" i="36"/>
  <c r="A4" i="36"/>
  <c r="A3" i="36"/>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8" i="37"/>
  <c r="B7" i="37"/>
  <c r="B6" i="37"/>
  <c r="B5" i="37"/>
  <c r="B3" i="37"/>
  <c r="A8" i="37"/>
  <c r="A7" i="37"/>
  <c r="A6" i="37"/>
  <c r="A5" i="37"/>
  <c r="A4" i="37"/>
  <c r="A3" i="37"/>
  <c r="B8" i="5"/>
  <c r="B7" i="5"/>
  <c r="B6" i="5"/>
  <c r="B5" i="5"/>
  <c r="B4" i="5"/>
  <c r="B3" i="5"/>
  <c r="A8" i="5"/>
  <c r="A7" i="5"/>
  <c r="A6" i="5"/>
  <c r="A5" i="5"/>
  <c r="A4" i="5"/>
  <c r="A3" i="5"/>
  <c r="B8" i="36"/>
  <c r="B7" i="36"/>
  <c r="B6" i="36"/>
  <c r="B5" i="36"/>
  <c r="B3" i="36"/>
  <c r="B4" i="36"/>
  <c r="B4" i="31"/>
  <c r="B8" i="31"/>
  <c r="B7" i="31"/>
  <c r="B6" i="31"/>
  <c r="B5" i="31"/>
  <c r="B3" i="31"/>
  <c r="B4" i="35"/>
  <c r="A45" i="32" s="1"/>
  <c r="B4" i="32"/>
  <c r="B8" i="35"/>
  <c r="B7" i="35"/>
  <c r="B6" i="35"/>
  <c r="B5" i="35"/>
  <c r="B3" i="35"/>
  <c r="I17" i="35"/>
  <c r="D17" i="35"/>
  <c r="L31" i="34"/>
  <c r="K31" i="34"/>
  <c r="J31" i="34"/>
  <c r="I31" i="34"/>
  <c r="F31" i="34"/>
  <c r="L30" i="34"/>
  <c r="K30" i="34"/>
  <c r="J30" i="34"/>
  <c r="I30" i="34"/>
  <c r="F30" i="34"/>
  <c r="L29" i="34"/>
  <c r="K29" i="34"/>
  <c r="J29" i="34"/>
  <c r="I29" i="34"/>
  <c r="F29" i="34"/>
  <c r="L28" i="34"/>
  <c r="K28" i="34"/>
  <c r="J28" i="34"/>
  <c r="I28" i="34"/>
  <c r="F28" i="34"/>
  <c r="L27" i="34"/>
  <c r="K27" i="34"/>
  <c r="J27" i="34"/>
  <c r="I27" i="34"/>
  <c r="N27" i="34"/>
  <c r="Q27" i="34" s="1"/>
  <c r="F27" i="34"/>
  <c r="L25" i="34"/>
  <c r="K25" i="34"/>
  <c r="J25" i="34"/>
  <c r="I25" i="34"/>
  <c r="F25" i="34"/>
  <c r="L23" i="34"/>
  <c r="K23" i="34"/>
  <c r="J23" i="34"/>
  <c r="I23" i="34"/>
  <c r="F23" i="34"/>
  <c r="L21" i="34"/>
  <c r="K21" i="34"/>
  <c r="J21" i="34"/>
  <c r="I21" i="34"/>
  <c r="F21" i="34"/>
  <c r="L20" i="34"/>
  <c r="K20" i="34"/>
  <c r="J20" i="34"/>
  <c r="I20" i="34"/>
  <c r="F20" i="34"/>
  <c r="L19" i="34"/>
  <c r="K19" i="34"/>
  <c r="J19" i="34"/>
  <c r="I19" i="34"/>
  <c r="F19" i="34"/>
  <c r="L18" i="34"/>
  <c r="K18" i="34"/>
  <c r="J18" i="34"/>
  <c r="I18" i="34"/>
  <c r="F18" i="34"/>
  <c r="B7" i="34"/>
  <c r="B6" i="34"/>
  <c r="B5" i="34"/>
  <c r="B4" i="34"/>
  <c r="B3" i="34"/>
  <c r="A47" i="32" s="1"/>
  <c r="B2" i="34"/>
  <c r="P33" i="34"/>
  <c r="L17" i="34"/>
  <c r="K17" i="34"/>
  <c r="J17" i="34"/>
  <c r="I17" i="34"/>
  <c r="F17" i="34"/>
  <c r="L16" i="34"/>
  <c r="K16" i="34"/>
  <c r="J16" i="34"/>
  <c r="I16" i="34"/>
  <c r="F16" i="34"/>
  <c r="L15" i="34"/>
  <c r="K15" i="34"/>
  <c r="J15" i="34"/>
  <c r="I15" i="34"/>
  <c r="F15" i="34"/>
  <c r="L14" i="34"/>
  <c r="K14" i="34"/>
  <c r="J14" i="34"/>
  <c r="I14" i="34"/>
  <c r="F14" i="34"/>
  <c r="L12" i="34"/>
  <c r="K12" i="34"/>
  <c r="J12" i="34"/>
  <c r="F12" i="34"/>
  <c r="I12" i="34" s="1"/>
  <c r="B8" i="17"/>
  <c r="B7" i="17"/>
  <c r="B6" i="17"/>
  <c r="B5" i="17"/>
  <c r="B3" i="17"/>
  <c r="B7" i="18"/>
  <c r="B6" i="18"/>
  <c r="B5" i="18"/>
  <c r="B3" i="18"/>
  <c r="N33" i="18"/>
  <c r="M33" i="18"/>
  <c r="L33" i="18"/>
  <c r="K33" i="18"/>
  <c r="J33" i="18"/>
  <c r="I33" i="18"/>
  <c r="B8" i="18"/>
  <c r="B4" i="28"/>
  <c r="V11" i="2"/>
  <c r="R11" i="2" s="1"/>
  <c r="V13" i="2"/>
  <c r="R13" i="2" s="1"/>
  <c r="X14" i="2"/>
  <c r="W14" i="2"/>
  <c r="C4" i="2"/>
  <c r="B4" i="18"/>
  <c r="B4" i="17"/>
  <c r="B41" i="17"/>
  <c r="B47" i="17" s="1"/>
  <c r="B51" i="17" s="1"/>
  <c r="B52" i="17"/>
  <c r="N12" i="34" l="1"/>
  <c r="N14" i="34"/>
  <c r="Q14" i="34" s="1"/>
  <c r="N28" i="34"/>
  <c r="Q28" i="34" s="1"/>
  <c r="C12" i="37"/>
  <c r="N23" i="34"/>
  <c r="Q23" i="34" s="1"/>
  <c r="N25" i="34"/>
  <c r="Q25" i="34" s="1"/>
  <c r="N18" i="34"/>
  <c r="Q18" i="34" s="1"/>
  <c r="N19" i="34"/>
  <c r="Q19" i="34" s="1"/>
  <c r="N20" i="34"/>
  <c r="Q20" i="34" s="1"/>
  <c r="N15" i="34"/>
  <c r="Q15" i="34" s="1"/>
  <c r="N30" i="34"/>
  <c r="Q30" i="34" s="1"/>
  <c r="Y10" i="2"/>
  <c r="U10" i="2" s="1"/>
  <c r="Y11" i="2"/>
  <c r="U11" i="2" s="1"/>
  <c r="Y13" i="2"/>
  <c r="U13" i="2" s="1"/>
  <c r="N31" i="34"/>
  <c r="Q31" i="34" s="1"/>
  <c r="O33" i="18"/>
  <c r="N16" i="34"/>
  <c r="Q16" i="34" s="1"/>
  <c r="N29" i="34"/>
  <c r="Q29" i="34" s="1"/>
  <c r="N21" i="34"/>
  <c r="Q21" i="34" s="1"/>
  <c r="N17" i="34"/>
  <c r="Q17" i="34" s="1"/>
  <c r="B49" i="17"/>
  <c r="B50" i="17"/>
  <c r="X13" i="2"/>
  <c r="T13" i="2" s="1"/>
  <c r="O25" i="38"/>
  <c r="K34" i="38"/>
  <c r="J46" i="18"/>
  <c r="N34" i="38"/>
  <c r="L46" i="18"/>
  <c r="K46" i="18"/>
  <c r="J13" i="35"/>
  <c r="W10" i="2"/>
  <c r="S10" i="2" s="1"/>
  <c r="X11" i="2"/>
  <c r="T11" i="2" s="1"/>
  <c r="V12" i="2"/>
  <c r="R12" i="2" s="1"/>
  <c r="D12" i="37" s="1"/>
  <c r="W13" i="2"/>
  <c r="S13" i="2" s="1"/>
  <c r="X10" i="2"/>
  <c r="T10" i="2" s="1"/>
  <c r="W11" i="2"/>
  <c r="S11" i="2" s="1"/>
  <c r="H47" i="32" l="1"/>
  <c r="F16" i="32"/>
  <c r="E12" i="18"/>
  <c r="E15" i="18" s="1"/>
  <c r="E18" i="18" s="1"/>
  <c r="Q12" i="34"/>
  <c r="Q33" i="34" s="1"/>
  <c r="Y12" i="2"/>
  <c r="B53" i="17"/>
  <c r="E12" i="38"/>
  <c r="E15" i="38" s="1"/>
  <c r="E17" i="38" s="1"/>
  <c r="X12" i="2"/>
  <c r="T12" i="2" s="1"/>
  <c r="W12" i="2"/>
  <c r="S12" i="2" s="1"/>
  <c r="F14" i="32" s="1"/>
  <c r="E16" i="32" l="1"/>
  <c r="H45" i="32"/>
  <c r="J12" i="37"/>
  <c r="U12" i="2"/>
  <c r="E18" i="38"/>
  <c r="E19" i="38" s="1"/>
  <c r="E21" i="38" s="1"/>
  <c r="E17" i="18"/>
  <c r="E19" i="18" s="1"/>
  <c r="E21" i="18" s="1"/>
  <c r="I8" i="28" l="1"/>
  <c r="C29" i="17"/>
  <c r="C31" i="17" s="1"/>
  <c r="C34" i="17" s="1"/>
  <c r="C21" i="17" s="1"/>
  <c r="C24" i="17" s="1"/>
  <c r="E22" i="38" s="1"/>
  <c r="E23" i="38" s="1"/>
  <c r="E25" i="38" l="1"/>
  <c r="E26" i="38" s="1"/>
  <c r="E22" i="18"/>
  <c r="E23" i="18" s="1"/>
  <c r="E25" i="18" l="1"/>
  <c r="E26" i="18" s="1"/>
  <c r="E32" i="38"/>
  <c r="E43" i="38" s="1"/>
  <c r="E47" i="38" s="1"/>
  <c r="G23" i="37" s="1"/>
  <c r="E32" i="18" l="1"/>
  <c r="E27" i="37" l="1"/>
  <c r="E23" i="37"/>
  <c r="E18" i="37"/>
  <c r="E16" i="37"/>
  <c r="E17" i="37"/>
  <c r="E19" i="37"/>
  <c r="F35" i="38"/>
  <c r="F36" i="38"/>
  <c r="F37" i="38"/>
  <c r="F38" i="38"/>
  <c r="F39" i="38"/>
  <c r="F40" i="38"/>
  <c r="F41" i="38"/>
  <c r="E49" i="38"/>
  <c r="F34" i="38"/>
  <c r="E53" i="38"/>
  <c r="F19" i="38"/>
  <c r="F45" i="38"/>
  <c r="F26" i="38"/>
  <c r="E51" i="38"/>
  <c r="G16" i="32"/>
  <c r="E35" i="37" s="1"/>
  <c r="F23" i="38"/>
  <c r="F32" i="38"/>
  <c r="F43" i="38"/>
  <c r="E43" i="18"/>
  <c r="E47" i="18" s="1"/>
  <c r="E49" i="18" l="1"/>
  <c r="E31" i="37"/>
  <c r="H16" i="32"/>
  <c r="G12" i="37"/>
  <c r="F47" i="38"/>
  <c r="I29" i="39" l="1"/>
  <c r="I17" i="39"/>
  <c r="I15" i="39"/>
  <c r="K14" i="40"/>
  <c r="I23" i="39"/>
  <c r="H12" i="42"/>
  <c r="H11" i="42"/>
  <c r="F35" i="18"/>
  <c r="F36" i="18"/>
  <c r="F37" i="18"/>
  <c r="F38" i="18"/>
  <c r="F39" i="18"/>
  <c r="F40" i="18"/>
  <c r="F41" i="18"/>
  <c r="F34" i="18"/>
  <c r="F42" i="18"/>
  <c r="E51" i="18"/>
  <c r="F45" i="18"/>
  <c r="F19" i="18"/>
  <c r="G14" i="32"/>
  <c r="F23" i="18"/>
  <c r="F26" i="18"/>
  <c r="E53" i="18"/>
  <c r="F32" i="18"/>
  <c r="F43" i="18"/>
  <c r="J40" i="44" l="1"/>
  <c r="K40" i="44"/>
  <c r="J39" i="44"/>
  <c r="K39" i="44"/>
  <c r="H14" i="42"/>
  <c r="H43" i="32" s="1"/>
  <c r="H49" i="32" s="1"/>
  <c r="I18" i="31"/>
  <c r="I16" i="31"/>
  <c r="I20" i="31"/>
  <c r="I15" i="31"/>
  <c r="I17" i="31"/>
  <c r="I14" i="31"/>
  <c r="E12" i="37"/>
  <c r="H14" i="32"/>
  <c r="H21" i="32" s="1"/>
  <c r="I13" i="31"/>
  <c r="I20" i="39"/>
  <c r="G25" i="40"/>
  <c r="I28" i="39"/>
  <c r="I22" i="39"/>
  <c r="I16" i="39"/>
  <c r="I26" i="39"/>
  <c r="G26" i="40"/>
  <c r="I21" i="40"/>
  <c r="I27" i="39"/>
  <c r="I21" i="39"/>
  <c r="G27" i="40"/>
  <c r="I20" i="40"/>
  <c r="I14" i="39"/>
  <c r="I19" i="40"/>
  <c r="F47" i="18"/>
  <c r="L39" i="44" l="1"/>
  <c r="L40" i="44"/>
  <c r="K13" i="44"/>
  <c r="J13" i="44"/>
  <c r="C18" i="37"/>
  <c r="G18" i="37" s="1"/>
  <c r="H12" i="37"/>
  <c r="K12" i="37" s="1"/>
  <c r="G19" i="32"/>
  <c r="J35" i="44"/>
  <c r="K35" i="44"/>
  <c r="K16" i="44"/>
  <c r="J16" i="44"/>
  <c r="J29" i="44"/>
  <c r="K29" i="44"/>
  <c r="J36" i="44"/>
  <c r="K36" i="44"/>
  <c r="K21" i="44"/>
  <c r="J21" i="44"/>
  <c r="K37" i="44"/>
  <c r="J37" i="44"/>
  <c r="J26" i="44"/>
  <c r="K26" i="44"/>
  <c r="K34" i="44"/>
  <c r="J34" i="44"/>
  <c r="J14" i="44"/>
  <c r="K14" i="44"/>
  <c r="K15" i="40"/>
  <c r="L15" i="40"/>
  <c r="J20" i="44"/>
  <c r="K20" i="44"/>
  <c r="K19" i="44"/>
  <c r="J19" i="44"/>
  <c r="K30" i="44"/>
  <c r="J30" i="44"/>
  <c r="K38" i="44"/>
  <c r="J38" i="44"/>
  <c r="J31" i="44"/>
  <c r="K31" i="44"/>
  <c r="K17" i="44"/>
  <c r="J17" i="44"/>
  <c r="J33" i="44"/>
  <c r="K33" i="44"/>
  <c r="J32" i="44"/>
  <c r="K32" i="44"/>
  <c r="K28" i="44"/>
  <c r="J28" i="44"/>
  <c r="C17" i="37"/>
  <c r="G17" i="37" s="1"/>
  <c r="K22" i="44"/>
  <c r="J22" i="44"/>
  <c r="L14" i="40"/>
  <c r="M14" i="40" s="1"/>
  <c r="K18" i="44"/>
  <c r="J18" i="44"/>
  <c r="J15" i="44"/>
  <c r="K15" i="44"/>
  <c r="C23" i="37"/>
  <c r="I23" i="37" s="1"/>
  <c r="K27" i="44"/>
  <c r="J27" i="44"/>
  <c r="K25" i="44"/>
  <c r="J25" i="44"/>
  <c r="K23" i="44"/>
  <c r="J23" i="44"/>
  <c r="J24" i="44"/>
  <c r="K24" i="44"/>
  <c r="J23" i="37" l="1"/>
  <c r="H29" i="32"/>
  <c r="M15" i="40"/>
  <c r="L17" i="44"/>
  <c r="C35" i="37"/>
  <c r="G35" i="37" s="1"/>
  <c r="L13" i="44"/>
  <c r="H17" i="37"/>
  <c r="C31" i="37"/>
  <c r="G31" i="37" s="1"/>
  <c r="L23" i="44"/>
  <c r="L19" i="44"/>
  <c r="L28" i="44"/>
  <c r="L37" i="44"/>
  <c r="L14" i="44"/>
  <c r="L25" i="44"/>
  <c r="L21" i="44"/>
  <c r="L16" i="44"/>
  <c r="L22" i="44"/>
  <c r="L33" i="44"/>
  <c r="L30" i="44"/>
  <c r="L20" i="44"/>
  <c r="L18" i="44"/>
  <c r="L27" i="44"/>
  <c r="L26" i="44"/>
  <c r="L36" i="44"/>
  <c r="L15" i="44"/>
  <c r="L24" i="44"/>
  <c r="L29" i="44"/>
  <c r="L31" i="44"/>
  <c r="L32" i="44"/>
  <c r="L34" i="44"/>
  <c r="L38" i="44"/>
  <c r="L35" i="44"/>
  <c r="H35" i="37" l="1"/>
  <c r="H18" i="37"/>
  <c r="H33" i="32"/>
  <c r="H22" i="32"/>
  <c r="H23" i="32" s="1"/>
  <c r="L12" i="37"/>
  <c r="C16" i="37"/>
  <c r="H35" i="32" l="1"/>
  <c r="H31" i="37"/>
  <c r="C27" i="37"/>
  <c r="G27" i="37" s="1"/>
  <c r="H50" i="32"/>
  <c r="H51" i="32" s="1"/>
  <c r="G16" i="37" l="1"/>
  <c r="G19" i="37" s="1"/>
  <c r="C19" i="37"/>
  <c r="H31" i="32"/>
  <c r="A39" i="37" l="1"/>
  <c r="B39" i="37" s="1"/>
  <c r="H16" i="37"/>
  <c r="H19" i="37" s="1"/>
  <c r="H27" i="37"/>
  <c r="H27" i="32" l="1"/>
  <c r="H37" i="32" s="1"/>
  <c r="H53" i="32" s="1"/>
  <c r="H54" i="32" l="1"/>
  <c r="H55" i="32" s="1"/>
  <c r="H38" i="32"/>
  <c r="H39" i="32" s="1"/>
</calcChain>
</file>

<file path=xl/sharedStrings.xml><?xml version="1.0" encoding="utf-8"?>
<sst xmlns="http://schemas.openxmlformats.org/spreadsheetml/2006/main" count="1451" uniqueCount="530">
  <si>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</si>
  <si>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</si>
  <si>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</si>
  <si>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</si>
  <si>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</si>
  <si>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</si>
  <si>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</si>
  <si>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</si>
  <si>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</si>
  <si>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</si>
  <si>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</si>
  <si>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</si>
  <si>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</si>
  <si>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</si>
  <si>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</si>
  <si>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</si>
  <si>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</si>
  <si>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</si>
  <si>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</si>
  <si>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</si>
  <si>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</si>
  <si>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</si>
  <si>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</si>
  <si>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</si>
  <si>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</si>
  <si>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</si>
  <si>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</si>
  <si>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</si>
  <si>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</si>
  <si>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</si>
  <si>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</si>
  <si>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</si>
  <si>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</si>
  <si>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</si>
  <si>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</si>
  <si>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</si>
  <si>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</si>
  <si>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</si>
  <si>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</si>
  <si>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</si>
  <si>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</si>
  <si>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</si>
  <si>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</si>
  <si>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</si>
  <si>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</si>
  <si>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</si>
  <si>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</si>
  <si>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</si>
  <si>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</si>
  <si>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</si>
  <si>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</si>
  <si>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</si>
  <si>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</si>
  <si>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</si>
  <si>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</si>
  <si>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</si>
  <si>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</si>
  <si>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</si>
  <si>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</si>
  <si>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</si>
  <si>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</si>
  <si>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</si>
  <si>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</si>
  <si>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</si>
  <si>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</si>
  <si>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</si>
  <si>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</si>
  <si>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</si>
  <si>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</si>
  <si>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</si>
  <si>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</si>
  <si>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</si>
  <si>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</si>
  <si>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</si>
  <si>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</si>
  <si>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</si>
  <si>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</si>
  <si>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</si>
  <si>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</si>
  <si>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</si>
  <si>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</si>
  <si>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</si>
  <si>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</si>
  <si>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</si>
  <si>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</si>
  <si>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</si>
  <si>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</si>
  <si>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</si>
  <si>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</si>
  <si>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</si>
  <si>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</si>
  <si>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</si>
  <si>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</si>
  <si>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</si>
  <si>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</si>
  <si>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</si>
  <si>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</si>
  <si>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</si>
  <si>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</si>
  <si>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</si>
  <si>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</si>
  <si>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</si>
  <si>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</si>
  <si>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</si>
  <si>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</si>
  <si>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</si>
  <si>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Locatie</t>
  </si>
  <si>
    <t>frequentie per jaar</t>
  </si>
  <si>
    <t>Kosten per beurt</t>
  </si>
  <si>
    <t>Totaal kosten per jaar</t>
  </si>
  <si>
    <t>Adres</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</si>
  <si>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</si>
  <si>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</si>
  <si>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</si>
  <si>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</si>
  <si>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</si>
  <si>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</si>
  <si>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</si>
  <si>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</si>
  <si>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</si>
  <si>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</si>
  <si>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</si>
  <si>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</si>
  <si>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</si>
  <si>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</si>
  <si>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</si>
  <si>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</si>
  <si>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</si>
  <si>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</si>
  <si>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</si>
  <si>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</si>
  <si>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</si>
  <si>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</si>
  <si>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</si>
  <si>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</si>
  <si>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</si>
  <si>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</si>
  <si>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</si>
  <si>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</si>
  <si>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EINDTOTAAL KOSTEN PER JAAR  EXCLUSIEF BTW</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</si>
  <si>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</si>
  <si>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</si>
  <si>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</si>
  <si>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</si>
  <si>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</si>
  <si>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</si>
  <si>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</si>
  <si>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</si>
  <si>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</si>
  <si>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</si>
  <si>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</si>
  <si>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</si>
  <si>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</si>
  <si>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</si>
  <si>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</si>
  <si>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</si>
  <si>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</si>
  <si>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</si>
  <si>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</si>
  <si>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</si>
  <si>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</si>
  <si>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</si>
  <si>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</si>
  <si>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</si>
  <si>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</si>
  <si>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Separatieglas dubbelzijdig</t>
  </si>
  <si>
    <t>Aantal m2</t>
  </si>
  <si>
    <t>Kosten bewassing per jaar</t>
  </si>
  <si>
    <t>Kosten klimmateriaal per jaar</t>
  </si>
  <si>
    <t>Totaalkosten per jaar</t>
  </si>
  <si>
    <t>4</t>
  </si>
  <si>
    <t>uren per jaar</t>
  </si>
  <si>
    <t>uurtarief</t>
  </si>
  <si>
    <t>kosten per jaar</t>
  </si>
  <si>
    <t>Omschrijving werkzaamheden</t>
  </si>
  <si>
    <t>Aantal</t>
  </si>
  <si>
    <t>Vloerenonderhoud  (inclusief uit-/inruimen van het meubilair)</t>
  </si>
  <si>
    <t>Reinigen raambekleding</t>
  </si>
  <si>
    <t>Verticale lamellen stof</t>
  </si>
  <si>
    <t>Verticale lamellen metaal/kunsstof</t>
  </si>
  <si>
    <t>Regietarieven</t>
  </si>
  <si>
    <t>Schoonmaakonderhoud</t>
  </si>
  <si>
    <t>Mits anders aangegeven is de uitvoering op reguliere werktijden: maandag t/m vrijdag [06.00 en 21.30 uur]</t>
  </si>
  <si>
    <t>Totaal m2</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</si>
  <si>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</si>
  <si>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</si>
  <si>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</si>
  <si>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</si>
  <si>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</si>
  <si>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</si>
  <si>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</si>
  <si>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</si>
  <si>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</si>
  <si>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</si>
  <si>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</si>
  <si>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</si>
  <si>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</si>
  <si>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</si>
  <si>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</si>
  <si>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</si>
  <si>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</si>
  <si>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</si>
  <si>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</si>
  <si>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</si>
  <si>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</si>
  <si>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</si>
  <si>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</si>
  <si>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</si>
  <si>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</si>
  <si>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</si>
  <si>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</si>
  <si>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</si>
  <si>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</si>
  <si>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</si>
  <si>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</si>
  <si>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RAS premie</t>
  </si>
  <si>
    <t>Frequentie verklaring</t>
  </si>
  <si>
    <t>5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</si>
  <si>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</si>
  <si>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</si>
  <si>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</si>
  <si>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</si>
  <si>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</si>
  <si>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</si>
  <si>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</si>
  <si>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</si>
  <si>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</si>
  <si>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</si>
  <si>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</si>
  <si>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</si>
  <si>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</si>
  <si>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GVB Veren</t>
  </si>
  <si>
    <t>Amsterdam</t>
  </si>
  <si>
    <t>Kantoren</t>
  </si>
  <si>
    <t>Aambeeldstraat 8</t>
  </si>
  <si>
    <t>Jaarprijs regulier schoonmaakonderhoud Kantoren</t>
  </si>
  <si>
    <t>BG</t>
  </si>
  <si>
    <t>Kantine</t>
  </si>
  <si>
    <t>Keuken</t>
  </si>
  <si>
    <t>Magazijn</t>
  </si>
  <si>
    <t>Verkeersruimte</t>
  </si>
  <si>
    <t>Sanitair</t>
  </si>
  <si>
    <t>007a</t>
  </si>
  <si>
    <t>007b</t>
  </si>
  <si>
    <t>Technische ruimte</t>
  </si>
  <si>
    <t>Kantoor</t>
  </si>
  <si>
    <t>Werkplaats</t>
  </si>
  <si>
    <t>Berging</t>
  </si>
  <si>
    <t>Vergaderruimte</t>
  </si>
  <si>
    <t>1e verd</t>
  </si>
  <si>
    <t>Trap</t>
  </si>
  <si>
    <t>Fietsenstalling</t>
  </si>
  <si>
    <t>Portiersloge</t>
  </si>
  <si>
    <t>OKB1</t>
  </si>
  <si>
    <t>Kraambaan</t>
  </si>
  <si>
    <t>OWO1</t>
  </si>
  <si>
    <t>OWO2</t>
  </si>
  <si>
    <t>OWO3</t>
  </si>
  <si>
    <t>OWO4</t>
  </si>
  <si>
    <t>OWO4a</t>
  </si>
  <si>
    <t>OWO5</t>
  </si>
  <si>
    <t>Meating point-hal</t>
  </si>
  <si>
    <t>Meating point-pantry</t>
  </si>
  <si>
    <t>Meating point-gang</t>
  </si>
  <si>
    <t>Meating point-vergaderkamer</t>
  </si>
  <si>
    <t>OWO5a</t>
  </si>
  <si>
    <t>Meating point-trap</t>
  </si>
  <si>
    <t>Meating point-toilet</t>
  </si>
  <si>
    <t xml:space="preserve">Kantine </t>
  </si>
  <si>
    <t>Bureaukamer</t>
  </si>
  <si>
    <t>Niet in onderhoud</t>
  </si>
  <si>
    <t>nio</t>
  </si>
  <si>
    <t>Trappenhuizen</t>
  </si>
  <si>
    <t>Verkeersruimten</t>
  </si>
  <si>
    <t>Reinigen en bijvullen koffieautomaat</t>
  </si>
  <si>
    <t>Omschrijving Ponten</t>
  </si>
  <si>
    <t>Uren schoonmaak per beurt</t>
  </si>
  <si>
    <t>Uren reistijd per beurt</t>
  </si>
  <si>
    <t>Uurtarief</t>
  </si>
  <si>
    <t>Uren per jaar schoonmaak</t>
  </si>
  <si>
    <t>Buitenhuizerpont</t>
  </si>
  <si>
    <t>Schoonmaakonderhoud conform opleverstaat</t>
  </si>
  <si>
    <t>Hempont</t>
  </si>
  <si>
    <t>Velserpont</t>
  </si>
  <si>
    <t>Subtotaal schoonmaak Veren</t>
  </si>
  <si>
    <t>Oppervlakte m2</t>
  </si>
  <si>
    <t>Wachthuis Buitenhuizerpont</t>
  </si>
  <si>
    <t>Wachthuis Hempont</t>
  </si>
  <si>
    <t>Wachthuis Velserpont</t>
  </si>
  <si>
    <t>Subtotaal schoonmaak Wachthuizen</t>
  </si>
  <si>
    <t>Leveren, verzamelen afval (conform frequentie schoonmaak), ledigen (1 x p wk) en reinigen (indien noodzakelijk)</t>
  </si>
  <si>
    <t>Verzamelen afval (conform frequentie schoonmaak incl. leveren afvalzakken), ledigen (1 x p wk) en reinigen (indien noodzakelijk)</t>
  </si>
  <si>
    <t>Subtotaal afvalcontainer kliko formaat</t>
  </si>
  <si>
    <t>Frequentie per jaar</t>
  </si>
  <si>
    <t>Subtotaal hekwerken en PID-palen</t>
  </si>
  <si>
    <t>Totaaloverzicht Noordzeekanaal</t>
  </si>
  <si>
    <t>KOSTEN NOORDZEEKANAAL PONTEN</t>
  </si>
  <si>
    <t>KOSTEN IJ-VEREN</t>
  </si>
  <si>
    <t>Omschrijving IJ-Veren</t>
  </si>
  <si>
    <t>Tijdvak uitvoering</t>
  </si>
  <si>
    <t>Uren schoonmaak per veer</t>
  </si>
  <si>
    <t>Conform opleverstaat</t>
  </si>
  <si>
    <t>Type 50 feestdag</t>
  </si>
  <si>
    <t>Type 30 feestdag</t>
  </si>
  <si>
    <t>Subtotaal schoonmaak IJ-Veren</t>
  </si>
  <si>
    <t>Omschrijving aanlegpunten</t>
  </si>
  <si>
    <t>NDSM-terrein ma t/m vrij</t>
  </si>
  <si>
    <t>NDSM-terrein zat en zon</t>
  </si>
  <si>
    <t>NDSM-terrein feestdag</t>
  </si>
  <si>
    <t>Distelweg ma t/m vrij</t>
  </si>
  <si>
    <t>Distelweg zat en zon</t>
  </si>
  <si>
    <t>Distelweg feestdag</t>
  </si>
  <si>
    <t>Buiksloterweg ma t/m vrij</t>
  </si>
  <si>
    <t>Buiksloterweg zat en zon</t>
  </si>
  <si>
    <t>Buiksloterweg feestdag</t>
  </si>
  <si>
    <t>IJplein ma t/m vrij</t>
  </si>
  <si>
    <t>IJplein zat en zon</t>
  </si>
  <si>
    <t>IJplein feestdag</t>
  </si>
  <si>
    <t>De Ruyterkade(-IJplein) ma t/m vrij</t>
  </si>
  <si>
    <t>De Ruyterkade(-IJplein) zat en zon</t>
  </si>
  <si>
    <t>De Ruyterkade(-IJplein) feestdag</t>
  </si>
  <si>
    <t>De Ruyterkade(-Buiksloterweg) ma t/m vrij</t>
  </si>
  <si>
    <t>De Ruyterkade(-Buiksloterweg) zat en zon</t>
  </si>
  <si>
    <t>De Ruyterkade(-Buiksloterweg) feestdag</t>
  </si>
  <si>
    <t>Azartplein ma t/m vrij</t>
  </si>
  <si>
    <t>Azartplein zat en zon</t>
  </si>
  <si>
    <t>Azartplein feestdag</t>
  </si>
  <si>
    <t>Zamenhofstraat ma t/m vrij</t>
  </si>
  <si>
    <t>Zamenhofstraat zat en zon</t>
  </si>
  <si>
    <t>Zamenhofstraat feestdag</t>
  </si>
  <si>
    <t>Subtotaal schoonmaak aanlegpunten</t>
  </si>
  <si>
    <t>KOSTEN IJ-AANLEGPUNTEN</t>
  </si>
  <si>
    <t>KOSTEN SPECIALISTISCH WERK</t>
  </si>
  <si>
    <t>Uren per jaar</t>
  </si>
  <si>
    <t>Subtotaal specialistisch werk</t>
  </si>
  <si>
    <t>Jaarprijs overige werkzaamheden</t>
  </si>
  <si>
    <t>TOTAAL KOSTEN PER JAAR EXCLUSIEF BTW (SCHEPEN)</t>
  </si>
  <si>
    <t>TOTAAL KOSTEN PER JAAR EXCLUSIEF BTW (OVERIGE WERKZAAMHEDEN)</t>
  </si>
  <si>
    <t>Het inzetten van dekken met daartoe geeigend product, handmatig schrobben, afzuigen en conform wetgeving afvoeren van het afvalwater</t>
  </si>
  <si>
    <t>Prijs per 1000 stuks</t>
  </si>
  <si>
    <t xml:space="preserve">Afvalzakken t.b.v. prullenbakken dek veren </t>
  </si>
  <si>
    <t xml:space="preserve">Levering t.b.v. de voorraad (op NZK-ponten decentrale levering in de wachthuizen), bemanning verzorgt wisselen </t>
  </si>
  <si>
    <t>Afvoeren divers grofvuil</t>
  </si>
  <si>
    <t>Prijs per ton excl. BTW</t>
  </si>
  <si>
    <t>Hout afvoeren</t>
  </si>
  <si>
    <t>Ophalen, verwerken en overhandigen stortingsrapport</t>
  </si>
  <si>
    <t>Oud ijzer afvoeren</t>
  </si>
  <si>
    <t>Papiervernietiging</t>
  </si>
  <si>
    <t>Ophalen, verwerken en overhandigen bewijs van vernietiging</t>
  </si>
  <si>
    <t>Archiefvernietiging</t>
  </si>
  <si>
    <t>Verhuizingen</t>
  </si>
  <si>
    <t>Integraal uurtarief excl. BTW</t>
  </si>
  <si>
    <t>Prijs per km</t>
  </si>
  <si>
    <t>Uitvoeren verhuisbewegingen</t>
  </si>
  <si>
    <t>Incl. minivrachtwagen</t>
  </si>
  <si>
    <t>Excl. minivrachtwagen</t>
  </si>
  <si>
    <t>nvt</t>
  </si>
  <si>
    <t>NDSM-terrrein</t>
  </si>
  <si>
    <t>Distelweg</t>
  </si>
  <si>
    <t>Buiksloterweg</t>
  </si>
  <si>
    <t>IJplein</t>
  </si>
  <si>
    <t>De Ruyterkade - IJplein</t>
  </si>
  <si>
    <t>De Ruyterkade - Buiksloterweg</t>
  </si>
  <si>
    <t>Westerdoksdijk</t>
  </si>
  <si>
    <t>Azartplein</t>
  </si>
  <si>
    <t>Zamenhofstraat</t>
  </si>
  <si>
    <t>Aambeeldstraat</t>
  </si>
  <si>
    <t>Gladheidsbestrijding</t>
  </si>
  <si>
    <t>Artikel</t>
  </si>
  <si>
    <t>0-100 stuks</t>
  </si>
  <si>
    <t>101-500 stuks</t>
  </si>
  <si>
    <t>501-1000 stuks</t>
  </si>
  <si>
    <t>&gt; 1000 stuks</t>
  </si>
  <si>
    <t>Toiletpapier</t>
  </si>
  <si>
    <t>2-laags gerecycled tissue</t>
  </si>
  <si>
    <t>Zeepflacon</t>
  </si>
  <si>
    <t>250 ml</t>
  </si>
  <si>
    <t>Zeepvulling tbv automaten</t>
  </si>
  <si>
    <t>Prijs per liter</t>
  </si>
  <si>
    <t>Papieren handdoekjes</t>
  </si>
  <si>
    <t>2-laags gerecycled tissue c-vouw</t>
  </si>
  <si>
    <t>NOORDZEEKANAAL</t>
  </si>
  <si>
    <t>IJ-VEREN</t>
  </si>
  <si>
    <t>SPECIALISTISCHE WERKZAAMHEDEN</t>
  </si>
  <si>
    <t>KANTOREN</t>
  </si>
  <si>
    <t>TOTAAL KOSTEN PER JAAR EXCLUSIEF BTW (REGULIER ONDERHOUD KANTOREN)</t>
  </si>
  <si>
    <t>Totaal kosten per jaar 
excl. btw</t>
  </si>
  <si>
    <t>Productie kosten per jaar
ma t/m vr</t>
  </si>
  <si>
    <t>Totaaloverzicht IJ-Veren</t>
  </si>
  <si>
    <t>Kosten glasbewassing 
per jaar</t>
  </si>
  <si>
    <t>Uren schoonmaak
per jaar</t>
  </si>
  <si>
    <t>Kosten schoonmaak  per jaar</t>
  </si>
  <si>
    <t xml:space="preserve">Kosten reistijd
per jaar </t>
  </si>
  <si>
    <t xml:space="preserve">Uren reistijd 
per jaar </t>
  </si>
  <si>
    <t xml:space="preserve">Uren schoonmaak per jaar </t>
  </si>
  <si>
    <t xml:space="preserve">Prijs per container 
per maand </t>
  </si>
  <si>
    <t xml:space="preserve">Aantal containers </t>
  </si>
  <si>
    <t>Uren 
per beurt</t>
  </si>
  <si>
    <t>Omschrijving buitengebied afvalcontainers</t>
  </si>
  <si>
    <t>Omschrijving buitengebied Kliko's</t>
  </si>
  <si>
    <t>Omschrijving buitengebied 
PID-palen</t>
  </si>
  <si>
    <t xml:space="preserve">Uren schoonmaak 
per jaar </t>
  </si>
  <si>
    <t xml:space="preserve">Kosten reistijd per jaar </t>
  </si>
  <si>
    <t>IJ-VEREN AANLEGPUNTEN</t>
  </si>
  <si>
    <t>Totaaloverzicht IJ-Veren Aanlegpunten</t>
  </si>
  <si>
    <t>Totaaloverzicht Specialistische werkzaamheden</t>
  </si>
  <si>
    <t>Wachthuizen</t>
  </si>
  <si>
    <t>Hekwerken en PID-palen</t>
  </si>
  <si>
    <t>IJ-Veren</t>
  </si>
  <si>
    <t xml:space="preserve">IJ-veren aanlegpunten </t>
  </si>
  <si>
    <t>Specialistische werkzaamheden</t>
  </si>
  <si>
    <t xml:space="preserve">Kosten schoonmaak per jaar </t>
  </si>
  <si>
    <t>Aantal uren per dag / beurt</t>
  </si>
  <si>
    <t>4g-Evenementen Schoonmaak</t>
  </si>
  <si>
    <t>Omschrijving Wachthuizen (wh)</t>
  </si>
  <si>
    <t>Ponten Noordzaakanaal</t>
  </si>
  <si>
    <t xml:space="preserve">Aantal m2 </t>
  </si>
  <si>
    <t>Reinigen dekken en leuningen Veerponten NZK</t>
  </si>
  <si>
    <t xml:space="preserve">tussen 10.00 uur en 15.00 </t>
  </si>
  <si>
    <t>tussen 10.00 uur en 15.00 uur</t>
  </si>
  <si>
    <t>07.00  uur  tot 15.30 uur</t>
  </si>
  <si>
    <t>Maandag t/m vrijdag</t>
  </si>
  <si>
    <t xml:space="preserve">KOSTEN EVENEMENTEN </t>
  </si>
  <si>
    <t>Maandag t/m vrijdag IJ-Veren</t>
  </si>
  <si>
    <t>Weekend IJ-Veren</t>
  </si>
  <si>
    <t>Feestdagen IJ-Veren</t>
  </si>
  <si>
    <t>Maandag t/m zondag incl. Feestdagen  IJ-Veren</t>
  </si>
  <si>
    <t>Maandag t/m vrijdag NZK-Veren</t>
  </si>
  <si>
    <t>Weekend  NZK-Veren</t>
  </si>
  <si>
    <t>Feestdagen  NZK-Veren</t>
  </si>
  <si>
    <t>Maandag t/m zondag incl. Feestdagen  NZK-Veren</t>
  </si>
  <si>
    <t>Aantal nalooprondes per dag</t>
  </si>
  <si>
    <t>Evenementen Schoonmaak</t>
  </si>
  <si>
    <t>Totaaloverzicht kantoren</t>
  </si>
  <si>
    <t>Aantal uren  per ronde</t>
  </si>
  <si>
    <t>4e-IJ aanlegpunten</t>
  </si>
  <si>
    <t>Toezicht uren per jaar  ma-vrij</t>
  </si>
  <si>
    <t>Kosten toezicht per jaar</t>
  </si>
  <si>
    <t>Jaarprijswerkzaamheden Veren</t>
  </si>
  <si>
    <t>4f-Specialistische werkzaamheden</t>
  </si>
  <si>
    <t>uren per stuk /beurt</t>
  </si>
  <si>
    <t>Linoleum</t>
  </si>
  <si>
    <t>Tapijt</t>
  </si>
  <si>
    <t>PVC</t>
  </si>
  <si>
    <t>Het geheel nat reinigen en drogen incl. Reinigen RVS Reiniger van de PID-paal</t>
  </si>
  <si>
    <t>Hekwerken noord en zuid zijde incl. 4 PID-palen Velserpont</t>
  </si>
  <si>
    <t>Hekwerken noord en zuid zijde incl. 2 PID-palen Hempont</t>
  </si>
  <si>
    <t>Hekwerken noord en zuid zijde incl. 2 PID-palen Buitenhuizerpont</t>
  </si>
  <si>
    <t>Type 60 feestdag</t>
  </si>
  <si>
    <t>Pontstijger ma t/m vrij</t>
  </si>
  <si>
    <t>Pontstijger zat en zon</t>
  </si>
  <si>
    <t>Pontstijger feestdag</t>
  </si>
  <si>
    <t>Reinigen van technische ruimten in het onderdek Mk 33</t>
  </si>
  <si>
    <t>Reinigen van technische ruimten in het onderdek MK 50</t>
  </si>
  <si>
    <t>Reinigen van technische ruimten in het onderdek MK 60</t>
  </si>
  <si>
    <t>Reinigen van technische ruimten in het onderdek MK 100</t>
  </si>
  <si>
    <t xml:space="preserve">* Werkzaamheden worden op afroep uitgevoerd. </t>
  </si>
  <si>
    <t xml:space="preserve">** Frequenties zijn een indicatie, hieraan kunnen geen rechten worden ontleend. </t>
  </si>
  <si>
    <t xml:space="preserve">Leveren 12 extra afvalbakken </t>
  </si>
  <si>
    <t xml:space="preserve">4 schepen, tijdens de vaart </t>
  </si>
  <si>
    <t>1 schip tijdens de vaart</t>
  </si>
  <si>
    <t>Zeeburger eiland</t>
  </si>
  <si>
    <t>Reinigen van technische ruimten in het onderdek 34</t>
  </si>
  <si>
    <t xml:space="preserve">Dagelijks verzorgen van de soep om 12 uur van oktober t/m april </t>
  </si>
  <si>
    <t>Afvalcontainer locatie Buitenhuizerpont (kliko 240 liter)</t>
  </si>
  <si>
    <t>Afvalcontainer locatie Buitenhuizerpont (kliko 240 liter) EXTRA lediging april t/m oktober</t>
  </si>
  <si>
    <t>Afvalcontainer locatie Hempont (kliko 240 liter)</t>
  </si>
  <si>
    <t>Afvalcontainer locatie Velserpont (kliko 240 liter)</t>
  </si>
  <si>
    <t>Afvalcontainer locatie Velserpont (770 liter)</t>
  </si>
  <si>
    <t>1x 46m2</t>
  </si>
  <si>
    <t>1x 56m2</t>
  </si>
  <si>
    <t>7 x 96m2</t>
  </si>
  <si>
    <t>7 x 140m2</t>
  </si>
  <si>
    <t>5x 220m2</t>
  </si>
  <si>
    <t>500m2</t>
  </si>
  <si>
    <t>Soort gladheidsbestrijding*</t>
  </si>
  <si>
    <t xml:space="preserve">*Gemiddeld aantal m2 van de aanlandingen is 200m2 </t>
  </si>
  <si>
    <t>Beurt gladheidsbestrijding maandag - vrijdag</t>
  </si>
  <si>
    <t>Beurt sneeuwruimten maandag - vrijdag</t>
  </si>
  <si>
    <t>Beurt gladheidsbestrijding feestdag</t>
  </si>
  <si>
    <t>Beurt sneeuwruimten feestdag</t>
  </si>
  <si>
    <t>Beurt sneeuwruimten zaterdag / zondag</t>
  </si>
  <si>
    <t>Beurt gladheidsbestrijding zaterdag / zondag</t>
  </si>
  <si>
    <t>Kosten Kantoren extra werk</t>
  </si>
  <si>
    <t xml:space="preserve">* het totaal van deze machinekosten moet gelijk zijn aan het totaal van tabblad10-Machinekosten. </t>
  </si>
  <si>
    <r>
      <t xml:space="preserve">Machine kosten 
per jaar </t>
    </r>
    <r>
      <rPr>
        <sz val="12"/>
        <color theme="0"/>
        <rFont val="Century Gothic"/>
        <family val="2"/>
      </rPr>
      <t>*</t>
    </r>
  </si>
  <si>
    <t>Type 50 maandag t/m vrijdag</t>
  </si>
  <si>
    <t>03.30 - 06.00 uur</t>
  </si>
  <si>
    <t>06.00 - 07.00 uur</t>
  </si>
  <si>
    <t>Type 50 zaterdag / zondag</t>
  </si>
  <si>
    <t>Type 30 maandag t/m vrijdag</t>
  </si>
  <si>
    <t>Type 30  zaterdag / zondag</t>
  </si>
  <si>
    <t>Type 60 maandag t/m vrijdag</t>
  </si>
  <si>
    <t>Type 60 zaterdag / zondag</t>
  </si>
  <si>
    <t>Aantal afvalbakken</t>
  </si>
  <si>
    <t>Evenementen</t>
  </si>
  <si>
    <t>Prijs per afvalbak 
per dag</t>
  </si>
  <si>
    <t>Totaalkosten per dag</t>
  </si>
  <si>
    <t>In overleg</t>
  </si>
  <si>
    <t>Productie kosten per jaar</t>
  </si>
  <si>
    <t xml:space="preserve">Toezicht uren per jaar </t>
  </si>
  <si>
    <t xml:space="preserve">Subtotaal evenementen </t>
  </si>
  <si>
    <t>Totaaloverzicht Evenementen Schoonmaak</t>
  </si>
  <si>
    <t>Reinigen van technische ruimten, inclusief trap en pontwachtersruimte</t>
  </si>
  <si>
    <t>1x 20 + 4m2</t>
  </si>
  <si>
    <t>2021-69</t>
  </si>
  <si>
    <t xml:space="preserve">Aantal </t>
  </si>
  <si>
    <t>Type 50 maandag</t>
  </si>
  <si>
    <t>Type 50 dinsag t/m vrijdag</t>
  </si>
  <si>
    <t>Type 30 maandag</t>
  </si>
  <si>
    <t>Type 30 dinsdag t/m vrijdag</t>
  </si>
  <si>
    <t>03.30 - 07.00 uur</t>
  </si>
  <si>
    <t>Type 60 maandag</t>
  </si>
  <si>
    <t>Type 60 dinsdag t/m vrijdag</t>
  </si>
  <si>
    <t>Uren per jaar  Reistijd</t>
  </si>
  <si>
    <t>Uren per jaar  schoonmaak</t>
  </si>
  <si>
    <t>Uren reistijd  per jaar per ronde</t>
  </si>
  <si>
    <t xml:space="preserve">Aan de aantallen en omzet van dit tabblad kunnen geen rechten ontleent worden. </t>
  </si>
  <si>
    <t xml:space="preserve">Leveren afvalzakken </t>
  </si>
  <si>
    <t>Reingen 11 PID-palen bij de aanlegpunten 11 stuks</t>
  </si>
  <si>
    <t xml:space="preserve">Glas </t>
  </si>
  <si>
    <t xml:space="preserve">Electrische apparaten, kabels en accu's </t>
  </si>
  <si>
    <t>Uurlonen per 1 januari 2022</t>
  </si>
  <si>
    <t>Versie NvI</t>
  </si>
  <si>
    <t xml:space="preserve">Het invullen van een negatieve prijzen voor afvalstromen die een opbrengst genereren is hier toegestaan. </t>
  </si>
  <si>
    <t>Prijs per stuk excl. btw</t>
  </si>
  <si>
    <t>Zie Bijlage 1a GVB Veren activiteitenoverzicht specialistische werkzaamheden</t>
  </si>
  <si>
    <t>Subtotaal afvalcontainer 770 liter</t>
  </si>
  <si>
    <t>Toezicht uren per jaar  voor 6.00 uur</t>
  </si>
  <si>
    <t>Kosten toezicht per jaar voor 6.00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</si>
</sst>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_ ;\-#,##0\ "/>
  </numFmts>
  <fonts count="11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b/>
      <sz val="10"/>
      <color rgb="FF000090"/>
      <name val="Century Gothic"/>
      <family val="2"/>
    </font>
    <font>
      <sz val="10"/>
      <color rgb="FF000000"/>
      <name val="Century Gothic"/>
      <family val="2"/>
    </font>
    <font>
      <sz val="8"/>
      <name val="MS Sans Serif"/>
    </font>
    <font>
      <sz val="12"/>
      <color theme="0"/>
      <name val="Century Gothic"/>
      <family val="2"/>
    </font>
  </fonts>
  <fills count="70">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FFFF00"/>
        <bgColor indexed="64"/>
      </patternFill>
    </fill>
    <fill>
      <patternFill patternType="solid">
        <fgColor rgb="FF0AAAFF"/>
        <bgColor rgb="FF000000"/>
      </patternFill>
    </fill>
    <fill>
      <patternFill patternType="solid">
        <fgColor theme="2" tint="-0.249977111117893"/>
        <bgColor rgb="FF000000"/>
      </patternFill>
    </fill>
    <fill>
      <patternFill patternType="solid">
        <fgColor theme="0" tint="-0.14999847407452621"/>
        <bgColor indexed="64"/>
      </patternFill>
    </fill>
    <fill>
      <patternFill patternType="solid">
        <fgColor rgb="FFFFFF00"/>
        <bgColor rgb="FF000000"/>
      </patternFill>
    </fill>
  </fills>
  <borders count="6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AAAFF"/>
      </left>
      <right/>
      <top style="medium">
        <color rgb="FF0AAAFF"/>
      </top>
      <bottom/>
      <diagonal/>
    </border>
    <border>
      <left/>
      <right/>
      <top style="medium">
        <color rgb="FF0AAAFF"/>
      </top>
      <bottom/>
      <diagonal/>
    </border>
    <border>
      <left style="medium">
        <color rgb="FF0AAAFF"/>
      </left>
      <right/>
      <top/>
      <bottom/>
      <diagonal/>
    </border>
    <border>
      <left style="medium">
        <color rgb="FF0AAAFF"/>
      </left>
      <right/>
      <top/>
      <bottom style="medium">
        <color rgb="FF0AAAFF"/>
      </bottom>
      <diagonal/>
    </border>
    <border>
      <left style="thin">
        <color indexed="64"/>
      </left>
      <right/>
      <top style="medium">
        <color indexed="64"/>
      </top>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91"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92" fontId="3" fillId="0" borderId="0"/>
    <xf numFmtId="193"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4"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5" fontId="35" fillId="0" borderId="0"/>
    <xf numFmtId="195"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6"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7" fontId="7" fillId="0" borderId="0" applyFont="0" applyFill="0" applyBorder="0" applyAlignment="0" applyProtection="0"/>
  </cellStyleXfs>
  <cellXfs count="790">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80"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0" borderId="0" xfId="64" applyNumberFormat="1" applyFont="1" applyFill="1" applyAlignment="1"/>
    <xf numFmtId="49" fontId="81" fillId="61" borderId="5" xfId="64" applyNumberFormat="1" applyFont="1" applyFill="1" applyBorder="1" applyAlignment="1"/>
    <xf numFmtId="0" fontId="81" fillId="61" borderId="6" xfId="64" applyFont="1" applyFill="1" applyBorder="1" applyAlignment="1"/>
    <xf numFmtId="9" fontId="81" fillId="61" borderId="6" xfId="17" applyFont="1" applyFill="1" applyBorder="1" applyAlignment="1">
      <alignment horizontal="center"/>
    </xf>
    <xf numFmtId="49" fontId="82" fillId="0" borderId="0" xfId="64" applyNumberFormat="1" applyFont="1" applyFill="1" applyBorder="1" applyAlignment="1"/>
    <xf numFmtId="2" fontId="83" fillId="0" borderId="0" xfId="64" applyNumberFormat="1" applyFont="1" applyFill="1" applyBorder="1" applyAlignment="1"/>
    <xf numFmtId="2" fontId="83" fillId="0" borderId="0" xfId="64" applyNumberFormat="1" applyFont="1" applyFill="1" applyAlignment="1"/>
    <xf numFmtId="1" fontId="82"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3"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166" fontId="71" fillId="2" borderId="7" xfId="19" applyFont="1" applyFill="1" applyBorder="1" applyAlignment="1"/>
    <xf numFmtId="0" fontId="66" fillId="0" borderId="0" xfId="90" applyFont="1"/>
    <xf numFmtId="173" fontId="71" fillId="0" borderId="0" xfId="9" applyNumberFormat="1" applyFont="1" applyAlignment="1">
      <alignment horizontal="center"/>
    </xf>
    <xf numFmtId="0" fontId="68" fillId="0" borderId="0" xfId="90" applyFont="1" applyAlignment="1"/>
    <xf numFmtId="167" fontId="66" fillId="0" borderId="0" xfId="9" applyFont="1"/>
    <xf numFmtId="2" fontId="82" fillId="0" borderId="0" xfId="13" applyNumberFormat="1" applyFont="1" applyFill="1" applyBorder="1" applyAlignment="1"/>
    <xf numFmtId="188" fontId="84"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3" fontId="66" fillId="0" borderId="0" xfId="9" applyNumberFormat="1" applyFont="1" applyAlignment="1">
      <alignment horizontal="right"/>
    </xf>
    <xf numFmtId="167" fontId="66" fillId="0" borderId="0" xfId="9"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49" fontId="75" fillId="0" borderId="1" xfId="18" applyNumberFormat="1" applyFont="1" applyFill="1" applyBorder="1" applyAlignment="1">
      <alignment horizontal="center"/>
    </xf>
    <xf numFmtId="0" fontId="75" fillId="0" borderId="1" xfId="18" applyFont="1" applyFill="1" applyBorder="1" applyAlignment="1">
      <alignment horizontal="left"/>
    </xf>
    <xf numFmtId="1" fontId="66" fillId="0" borderId="1" xfId="0" applyNumberFormat="1" applyFont="1" applyFill="1" applyBorder="1" applyAlignment="1">
      <alignment horizontal="center"/>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2" fillId="0" borderId="0" xfId="13" applyNumberFormat="1" applyFont="1" applyFill="1" applyBorder="1" applyAlignment="1"/>
    <xf numFmtId="2" fontId="83" fillId="0" borderId="0" xfId="13" applyNumberFormat="1" applyFont="1" applyFill="1" applyBorder="1" applyAlignment="1"/>
    <xf numFmtId="2" fontId="83" fillId="0" borderId="0" xfId="13" applyNumberFormat="1" applyFont="1" applyFill="1" applyAlignment="1"/>
    <xf numFmtId="0" fontId="81" fillId="61" borderId="1" xfId="0" applyFont="1" applyFill="1" applyBorder="1" applyAlignment="1">
      <alignment wrapText="1"/>
    </xf>
    <xf numFmtId="0" fontId="81"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7"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2" fillId="0" borderId="0" xfId="0" applyNumberFormat="1" applyFont="1" applyAlignment="1">
      <alignment horizontal="left"/>
    </xf>
    <xf numFmtId="2" fontId="77" fillId="0" borderId="0" xfId="13" applyNumberFormat="1" applyFont="1" applyFill="1" applyBorder="1" applyAlignment="1">
      <alignment horizontal="left"/>
    </xf>
    <xf numFmtId="9" fontId="88" fillId="61" borderId="4" xfId="17"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2" fontId="66" fillId="0" borderId="1" xfId="0" applyNumberFormat="1" applyFont="1" applyFill="1" applyBorder="1" applyAlignment="1">
      <alignment horizontal="right"/>
    </xf>
    <xf numFmtId="1" fontId="86"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10" xfId="0" applyNumberFormat="1" applyFont="1" applyFill="1" applyBorder="1" applyAlignment="1">
      <alignment horizontal="left"/>
    </xf>
    <xf numFmtId="0" fontId="66" fillId="0" borderId="10" xfId="0" applyFont="1" applyFill="1" applyBorder="1"/>
    <xf numFmtId="1" fontId="66" fillId="0" borderId="1" xfId="0" applyNumberFormat="1" applyFont="1" applyFill="1" applyBorder="1" applyAlignment="1">
      <alignment horizontal="right"/>
    </xf>
    <xf numFmtId="1" fontId="66" fillId="0" borderId="10" xfId="0" applyNumberFormat="1" applyFont="1" applyFill="1" applyBorder="1" applyAlignment="1">
      <alignment horizontal="center"/>
    </xf>
    <xf numFmtId="2" fontId="66" fillId="0" borderId="8" xfId="0" applyNumberFormat="1" applyFont="1" applyFill="1" applyBorder="1"/>
    <xf numFmtId="1" fontId="66" fillId="0" borderId="8" xfId="0" applyNumberFormat="1" applyFont="1" applyFill="1" applyBorder="1" applyAlignment="1">
      <alignment horizontal="center"/>
    </xf>
    <xf numFmtId="174" fontId="66" fillId="0" borderId="8" xfId="0" applyNumberFormat="1" applyFont="1" applyFill="1" applyBorder="1" applyAlignment="1">
      <alignment horizontal="left"/>
    </xf>
    <xf numFmtId="0" fontId="66" fillId="0" borderId="8" xfId="9" applyNumberFormat="1" applyFont="1" applyFill="1" applyBorder="1" applyAlignment="1"/>
    <xf numFmtId="0" fontId="66" fillId="0" borderId="8" xfId="0" applyFont="1" applyFill="1" applyBorder="1"/>
    <xf numFmtId="2" fontId="66" fillId="0" borderId="8" xfId="0" applyNumberFormat="1" applyFont="1" applyFill="1" applyBorder="1" applyAlignment="1">
      <alignment horizontal="right"/>
    </xf>
    <xf numFmtId="1" fontId="86" fillId="0" borderId="8" xfId="0" applyNumberFormat="1" applyFont="1" applyFill="1" applyBorder="1" applyAlignment="1">
      <alignment horizontal="center"/>
    </xf>
    <xf numFmtId="43"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2" fontId="66" fillId="0" borderId="0" xfId="0" applyNumberFormat="1" applyFont="1" applyFill="1" applyBorder="1" applyAlignment="1">
      <alignment horizontal="right"/>
    </xf>
    <xf numFmtId="1" fontId="86"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6" fillId="0" borderId="0" xfId="0" applyFont="1" applyFill="1" applyBorder="1"/>
    <xf numFmtId="0" fontId="86"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2"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Fill="1" applyBorder="1" applyAlignment="1" applyProtection="1">
      <protection hidden="1"/>
    </xf>
    <xf numFmtId="0" fontId="90" fillId="0" borderId="0" xfId="14" applyFont="1" applyFill="1" applyBorder="1" applyAlignment="1" applyProtection="1">
      <alignment horizontal="center"/>
      <protection hidden="1"/>
    </xf>
    <xf numFmtId="0" fontId="90" fillId="0" borderId="0" xfId="14" applyFont="1" applyFill="1" applyBorder="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7" fillId="0" borderId="0" xfId="0" applyNumberFormat="1" applyFont="1" applyAlignment="1"/>
    <xf numFmtId="0" fontId="91" fillId="0" borderId="0" xfId="0" applyFont="1" applyFill="1" applyBorder="1" applyAlignment="1">
      <alignment horizontal="center" vertical="center"/>
    </xf>
    <xf numFmtId="175" fontId="91"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2" fillId="0" borderId="0" xfId="14" applyNumberFormat="1" applyFont="1" applyFill="1" applyBorder="1" applyAlignment="1" applyProtection="1">
      <alignment horizontal="right"/>
      <protection hidden="1"/>
    </xf>
    <xf numFmtId="2" fontId="92"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2" fontId="72" fillId="0" borderId="0" xfId="0" applyNumberFormat="1" applyFont="1" applyFill="1" applyBorder="1" applyAlignment="1">
      <alignment horizontal="center" vertical="center"/>
    </xf>
    <xf numFmtId="175" fontId="72" fillId="0" borderId="0" xfId="0" applyNumberFormat="1" applyFont="1" applyFill="1" applyBorder="1" applyAlignment="1">
      <alignment horizontal="center" vertical="center"/>
    </xf>
    <xf numFmtId="2" fontId="92"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9"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1" xfId="0" applyNumberFormat="1" applyFont="1" applyFill="1" applyBorder="1" applyAlignment="1">
      <alignment horizontal="center" vertical="center"/>
    </xf>
    <xf numFmtId="2" fontId="95" fillId="0" borderId="6" xfId="14" applyNumberFormat="1" applyFont="1" applyFill="1" applyBorder="1" applyAlignment="1" applyProtection="1">
      <protection hidden="1"/>
    </xf>
    <xf numFmtId="10" fontId="96"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5" fillId="0" borderId="6" xfId="14" applyFont="1" applyFill="1" applyBorder="1" applyAlignment="1" applyProtection="1">
      <protection hidden="1"/>
    </xf>
    <xf numFmtId="0" fontId="95" fillId="0" borderId="7" xfId="14" applyFont="1" applyFill="1" applyBorder="1" applyAlignment="1" applyProtection="1">
      <alignment horizontal="right"/>
      <protection hidden="1"/>
    </xf>
    <xf numFmtId="169" fontId="70" fillId="0" borderId="1" xfId="4" applyFont="1" applyFill="1" applyBorder="1" applyAlignment="1" applyProtection="1">
      <protection locked="0"/>
    </xf>
    <xf numFmtId="0" fontId="96" fillId="0" borderId="6" xfId="14" applyFont="1" applyFill="1" applyBorder="1" applyAlignment="1" applyProtection="1">
      <alignment horizontal="right"/>
      <protection hidden="1"/>
    </xf>
    <xf numFmtId="0" fontId="96" fillId="0" borderId="7" xfId="14" applyFont="1" applyFill="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NumberFormat="1" applyFont="1" applyFill="1" applyBorder="1" applyAlignment="1" applyProtection="1">
      <protection hidden="1"/>
    </xf>
    <xf numFmtId="10" fontId="96" fillId="0" borderId="6" xfId="14" applyNumberFormat="1" applyFont="1" applyFill="1" applyBorder="1" applyAlignment="1" applyProtection="1">
      <alignment horizontal="right"/>
      <protection hidden="1"/>
    </xf>
    <xf numFmtId="0" fontId="95" fillId="0" borderId="6" xfId="14" applyFont="1" applyFill="1" applyBorder="1" applyAlignment="1" applyProtection="1">
      <alignment horizontal="center"/>
      <protection hidden="1"/>
    </xf>
    <xf numFmtId="175" fontId="97" fillId="0" borderId="1" xfId="17" applyNumberFormat="1" applyFont="1" applyFill="1" applyBorder="1" applyAlignment="1" applyProtection="1">
      <alignment horizontal="center"/>
      <protection hidden="1"/>
    </xf>
    <xf numFmtId="0" fontId="98" fillId="0" borderId="5" xfId="14" applyNumberFormat="1" applyFont="1" applyFill="1" applyBorder="1" applyAlignment="1" applyProtection="1">
      <protection hidden="1"/>
    </xf>
    <xf numFmtId="2" fontId="99" fillId="0" borderId="0" xfId="14" applyNumberFormat="1" applyFont="1" applyFill="1" applyBorder="1" applyAlignment="1" applyProtection="1">
      <alignment horizontal="center"/>
      <protection hidden="1"/>
    </xf>
    <xf numFmtId="175" fontId="68" fillId="0" borderId="11" xfId="0" applyNumberFormat="1" applyFont="1" applyFill="1" applyBorder="1" applyAlignment="1">
      <alignment horizontal="center" vertical="center"/>
    </xf>
    <xf numFmtId="0" fontId="68" fillId="0" borderId="0" xfId="0" applyFont="1" applyFill="1"/>
    <xf numFmtId="175" fontId="95" fillId="0" borderId="7" xfId="17" applyNumberFormat="1" applyFont="1" applyFill="1" applyBorder="1" applyAlignment="1" applyProtection="1">
      <alignment horizontal="right"/>
      <protection hidden="1"/>
    </xf>
    <xf numFmtId="169" fontId="95" fillId="0" borderId="6" xfId="14" applyNumberFormat="1" applyFont="1" applyFill="1" applyBorder="1" applyAlignment="1" applyProtection="1">
      <alignment horizontal="center"/>
      <protection hidden="1"/>
    </xf>
    <xf numFmtId="165" fontId="95" fillId="0" borderId="6" xfId="14" applyNumberFormat="1" applyFont="1" applyFill="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5" fillId="0" borderId="7" xfId="9" applyFont="1" applyFill="1" applyBorder="1" applyAlignment="1" applyProtection="1">
      <alignment horizontal="right"/>
      <protection hidden="1"/>
    </xf>
    <xf numFmtId="0" fontId="71" fillId="0" borderId="1" xfId="0" applyFont="1" applyBorder="1"/>
    <xf numFmtId="10" fontId="95" fillId="0" borderId="7" xfId="17" applyNumberFormat="1" applyFont="1" applyFill="1" applyBorder="1" applyAlignment="1" applyProtection="1">
      <alignment horizontal="right"/>
      <protection hidden="1"/>
    </xf>
    <xf numFmtId="175" fontId="66" fillId="0" borderId="11" xfId="0" applyNumberFormat="1" applyFont="1" applyBorder="1"/>
    <xf numFmtId="169" fontId="95" fillId="0" borderId="7" xfId="14" applyNumberFormat="1" applyFont="1" applyFill="1" applyBorder="1" applyAlignment="1" applyProtection="1">
      <alignment horizontal="right"/>
      <protection hidden="1"/>
    </xf>
    <xf numFmtId="0" fontId="100" fillId="0" borderId="0" xfId="0" applyFont="1" applyFill="1" applyBorder="1"/>
    <xf numFmtId="0" fontId="100" fillId="0" borderId="9" xfId="0" applyFont="1" applyFill="1" applyBorder="1" applyAlignment="1">
      <alignment horizontal="right"/>
    </xf>
    <xf numFmtId="175" fontId="66" fillId="0" borderId="0" xfId="0" applyNumberFormat="1" applyFont="1" applyFill="1" applyBorder="1"/>
    <xf numFmtId="0" fontId="74" fillId="0" borderId="5" xfId="14" applyFont="1" applyFill="1" applyBorder="1" applyAlignment="1" applyProtection="1">
      <protection hidden="1"/>
    </xf>
    <xf numFmtId="169" fontId="96" fillId="0" borderId="6" xfId="14" applyNumberFormat="1" applyFont="1" applyFill="1" applyBorder="1" applyAlignment="1" applyProtection="1">
      <protection hidden="1"/>
    </xf>
    <xf numFmtId="169" fontId="96" fillId="0" borderId="7" xfId="14" applyNumberFormat="1" applyFont="1" applyFill="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applyFill="1" applyAlignment="1"/>
    <xf numFmtId="0" fontId="68" fillId="0" borderId="0" xfId="0" applyFont="1" applyFill="1" applyBorder="1" applyAlignment="1"/>
    <xf numFmtId="0" fontId="96" fillId="0" borderId="0" xfId="0" applyFont="1" applyFill="1" applyBorder="1" applyAlignment="1"/>
    <xf numFmtId="0" fontId="96" fillId="0" borderId="11" xfId="0" applyFont="1" applyFill="1" applyBorder="1" applyAlignment="1">
      <alignment horizontal="right"/>
    </xf>
    <xf numFmtId="0" fontId="68" fillId="0" borderId="0" xfId="0" applyFont="1" applyFill="1" applyAlignment="1"/>
    <xf numFmtId="0" fontId="96" fillId="0" borderId="0" xfId="0" applyFont="1"/>
    <xf numFmtId="0" fontId="96"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2" fillId="0" borderId="0" xfId="0" applyNumberFormat="1" applyFont="1" applyAlignment="1"/>
    <xf numFmtId="2" fontId="83" fillId="0" borderId="0" xfId="0" applyNumberFormat="1" applyFont="1"/>
    <xf numFmtId="0" fontId="101" fillId="0" borderId="0" xfId="14" applyFont="1" applyFill="1" applyBorder="1" applyAlignment="1" applyProtection="1">
      <alignment horizontal="right"/>
      <protection hidden="1"/>
    </xf>
    <xf numFmtId="1" fontId="83" fillId="0" borderId="0" xfId="0" applyNumberFormat="1" applyFont="1" applyAlignment="1">
      <alignment horizontal="left"/>
    </xf>
    <xf numFmtId="2" fontId="101" fillId="0" borderId="0" xfId="14" applyNumberFormat="1" applyFont="1" applyFill="1" applyBorder="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3"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3" fillId="0" borderId="6" xfId="14" applyNumberFormat="1" applyFont="1" applyFill="1" applyBorder="1" applyAlignment="1" applyProtection="1">
      <protection hidden="1"/>
    </xf>
    <xf numFmtId="0" fontId="69" fillId="0" borderId="0" xfId="0" applyFont="1"/>
    <xf numFmtId="0" fontId="69" fillId="0" borderId="0" xfId="0" applyFont="1" applyAlignment="1">
      <alignment wrapText="1"/>
    </xf>
    <xf numFmtId="0" fontId="86" fillId="0" borderId="1" xfId="0" applyFont="1" applyBorder="1"/>
    <xf numFmtId="0" fontId="66" fillId="0" borderId="1" xfId="0" applyFont="1" applyBorder="1"/>
    <xf numFmtId="0" fontId="66" fillId="0" borderId="1" xfId="0" applyFont="1" applyBorder="1" applyAlignment="1">
      <alignment horizontal="center"/>
    </xf>
    <xf numFmtId="0" fontId="71" fillId="0" borderId="5" xfId="0" applyFont="1" applyBorder="1"/>
    <xf numFmtId="0" fontId="71" fillId="0" borderId="6" xfId="0" applyFont="1" applyBorder="1"/>
    <xf numFmtId="0" fontId="81" fillId="61" borderId="1" xfId="60" applyFont="1" applyFill="1" applyBorder="1" applyAlignment="1">
      <alignment horizontal="left" vertical="top" wrapText="1"/>
    </xf>
    <xf numFmtId="0" fontId="72" fillId="0" borderId="0" xfId="15" applyFont="1" applyFill="1" applyBorder="1"/>
    <xf numFmtId="2" fontId="72" fillId="0" borderId="0" xfId="15" applyNumberFormat="1" applyFont="1" applyFill="1" applyBorder="1"/>
    <xf numFmtId="0" fontId="66" fillId="0" borderId="1" xfId="11" applyFont="1" applyFill="1" applyBorder="1"/>
    <xf numFmtId="0" fontId="66"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6" xfId="10" applyFont="1" applyFill="1" applyBorder="1" applyAlignment="1" applyProtection="1">
      <alignment horizontal="left" vertical="top"/>
      <protection hidden="1"/>
    </xf>
    <xf numFmtId="0" fontId="66" fillId="0" borderId="7" xfId="10" applyFont="1" applyFill="1" applyBorder="1" applyAlignment="1" applyProtection="1">
      <alignment horizontal="center" vertical="top"/>
      <protection hidden="1"/>
    </xf>
    <xf numFmtId="0" fontId="66" fillId="0" borderId="1" xfId="10" applyFont="1" applyFill="1" applyBorder="1" applyAlignment="1" applyProtection="1">
      <alignment horizontal="left" vertical="center"/>
      <protection hidden="1"/>
    </xf>
    <xf numFmtId="0" fontId="66" fillId="0" borderId="1" xfId="10" applyFont="1" applyFill="1" applyBorder="1" applyAlignment="1" applyProtection="1">
      <alignment horizontal="left" wrapText="1"/>
      <protection hidden="1"/>
    </xf>
    <xf numFmtId="0" fontId="66" fillId="0" borderId="7" xfId="10" applyFont="1" applyFill="1" applyBorder="1" applyAlignment="1" applyProtection="1">
      <alignment horizontal="left" wrapText="1"/>
      <protection hidden="1"/>
    </xf>
    <xf numFmtId="0" fontId="66" fillId="0" borderId="1" xfId="10" applyFont="1" applyFill="1" applyBorder="1" applyAlignment="1" applyProtection="1">
      <alignment horizontal="right"/>
      <protection hidden="1"/>
    </xf>
    <xf numFmtId="0" fontId="85" fillId="61" borderId="6" xfId="11" applyFont="1" applyFill="1" applyBorder="1"/>
    <xf numFmtId="0" fontId="85" fillId="61" borderId="6" xfId="11" applyFont="1" applyFill="1" applyBorder="1" applyAlignment="1"/>
    <xf numFmtId="0" fontId="85" fillId="61" borderId="7" xfId="11" applyFont="1" applyFill="1" applyBorder="1" applyAlignment="1"/>
    <xf numFmtId="0" fontId="68" fillId="0" borderId="0" xfId="14" applyFont="1" applyFill="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Fill="1" applyBorder="1" applyAlignme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Fill="1" applyBorder="1" applyAlignment="1" applyProtection="1">
      <alignment horizontal="center"/>
      <protection hidden="1"/>
    </xf>
    <xf numFmtId="0" fontId="66" fillId="0" borderId="0" xfId="85" applyFont="1" applyFill="1" applyBorder="1" applyAlignment="1">
      <alignment horizontal="center" vertical="center"/>
    </xf>
    <xf numFmtId="175" fontId="66" fillId="0" borderId="0" xfId="85" applyNumberFormat="1" applyFont="1" applyFill="1" applyBorder="1" applyAlignment="1">
      <alignment horizontal="center" vertical="center"/>
    </xf>
    <xf numFmtId="0" fontId="66" fillId="0" borderId="0" xfId="85" applyFont="1" applyFill="1" applyBorder="1"/>
    <xf numFmtId="2" fontId="77" fillId="0" borderId="0" xfId="85" applyNumberFormat="1" applyFont="1" applyAlignment="1"/>
    <xf numFmtId="173" fontId="67" fillId="0" borderId="0" xfId="9" applyNumberFormat="1" applyFont="1" applyFill="1" applyBorder="1" applyAlignment="1" applyProtection="1">
      <alignment horizontal="center"/>
      <protection hidden="1"/>
    </xf>
    <xf numFmtId="0" fontId="66" fillId="0" borderId="0" xfId="104" applyFont="1"/>
    <xf numFmtId="2" fontId="66" fillId="0" borderId="1" xfId="85" applyNumberFormat="1" applyFont="1" applyFill="1" applyBorder="1"/>
    <xf numFmtId="44" fontId="66" fillId="0" borderId="1" xfId="67" applyFont="1" applyBorder="1" applyAlignment="1">
      <alignment vertical="top" wrapText="1"/>
    </xf>
    <xf numFmtId="49" fontId="66" fillId="0" borderId="1" xfId="104" applyNumberFormat="1" applyFont="1" applyBorder="1" applyAlignment="1">
      <alignment horizontal="center" vertical="top" wrapText="1"/>
    </xf>
    <xf numFmtId="166" fontId="66" fillId="0" borderId="1" xfId="105" applyFont="1" applyBorder="1" applyAlignment="1">
      <alignment vertical="top" wrapText="1"/>
    </xf>
    <xf numFmtId="0" fontId="66" fillId="0" borderId="1" xfId="104" applyFont="1" applyBorder="1" applyAlignment="1">
      <alignment vertical="top"/>
    </xf>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Fill="1" applyBorder="1" applyAlignment="1" applyProtection="1">
      <alignment horizontal="right"/>
      <protection hidden="1"/>
    </xf>
    <xf numFmtId="2" fontId="66" fillId="0" borderId="0" xfId="14" applyNumberFormat="1" applyFont="1" applyFill="1" applyBorder="1" applyAlignment="1" applyProtection="1">
      <alignment horizontal="right"/>
      <protection hidden="1"/>
    </xf>
    <xf numFmtId="2" fontId="71" fillId="0" borderId="0" xfId="14" applyNumberFormat="1" applyFont="1" applyFill="1" applyBorder="1" applyAlignment="1" applyProtection="1">
      <alignment horizontal="right"/>
      <protection hidden="1"/>
    </xf>
    <xf numFmtId="173" fontId="81" fillId="61" borderId="4" xfId="9" applyNumberFormat="1" applyFont="1" applyFill="1" applyBorder="1" applyAlignment="1">
      <alignment vertical="top" wrapText="1"/>
    </xf>
    <xf numFmtId="0" fontId="66" fillId="0" borderId="0" xfId="98" applyFont="1" applyFill="1"/>
    <xf numFmtId="0" fontId="66" fillId="0" borderId="0" xfId="98" applyFont="1"/>
    <xf numFmtId="2" fontId="77" fillId="0" borderId="0" xfId="64" applyNumberFormat="1" applyFont="1" applyFill="1" applyBorder="1" applyAlignment="1"/>
    <xf numFmtId="190" fontId="79" fillId="0" borderId="0" xfId="64" applyNumberFormat="1" applyFont="1" applyFill="1" applyBorder="1" applyAlignment="1">
      <alignment horizontal="left"/>
    </xf>
    <xf numFmtId="0" fontId="66" fillId="0" borderId="0" xfId="85" applyFont="1" applyAlignment="1">
      <alignment wrapText="1"/>
    </xf>
    <xf numFmtId="0" fontId="70" fillId="0" borderId="4" xfId="63" applyNumberFormat="1" applyFont="1" applyFill="1" applyBorder="1" applyAlignment="1" applyProtection="1">
      <alignment horizontal="left" textRotation="90"/>
      <protection hidden="1"/>
    </xf>
    <xf numFmtId="0" fontId="70" fillId="0" borderId="0" xfId="63" applyNumberFormat="1" applyFont="1" applyFill="1" applyBorder="1" applyAlignment="1" applyProtection="1">
      <alignment horizontal="left" textRotation="90"/>
      <protection hidden="1"/>
    </xf>
    <xf numFmtId="0" fontId="65" fillId="0" borderId="0" xfId="63" applyNumberFormat="1" applyFont="1" applyFill="1" applyBorder="1" applyAlignment="1" applyProtection="1">
      <alignment horizontal="left" textRotation="90"/>
      <protection hidden="1"/>
    </xf>
    <xf numFmtId="179" fontId="70" fillId="0" borderId="1" xfId="63" applyNumberFormat="1" applyFont="1" applyFill="1" applyBorder="1" applyAlignment="1" applyProtection="1">
      <alignment horizontal="center"/>
      <protection hidden="1"/>
    </xf>
    <xf numFmtId="166" fontId="66" fillId="0" borderId="1" xfId="103" applyFont="1" applyBorder="1"/>
    <xf numFmtId="180" fontId="66" fillId="0" borderId="1" xfId="85" applyNumberFormat="1" applyFont="1" applyBorder="1"/>
    <xf numFmtId="189" fontId="66" fillId="0" borderId="1" xfId="85" applyNumberFormat="1" applyFont="1" applyBorder="1"/>
    <xf numFmtId="166" fontId="66" fillId="0" borderId="1" xfId="85" applyNumberFormat="1" applyFont="1" applyBorder="1"/>
    <xf numFmtId="0" fontId="71" fillId="0" borderId="5" xfId="85" applyFont="1" applyBorder="1"/>
    <xf numFmtId="0" fontId="71" fillId="0" borderId="6" xfId="85" applyFont="1" applyBorder="1"/>
    <xf numFmtId="0" fontId="71" fillId="0" borderId="7" xfId="85" applyFont="1" applyBorder="1"/>
    <xf numFmtId="49" fontId="71" fillId="0" borderId="1" xfId="9" applyNumberFormat="1" applyFont="1" applyBorder="1" applyAlignment="1">
      <alignment horizontal="center"/>
    </xf>
    <xf numFmtId="166" fontId="71" fillId="0" borderId="1" xfId="85" applyNumberFormat="1" applyFont="1" applyBorder="1"/>
    <xf numFmtId="2" fontId="82" fillId="0" borderId="0" xfId="64" applyNumberFormat="1" applyFont="1" applyFill="1" applyBorder="1" applyAlignment="1"/>
    <xf numFmtId="2" fontId="83" fillId="0" borderId="0" xfId="64" applyNumberFormat="1" applyFont="1" applyFill="1" applyBorder="1" applyAlignment="1">
      <alignment horizontal="left"/>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100" fillId="0" borderId="6" xfId="14" applyFont="1" applyFill="1" applyBorder="1" applyAlignment="1" applyProtection="1">
      <protection hidden="1"/>
    </xf>
    <xf numFmtId="0" fontId="100" fillId="0" borderId="7" xfId="14" applyFont="1" applyFill="1" applyBorder="1" applyAlignment="1" applyProtection="1">
      <alignment horizontal="right"/>
      <protection hidden="1"/>
    </xf>
    <xf numFmtId="2" fontId="101" fillId="0" borderId="0" xfId="14" applyNumberFormat="1" applyFont="1" applyFill="1" applyBorder="1" applyAlignment="1" applyProtection="1">
      <alignment horizontal="center"/>
      <protection hidden="1"/>
    </xf>
    <xf numFmtId="179" fontId="71" fillId="0" borderId="1" xfId="4" applyNumberFormat="1" applyFont="1" applyFill="1" applyBorder="1" applyAlignment="1" applyProtection="1">
      <protection hidden="1"/>
    </xf>
    <xf numFmtId="169" fontId="100" fillId="0" borderId="6" xfId="14" applyNumberFormat="1" applyFont="1" applyFill="1" applyBorder="1" applyAlignment="1" applyProtection="1">
      <protection hidden="1"/>
    </xf>
    <xf numFmtId="175" fontId="66" fillId="0" borderId="12"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6" fillId="0" borderId="41" xfId="18" applyFont="1" applyFill="1" applyBorder="1"/>
    <xf numFmtId="0" fontId="66" fillId="0" borderId="41" xfId="0" applyFont="1" applyBorder="1"/>
    <xf numFmtId="0" fontId="66" fillId="0" borderId="42" xfId="0" applyFont="1" applyFill="1" applyBorder="1"/>
    <xf numFmtId="0" fontId="66" fillId="0" borderId="43" xfId="0" applyFont="1" applyFill="1" applyBorder="1"/>
    <xf numFmtId="0" fontId="66" fillId="0" borderId="41" xfId="0" applyFont="1" applyFill="1" applyBorder="1"/>
    <xf numFmtId="0" fontId="66" fillId="0" borderId="44" xfId="0" applyFont="1" applyFill="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66" fillId="0" borderId="0" xfId="18" applyFont="1" applyAlignment="1">
      <alignment horizontal="center"/>
    </xf>
    <xf numFmtId="0" fontId="81"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4" fillId="0" borderId="0" xfId="13" applyNumberFormat="1" applyFont="1" applyFill="1" applyAlignment="1"/>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Fill="1" applyBorder="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8" fillId="61" borderId="4" xfId="0" applyNumberFormat="1" applyFont="1" applyFill="1" applyBorder="1" applyAlignment="1">
      <alignment horizontal="center" vertical="top" wrapText="1"/>
    </xf>
    <xf numFmtId="180" fontId="66" fillId="62" borderId="1" xfId="66" applyNumberFormat="1"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5"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44" fontId="70" fillId="63" borderId="1" xfId="67" applyFont="1" applyFill="1" applyBorder="1" applyAlignment="1" applyProtection="1">
      <protection locked="0"/>
    </xf>
    <xf numFmtId="3" fontId="70" fillId="62" borderId="1" xfId="63" applyNumberFormat="1" applyFont="1" applyFill="1" applyBorder="1" applyAlignment="1" applyProtection="1">
      <alignment horizontal="left" wrapText="1"/>
      <protection hidden="1"/>
    </xf>
    <xf numFmtId="3" fontId="70" fillId="62" borderId="1" xfId="63" applyNumberFormat="1" applyFont="1" applyFill="1" applyBorder="1" applyAlignment="1" applyProtection="1">
      <alignment horizontal="left" vertical="top" wrapText="1"/>
      <protection hidden="1"/>
    </xf>
    <xf numFmtId="179" fontId="70" fillId="62" borderId="1" xfId="63" applyNumberFormat="1" applyFont="1" applyFill="1" applyBorder="1" applyAlignment="1" applyProtection="1">
      <alignment horizontal="center"/>
      <protection hidden="1"/>
    </xf>
    <xf numFmtId="44" fontId="66" fillId="63" borderId="1" xfId="67" applyFont="1" applyFill="1" applyBorder="1" applyAlignment="1" applyProtection="1">
      <protection locked="0"/>
    </xf>
    <xf numFmtId="0" fontId="66" fillId="62" borderId="1" xfId="11" applyFont="1" applyFill="1" applyBorder="1" applyAlignment="1"/>
    <xf numFmtId="0" fontId="66" fillId="62" borderId="6" xfId="11" applyFont="1" applyFill="1" applyBorder="1" applyAlignment="1"/>
    <xf numFmtId="0" fontId="66" fillId="62" borderId="5" xfId="11" applyFont="1" applyFill="1" applyBorder="1" applyAlignment="1"/>
    <xf numFmtId="0" fontId="66" fillId="62" borderId="1" xfId="11" applyFont="1" applyFill="1" applyBorder="1"/>
    <xf numFmtId="3" fontId="66" fillId="0" borderId="1" xfId="9" applyNumberFormat="1" applyFont="1" applyFill="1" applyBorder="1" applyAlignment="1">
      <alignment horizontal="center" vertical="top" wrapText="1"/>
    </xf>
    <xf numFmtId="175" fontId="70" fillId="62" borderId="4" xfId="66" applyNumberFormat="1" applyFont="1" applyFill="1" applyBorder="1" applyAlignment="1" applyProtection="1">
      <alignment horizontal="center"/>
      <protection hidden="1"/>
    </xf>
    <xf numFmtId="180" fontId="71" fillId="2" borderId="1" xfId="85" applyNumberFormat="1" applyFont="1" applyFill="1" applyBorder="1" applyAlignment="1">
      <alignment vertical="top" wrapText="1"/>
    </xf>
    <xf numFmtId="2" fontId="71" fillId="2" borderId="5" xfId="85" applyNumberFormat="1" applyFont="1" applyFill="1" applyBorder="1" applyAlignment="1">
      <alignment vertical="top" wrapText="1"/>
    </xf>
    <xf numFmtId="2" fontId="71" fillId="2" borderId="7" xfId="85" applyNumberFormat="1" applyFont="1" applyFill="1" applyBorder="1" applyAlignment="1">
      <alignment vertical="top" wrapText="1"/>
    </xf>
    <xf numFmtId="3" fontId="71" fillId="2" borderId="6" xfId="9" applyNumberFormat="1" applyFont="1" applyFill="1" applyBorder="1" applyAlignment="1">
      <alignment horizontal="center" vertical="top" wrapText="1"/>
    </xf>
    <xf numFmtId="180" fontId="71" fillId="2" borderId="7" xfId="85" applyNumberFormat="1" applyFont="1" applyFill="1" applyBorder="1" applyAlignment="1">
      <alignment vertical="top" wrapText="1"/>
    </xf>
    <xf numFmtId="180" fontId="71" fillId="2" borderId="5" xfId="85" applyNumberFormat="1" applyFont="1" applyFill="1" applyBorder="1" applyAlignment="1">
      <alignment vertical="top" wrapText="1"/>
    </xf>
    <xf numFmtId="2" fontId="71" fillId="2" borderId="6" xfId="85" applyNumberFormat="1" applyFont="1" applyFill="1" applyBorder="1" applyAlignment="1">
      <alignment vertical="top" wrapText="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1" fillId="61" borderId="4" xfId="85" applyNumberFormat="1" applyFont="1" applyFill="1" applyBorder="1" applyAlignment="1">
      <alignment horizontal="left" vertical="top" wrapText="1"/>
    </xf>
    <xf numFmtId="2" fontId="81" fillId="61" borderId="4" xfId="85" applyNumberFormat="1" applyFont="1" applyFill="1" applyBorder="1" applyAlignment="1">
      <alignment vertical="top" wrapText="1"/>
    </xf>
    <xf numFmtId="0" fontId="71" fillId="0" borderId="0" xfId="104" applyFont="1"/>
    <xf numFmtId="2" fontId="81" fillId="64" borderId="4" xfId="85" applyNumberFormat="1" applyFont="1" applyFill="1" applyBorder="1" applyAlignment="1">
      <alignment vertical="top" wrapText="1"/>
    </xf>
    <xf numFmtId="198" fontId="66" fillId="62" borderId="1" xfId="9" applyNumberFormat="1" applyFont="1" applyFill="1" applyBorder="1" applyAlignment="1">
      <alignment horizontal="center"/>
    </xf>
    <xf numFmtId="2" fontId="84" fillId="0" borderId="0" xfId="64" applyNumberFormat="1" applyFont="1" applyFill="1" applyBorder="1" applyAlignment="1"/>
    <xf numFmtId="0" fontId="69" fillId="0" borderId="45" xfId="0" applyFont="1" applyBorder="1"/>
    <xf numFmtId="2" fontId="102" fillId="61" borderId="46" xfId="14" applyNumberFormat="1" applyFont="1" applyFill="1" applyBorder="1" applyAlignment="1" applyProtection="1">
      <alignment horizontal="left" vertical="center" wrapText="1"/>
      <protection hidden="1"/>
    </xf>
    <xf numFmtId="2" fontId="66" fillId="0" borderId="46" xfId="14" applyNumberFormat="1" applyFont="1" applyFill="1" applyBorder="1" applyAlignment="1" applyProtection="1">
      <protection hidden="1"/>
    </xf>
    <xf numFmtId="1" fontId="71" fillId="0" borderId="47" xfId="14" applyNumberFormat="1" applyFont="1" applyFill="1" applyBorder="1" applyAlignment="1" applyProtection="1">
      <alignment horizontal="center"/>
      <protection hidden="1"/>
    </xf>
    <xf numFmtId="166" fontId="66" fillId="0" borderId="46" xfId="19" applyFont="1" applyFill="1" applyBorder="1" applyAlignment="1" applyProtection="1">
      <protection hidden="1"/>
    </xf>
    <xf numFmtId="166" fontId="66" fillId="0" borderId="47" xfId="19" applyFont="1" applyFill="1" applyBorder="1" applyAlignment="1" applyProtection="1">
      <protection hidden="1"/>
    </xf>
    <xf numFmtId="0" fontId="71" fillId="0" borderId="47" xfId="0" applyFont="1" applyBorder="1"/>
    <xf numFmtId="166" fontId="71" fillId="0" borderId="47" xfId="19" applyFont="1" applyBorder="1"/>
    <xf numFmtId="2" fontId="88" fillId="61" borderId="38"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9" fontId="66" fillId="2" borderId="1" xfId="66" applyFont="1" applyFill="1" applyBorder="1" applyAlignment="1">
      <alignment horizontal="center"/>
    </xf>
    <xf numFmtId="0" fontId="106" fillId="0" borderId="0" xfId="64" applyFont="1" applyFill="1" applyAlignment="1"/>
    <xf numFmtId="0" fontId="69" fillId="0" borderId="0" xfId="64" applyFont="1" applyFill="1" applyAlignment="1"/>
    <xf numFmtId="0" fontId="88" fillId="2" borderId="0" xfId="0" applyFont="1" applyFill="1" applyAlignment="1">
      <alignment horizontal="center"/>
    </xf>
    <xf numFmtId="0" fontId="88"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5" fillId="2" borderId="6" xfId="14" applyFont="1" applyFill="1" applyBorder="1" applyAlignment="1" applyProtection="1">
      <protection hidden="1"/>
    </xf>
    <xf numFmtId="0" fontId="95" fillId="62" borderId="6" xfId="14" applyFont="1" applyFill="1" applyBorder="1" applyAlignment="1" applyProtection="1">
      <alignment horizontal="center"/>
      <protection hidden="1"/>
    </xf>
    <xf numFmtId="0" fontId="95" fillId="62" borderId="7" xfId="14" applyFont="1" applyFill="1" applyBorder="1" applyAlignment="1" applyProtection="1">
      <alignment horizontal="right"/>
      <protection hidden="1"/>
    </xf>
    <xf numFmtId="10" fontId="95" fillId="62" borderId="7" xfId="17" applyNumberFormat="1" applyFont="1" applyFill="1" applyBorder="1" applyAlignment="1" applyProtection="1">
      <alignment horizontal="right"/>
      <protection hidden="1"/>
    </xf>
    <xf numFmtId="0" fontId="88" fillId="0" borderId="0" xfId="14" applyFont="1" applyFill="1" applyBorder="1" applyAlignment="1" applyProtection="1">
      <alignment horizontal="right" vertical="center"/>
      <protection hidden="1"/>
    </xf>
    <xf numFmtId="2" fontId="88" fillId="0" borderId="0" xfId="14" applyNumberFormat="1" applyFont="1" applyFill="1" applyAlignment="1" applyProtection="1">
      <alignment vertical="center"/>
      <protection hidden="1"/>
    </xf>
    <xf numFmtId="0" fontId="88" fillId="0" borderId="0" xfId="14" applyFont="1" applyFill="1" applyBorder="1" applyAlignment="1" applyProtection="1">
      <alignment vertical="center"/>
      <protection hidden="1"/>
    </xf>
    <xf numFmtId="0" fontId="88" fillId="0" borderId="0" xfId="0" applyFont="1"/>
    <xf numFmtId="0" fontId="66" fillId="0" borderId="52" xfId="0" applyFont="1" applyBorder="1"/>
    <xf numFmtId="0" fontId="81" fillId="61" borderId="53" xfId="0" applyFont="1" applyFill="1" applyBorder="1" applyAlignment="1">
      <alignment wrapText="1"/>
    </xf>
    <xf numFmtId="0" fontId="66" fillId="0" borderId="54" xfId="0" applyFont="1" applyBorder="1"/>
    <xf numFmtId="0" fontId="66" fillId="0" borderId="55" xfId="0" applyFont="1" applyBorder="1"/>
    <xf numFmtId="0" fontId="66" fillId="2" borderId="0" xfId="18" applyFont="1" applyFill="1"/>
    <xf numFmtId="0" fontId="66" fillId="0" borderId="45" xfId="0" applyFont="1" applyFill="1" applyBorder="1" applyAlignment="1">
      <alignment horizontal="left"/>
    </xf>
    <xf numFmtId="0" fontId="66" fillId="0" borderId="46" xfId="0" applyFont="1" applyBorder="1"/>
    <xf numFmtId="169" fontId="98" fillId="2" borderId="1" xfId="4" applyFont="1" applyFill="1" applyBorder="1" applyAlignment="1" applyProtection="1">
      <alignment horizontal="right"/>
      <protection locked="0"/>
    </xf>
    <xf numFmtId="175" fontId="107" fillId="0" borderId="11" xfId="0" applyNumberFormat="1" applyFont="1" applyFill="1" applyBorder="1" applyAlignment="1">
      <alignment horizontal="center" vertical="center"/>
    </xf>
    <xf numFmtId="0" fontId="82" fillId="0" borderId="0" xfId="13" applyNumberFormat="1" applyFont="1" applyFill="1" applyBorder="1" applyAlignment="1"/>
    <xf numFmtId="1" fontId="71" fillId="0" borderId="47" xfId="14" applyNumberFormat="1" applyFont="1" applyBorder="1" applyAlignment="1" applyProtection="1">
      <alignment horizontal="center"/>
      <protection hidden="1"/>
    </xf>
    <xf numFmtId="1" fontId="71" fillId="0" borderId="47"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0" fontId="66" fillId="0" borderId="5" xfId="10" applyFont="1" applyFill="1" applyBorder="1" applyAlignment="1" applyProtection="1">
      <alignment horizontal="left" vertical="center"/>
      <protection hidden="1"/>
    </xf>
    <xf numFmtId="0" fontId="66" fillId="0" borderId="0" xfId="13" applyFont="1"/>
    <xf numFmtId="178" fontId="66" fillId="0" borderId="0" xfId="13" applyNumberFormat="1" applyFont="1" applyAlignment="1">
      <alignment horizontal="right"/>
    </xf>
    <xf numFmtId="2" fontId="66" fillId="0" borderId="0" xfId="13" applyNumberFormat="1" applyFont="1" applyFill="1" applyBorder="1" applyAlignment="1"/>
    <xf numFmtId="188" fontId="88" fillId="0" borderId="0" xfId="64" applyNumberFormat="1" applyFont="1" applyFill="1" applyBorder="1" applyAlignment="1">
      <alignment horizontal="left"/>
    </xf>
    <xf numFmtId="0" fontId="81" fillId="66" borderId="46" xfId="13" applyFont="1" applyFill="1" applyBorder="1"/>
    <xf numFmtId="0" fontId="81" fillId="66" borderId="48" xfId="13" applyFont="1" applyFill="1" applyBorder="1"/>
    <xf numFmtId="0" fontId="81" fillId="66" borderId="48" xfId="13" applyFont="1" applyFill="1" applyBorder="1" applyAlignment="1">
      <alignment horizontal="left"/>
    </xf>
    <xf numFmtId="0" fontId="85" fillId="66" borderId="45" xfId="13" applyFont="1" applyFill="1" applyBorder="1" applyAlignment="1">
      <alignment horizontal="left"/>
    </xf>
    <xf numFmtId="0" fontId="66" fillId="0" borderId="0" xfId="0" applyFont="1" applyAlignment="1">
      <alignment vertical="top"/>
    </xf>
    <xf numFmtId="166" fontId="66" fillId="0" borderId="0" xfId="13" applyNumberFormat="1" applyFont="1"/>
    <xf numFmtId="0" fontId="81" fillId="61" borderId="48" xfId="13" applyFont="1" applyFill="1" applyBorder="1"/>
    <xf numFmtId="0" fontId="81" fillId="61" borderId="45" xfId="13" applyFont="1" applyFill="1" applyBorder="1"/>
    <xf numFmtId="0" fontId="81" fillId="66" borderId="45" xfId="13" applyFont="1" applyFill="1" applyBorder="1"/>
    <xf numFmtId="0" fontId="81" fillId="66" borderId="45" xfId="13" applyFont="1" applyFill="1" applyBorder="1" applyAlignment="1">
      <alignment horizontal="left"/>
    </xf>
    <xf numFmtId="2" fontId="66" fillId="0" borderId="0" xfId="64" applyNumberFormat="1" applyFont="1" applyFill="1" applyAlignment="1"/>
    <xf numFmtId="2" fontId="66" fillId="0" borderId="0" xfId="9" applyNumberFormat="1" applyFont="1" applyFill="1" applyBorder="1" applyAlignment="1" applyProtection="1">
      <alignment horizontal="left"/>
      <protection hidden="1"/>
    </xf>
    <xf numFmtId="2" fontId="66" fillId="2" borderId="0" xfId="64" applyNumberFormat="1" applyFont="1" applyFill="1" applyAlignment="1"/>
    <xf numFmtId="2" fontId="66" fillId="0" borderId="0" xfId="63" applyNumberFormat="1" applyFont="1" applyFill="1" applyBorder="1" applyAlignment="1" applyProtection="1">
      <alignment horizontal="left"/>
      <protection hidden="1"/>
    </xf>
    <xf numFmtId="0" fontId="108" fillId="0" borderId="0" xfId="10" applyFont="1" applyAlignment="1" applyProtection="1">
      <alignment horizontal="left" vertical="center"/>
      <protection hidden="1"/>
    </xf>
    <xf numFmtId="0" fontId="66" fillId="0" borderId="0" xfId="11" applyFont="1"/>
    <xf numFmtId="0" fontId="66" fillId="0" borderId="1" xfId="11" applyFont="1" applyBorder="1" applyAlignment="1">
      <alignment wrapText="1"/>
    </xf>
    <xf numFmtId="0" fontId="66" fillId="0" borderId="0" xfId="11" applyFont="1" applyAlignment="1">
      <alignment wrapText="1"/>
    </xf>
    <xf numFmtId="0" fontId="66" fillId="0" borderId="0" xfId="11" applyFont="1" applyAlignment="1">
      <alignment horizontal="left" wrapText="1"/>
    </xf>
    <xf numFmtId="0" fontId="66" fillId="0" borderId="0" xfId="11" applyFont="1" applyBorder="1" applyAlignment="1"/>
    <xf numFmtId="179" fontId="66" fillId="0" borderId="0" xfId="11" applyNumberFormat="1" applyFont="1" applyFill="1" applyBorder="1"/>
    <xf numFmtId="2" fontId="71" fillId="0" borderId="0" xfId="13" applyNumberFormat="1" applyFont="1" applyFill="1" applyBorder="1" applyAlignment="1"/>
    <xf numFmtId="2" fontId="66" fillId="0" borderId="0" xfId="11" applyNumberFormat="1" applyFont="1" applyFill="1"/>
    <xf numFmtId="2" fontId="65" fillId="0" borderId="0" xfId="11" applyNumberFormat="1" applyFont="1" applyFill="1" applyBorder="1" applyAlignment="1">
      <alignment vertical="center"/>
    </xf>
    <xf numFmtId="2" fontId="65" fillId="0" borderId="0" xfId="11" applyNumberFormat="1" applyFont="1" applyFill="1" applyBorder="1" applyAlignment="1">
      <alignment horizontal="right" vertical="center"/>
    </xf>
    <xf numFmtId="2" fontId="65" fillId="0" borderId="0" xfId="13" applyNumberFormat="1" applyFont="1" applyFill="1" applyBorder="1" applyAlignment="1"/>
    <xf numFmtId="2" fontId="72" fillId="0" borderId="0" xfId="11" applyNumberFormat="1" applyFont="1" applyFill="1" applyBorder="1" applyAlignment="1">
      <alignment vertical="center"/>
    </xf>
    <xf numFmtId="0" fontId="81" fillId="61" borderId="5" xfId="10" applyNumberFormat="1" applyFont="1" applyFill="1" applyBorder="1" applyAlignment="1" applyProtection="1">
      <alignment horizontal="left" vertical="center"/>
      <protection hidden="1"/>
    </xf>
    <xf numFmtId="0" fontId="85" fillId="61" borderId="7" xfId="11" applyFont="1" applyFill="1" applyBorder="1"/>
    <xf numFmtId="179" fontId="66" fillId="62" borderId="1" xfId="11" applyNumberFormat="1" applyFont="1" applyFill="1" applyBorder="1"/>
    <xf numFmtId="179" fontId="66" fillId="62" borderId="1" xfId="11" applyNumberFormat="1" applyFont="1" applyFill="1" applyBorder="1" applyAlignment="1"/>
    <xf numFmtId="0" fontId="75" fillId="0" borderId="0" xfId="10" applyNumberFormat="1" applyFont="1" applyFill="1" applyBorder="1" applyAlignment="1" applyProtection="1">
      <alignment horizontal="left" vertical="center"/>
      <protection hidden="1"/>
    </xf>
    <xf numFmtId="179" fontId="66" fillId="67" borderId="1" xfId="11" applyNumberFormat="1" applyFont="1" applyFill="1" applyBorder="1"/>
    <xf numFmtId="0" fontId="81" fillId="61" borderId="46" xfId="10" applyNumberFormat="1" applyFont="1" applyFill="1" applyBorder="1" applyAlignment="1" applyProtection="1">
      <alignment horizontal="left" vertical="center"/>
      <protection hidden="1"/>
    </xf>
    <xf numFmtId="0" fontId="85" fillId="61" borderId="48" xfId="11" applyFont="1" applyFill="1" applyBorder="1" applyAlignment="1"/>
    <xf numFmtId="0" fontId="85" fillId="61" borderId="45" xfId="11" applyFont="1" applyFill="1" applyBorder="1" applyAlignment="1"/>
    <xf numFmtId="0" fontId="66" fillId="0" borderId="1" xfId="98" applyFont="1" applyBorder="1"/>
    <xf numFmtId="0" fontId="81" fillId="61" borderId="46" xfId="10" applyNumberFormat="1" applyFont="1" applyFill="1" applyBorder="1" applyAlignment="1" applyProtection="1">
      <alignment vertical="center"/>
      <protection hidden="1"/>
    </xf>
    <xf numFmtId="0" fontId="81" fillId="61" borderId="48" xfId="10" applyNumberFormat="1" applyFont="1" applyFill="1" applyBorder="1" applyAlignment="1" applyProtection="1">
      <alignment vertical="center"/>
      <protection hidden="1"/>
    </xf>
    <xf numFmtId="0" fontId="81" fillId="61" borderId="45" xfId="10" applyNumberFormat="1" applyFont="1" applyFill="1" applyBorder="1" applyAlignment="1" applyProtection="1">
      <alignment vertical="center"/>
      <protection hidden="1"/>
    </xf>
    <xf numFmtId="0" fontId="66" fillId="0" borderId="1" xfId="11" applyFont="1" applyBorder="1"/>
    <xf numFmtId="0" fontId="109" fillId="0" borderId="1" xfId="10" applyFont="1" applyBorder="1" applyAlignment="1" applyProtection="1">
      <alignment horizontal="left"/>
      <protection hidden="1"/>
    </xf>
    <xf numFmtId="0" fontId="81" fillId="61" borderId="1" xfId="10" applyFont="1" applyFill="1" applyBorder="1" applyAlignment="1" applyProtection="1">
      <alignment horizontal="left"/>
      <protection hidden="1"/>
    </xf>
    <xf numFmtId="0" fontId="81" fillId="61" borderId="1" xfId="10" applyFont="1" applyFill="1" applyBorder="1" applyAlignment="1" applyProtection="1">
      <alignment horizontal="center"/>
      <protection hidden="1"/>
    </xf>
    <xf numFmtId="0" fontId="81" fillId="61" borderId="1" xfId="0" applyFont="1" applyFill="1" applyBorder="1" applyAlignment="1">
      <alignment horizontal="center"/>
    </xf>
    <xf numFmtId="0" fontId="66" fillId="0" borderId="46" xfId="10" applyFont="1" applyBorder="1" applyAlignment="1" applyProtection="1">
      <alignment horizontal="left"/>
      <protection hidden="1"/>
    </xf>
    <xf numFmtId="0" fontId="66" fillId="0" borderId="45" xfId="10" applyFont="1" applyBorder="1" applyAlignment="1" applyProtection="1">
      <alignment horizontal="left"/>
      <protection hidden="1"/>
    </xf>
    <xf numFmtId="0" fontId="66" fillId="0" borderId="0" xfId="11" applyNumberFormat="1" applyFont="1" applyAlignment="1">
      <alignment horizontal="center"/>
    </xf>
    <xf numFmtId="0" fontId="72" fillId="0" borderId="0" xfId="64" applyNumberFormat="1" applyFont="1" applyFill="1" applyBorder="1" applyAlignment="1">
      <alignment horizontal="center"/>
    </xf>
    <xf numFmtId="2" fontId="66" fillId="0" borderId="0" xfId="64" applyNumberFormat="1" applyFont="1" applyFill="1" applyBorder="1" applyAlignment="1">
      <alignment horizontal="left"/>
    </xf>
    <xf numFmtId="2" fontId="65" fillId="0" borderId="0" xfId="64" applyNumberFormat="1" applyFont="1" applyFill="1" applyBorder="1" applyAlignment="1"/>
    <xf numFmtId="0" fontId="72" fillId="0" borderId="0" xfId="11" applyNumberFormat="1" applyFont="1" applyFill="1" applyBorder="1" applyAlignment="1">
      <alignment horizontal="center" vertical="center"/>
    </xf>
    <xf numFmtId="2" fontId="65" fillId="0" borderId="0" xfId="11" applyNumberFormat="1" applyFont="1" applyFill="1" applyBorder="1" applyAlignment="1">
      <alignment vertical="center" wrapText="1"/>
    </xf>
    <xf numFmtId="166" fontId="66" fillId="0" borderId="0" xfId="19" applyFont="1" applyFill="1" applyAlignment="1"/>
    <xf numFmtId="166" fontId="66" fillId="2" borderId="0" xfId="19" applyFont="1" applyFill="1" applyAlignment="1"/>
    <xf numFmtId="44" fontId="71" fillId="0" borderId="0" xfId="64" applyNumberFormat="1" applyFont="1" applyFill="1" applyAlignment="1"/>
    <xf numFmtId="0" fontId="66" fillId="0" borderId="0" xfId="90" applyFont="1" applyBorder="1"/>
    <xf numFmtId="2" fontId="66" fillId="0" borderId="0" xfId="13" applyNumberFormat="1" applyFont="1" applyFill="1" applyBorder="1" applyAlignment="1">
      <alignment horizontal="left"/>
    </xf>
    <xf numFmtId="0" fontId="66" fillId="0" borderId="59" xfId="18" applyFont="1" applyFill="1" applyBorder="1"/>
    <xf numFmtId="0" fontId="66" fillId="0" borderId="60" xfId="18" applyFont="1" applyFill="1" applyBorder="1"/>
    <xf numFmtId="0" fontId="66" fillId="0" borderId="61" xfId="0" applyFont="1" applyFill="1" applyBorder="1"/>
    <xf numFmtId="0" fontId="66" fillId="0" borderId="62" xfId="0" applyFont="1" applyFill="1" applyBorder="1"/>
    <xf numFmtId="0" fontId="66" fillId="0" borderId="0" xfId="0" applyFont="1" applyAlignment="1">
      <alignment horizontal="center" vertical="top"/>
    </xf>
    <xf numFmtId="0" fontId="66" fillId="0" borderId="0" xfId="13" applyFont="1" applyAlignment="1">
      <alignment horizontal="center" vertical="top"/>
    </xf>
    <xf numFmtId="0" fontId="71" fillId="0" borderId="0" xfId="0" applyFont="1" applyAlignment="1">
      <alignment horizontal="center" vertical="top"/>
    </xf>
    <xf numFmtId="0" fontId="66" fillId="0" borderId="1" xfId="13" applyFont="1" applyBorder="1" applyAlignment="1">
      <alignment horizontal="center" vertical="center"/>
    </xf>
    <xf numFmtId="166" fontId="66" fillId="67" borderId="1" xfId="19" applyFont="1" applyFill="1" applyBorder="1" applyAlignment="1">
      <alignment horizontal="center" vertical="center"/>
    </xf>
    <xf numFmtId="166" fontId="66" fillId="0" borderId="1" xfId="19" applyFont="1" applyFill="1" applyBorder="1" applyAlignment="1">
      <alignment horizontal="center" vertical="center"/>
    </xf>
    <xf numFmtId="198" fontId="66" fillId="67" borderId="1" xfId="19" applyNumberFormat="1" applyFont="1" applyFill="1" applyBorder="1" applyAlignment="1">
      <alignment horizontal="center" vertical="center"/>
    </xf>
    <xf numFmtId="166" fontId="66" fillId="62" borderId="1" xfId="19" applyFont="1" applyFill="1" applyBorder="1" applyAlignment="1">
      <alignment horizontal="center" vertical="center"/>
    </xf>
    <xf numFmtId="4" fontId="66" fillId="0" borderId="1" xfId="0" applyNumberFormat="1" applyFont="1" applyBorder="1" applyAlignment="1">
      <alignment horizontal="center" vertical="center"/>
    </xf>
    <xf numFmtId="2" fontId="66" fillId="67" borderId="1" xfId="13" applyNumberFormat="1" applyFont="1" applyFill="1" applyBorder="1" applyAlignment="1">
      <alignment horizontal="center" vertical="center"/>
    </xf>
    <xf numFmtId="2" fontId="66" fillId="67" borderId="1" xfId="0" applyNumberFormat="1" applyFont="1" applyFill="1" applyBorder="1" applyAlignment="1">
      <alignment horizontal="center" vertical="center"/>
    </xf>
    <xf numFmtId="0" fontId="71" fillId="0" borderId="48" xfId="13" applyFont="1" applyBorder="1" applyAlignment="1">
      <alignment horizontal="center" vertical="center"/>
    </xf>
    <xf numFmtId="4" fontId="71" fillId="0" borderId="1" xfId="13" applyNumberFormat="1" applyFont="1" applyBorder="1" applyAlignment="1">
      <alignment horizontal="center" vertical="center"/>
    </xf>
    <xf numFmtId="166" fontId="71" fillId="0" borderId="1" xfId="19" applyFont="1" applyBorder="1" applyAlignment="1">
      <alignment horizontal="center" vertical="center"/>
    </xf>
    <xf numFmtId="166" fontId="71" fillId="0" borderId="1" xfId="19" applyFont="1" applyFill="1" applyBorder="1" applyAlignment="1">
      <alignment horizontal="center" vertical="center"/>
    </xf>
    <xf numFmtId="0" fontId="66" fillId="0" borderId="0" xfId="13" applyFont="1" applyAlignment="1">
      <alignment vertical="center"/>
    </xf>
    <xf numFmtId="0" fontId="66" fillId="0" borderId="0" xfId="13" applyFont="1" applyAlignment="1">
      <alignment horizontal="center" vertical="center"/>
    </xf>
    <xf numFmtId="0" fontId="66" fillId="0" borderId="48" xfId="13" applyFont="1" applyBorder="1" applyAlignment="1">
      <alignment horizontal="center" vertical="center"/>
    </xf>
    <xf numFmtId="0" fontId="66" fillId="0" borderId="45" xfId="13" applyFont="1" applyBorder="1" applyAlignment="1">
      <alignment horizontal="center" vertical="center"/>
    </xf>
    <xf numFmtId="166" fontId="71" fillId="0" borderId="1" xfId="13" applyNumberFormat="1" applyFont="1" applyBorder="1" applyAlignment="1">
      <alignment horizontal="center" vertical="center"/>
    </xf>
    <xf numFmtId="0" fontId="81" fillId="66" borderId="46" xfId="13" applyFont="1" applyFill="1" applyBorder="1" applyAlignment="1">
      <alignment horizontal="left" vertical="center"/>
    </xf>
    <xf numFmtId="0" fontId="81" fillId="66" borderId="48" xfId="13" applyFont="1" applyFill="1" applyBorder="1" applyAlignment="1">
      <alignment horizontal="left" vertical="center"/>
    </xf>
    <xf numFmtId="0" fontId="66" fillId="0" borderId="0" xfId="13" applyFont="1" applyAlignment="1">
      <alignment horizontal="left" vertical="center"/>
    </xf>
    <xf numFmtId="0" fontId="81" fillId="61" borderId="1" xfId="13" applyFont="1" applyFill="1" applyBorder="1" applyAlignment="1">
      <alignment horizontal="left" vertical="center" wrapText="1"/>
    </xf>
    <xf numFmtId="0" fontId="66" fillId="0" borderId="1" xfId="13" applyFont="1" applyBorder="1" applyAlignment="1">
      <alignment horizontal="left" vertical="center"/>
    </xf>
    <xf numFmtId="0" fontId="71" fillId="0" borderId="46" xfId="13" applyFont="1" applyBorder="1" applyAlignment="1">
      <alignment horizontal="left" vertical="center"/>
    </xf>
    <xf numFmtId="0" fontId="66" fillId="0" borderId="48" xfId="13" applyFont="1" applyBorder="1" applyAlignment="1">
      <alignment horizontal="left" vertical="center"/>
    </xf>
    <xf numFmtId="0" fontId="81" fillId="61" borderId="1" xfId="13" applyFont="1" applyFill="1" applyBorder="1" applyAlignment="1">
      <alignment horizontal="center" vertical="center" wrapText="1"/>
    </xf>
    <xf numFmtId="0" fontId="66" fillId="0" borderId="0" xfId="13" applyFont="1" applyAlignment="1">
      <alignment horizontal="right" vertical="center"/>
    </xf>
    <xf numFmtId="0" fontId="66" fillId="0" borderId="48" xfId="13" applyFont="1" applyBorder="1" applyAlignment="1">
      <alignment horizontal="right" vertical="center"/>
    </xf>
    <xf numFmtId="0" fontId="66" fillId="0" borderId="45" xfId="13" applyFont="1" applyBorder="1" applyAlignment="1">
      <alignment horizontal="right" vertical="center"/>
    </xf>
    <xf numFmtId="166" fontId="71" fillId="0" borderId="1" xfId="13" applyNumberFormat="1" applyFont="1" applyBorder="1" applyAlignment="1">
      <alignment horizontal="right" vertical="center"/>
    </xf>
    <xf numFmtId="2" fontId="66" fillId="0" borderId="1" xfId="13" applyNumberFormat="1" applyFont="1" applyBorder="1" applyAlignment="1">
      <alignment horizontal="center" vertical="center"/>
    </xf>
    <xf numFmtId="2" fontId="66" fillId="62" borderId="1" xfId="13" applyNumberFormat="1" applyFont="1" applyFill="1" applyBorder="1" applyAlignment="1">
      <alignment horizontal="center" vertical="center"/>
    </xf>
    <xf numFmtId="0" fontId="71" fillId="0" borderId="1" xfId="13" applyFont="1" applyBorder="1" applyAlignment="1">
      <alignment horizontal="center" vertical="center"/>
    </xf>
    <xf numFmtId="0" fontId="81" fillId="66" borderId="45" xfId="13" applyFont="1" applyFill="1" applyBorder="1" applyAlignment="1">
      <alignment horizontal="left" vertical="center"/>
    </xf>
    <xf numFmtId="0" fontId="66" fillId="0" borderId="1" xfId="13" applyFont="1" applyBorder="1" applyAlignment="1">
      <alignment horizontal="left" vertical="center" wrapText="1"/>
    </xf>
    <xf numFmtId="2" fontId="71" fillId="0" borderId="1" xfId="13" applyNumberFormat="1" applyFont="1" applyBorder="1" applyAlignment="1">
      <alignment horizontal="right" vertical="center"/>
    </xf>
    <xf numFmtId="0" fontId="71" fillId="0" borderId="1" xfId="13" applyFont="1" applyBorder="1" applyAlignment="1">
      <alignment horizontal="right" vertical="center"/>
    </xf>
    <xf numFmtId="0" fontId="66" fillId="0" borderId="0" xfId="0" applyFont="1" applyAlignment="1">
      <alignment horizontal="right"/>
    </xf>
    <xf numFmtId="0" fontId="71" fillId="0" borderId="48" xfId="13" applyFont="1" applyBorder="1" applyAlignment="1">
      <alignment vertical="center"/>
    </xf>
    <xf numFmtId="0" fontId="66" fillId="0" borderId="0" xfId="0" applyFont="1" applyAlignment="1">
      <alignment vertical="center"/>
    </xf>
    <xf numFmtId="0" fontId="66" fillId="68" borderId="57" xfId="90" applyFont="1" applyFill="1" applyBorder="1" applyAlignment="1">
      <alignment vertical="center"/>
    </xf>
    <xf numFmtId="0" fontId="66" fillId="68" borderId="58" xfId="90" applyFont="1" applyFill="1" applyBorder="1" applyAlignment="1">
      <alignment vertical="center"/>
    </xf>
    <xf numFmtId="173" fontId="81" fillId="61" borderId="1" xfId="9" applyNumberFormat="1" applyFont="1" applyFill="1" applyBorder="1" applyAlignment="1">
      <alignment horizontal="center" vertical="center" wrapText="1"/>
    </xf>
    <xf numFmtId="167" fontId="81" fillId="61" borderId="1" xfId="9" applyFont="1" applyFill="1" applyBorder="1" applyAlignment="1">
      <alignment horizontal="center" vertical="center" wrapText="1"/>
    </xf>
    <xf numFmtId="3" fontId="66" fillId="2" borderId="1" xfId="9" applyNumberFormat="1" applyFont="1" applyFill="1" applyBorder="1" applyAlignment="1">
      <alignment horizontal="center" vertical="center"/>
    </xf>
    <xf numFmtId="166" fontId="66" fillId="2" borderId="1" xfId="19" applyFont="1" applyFill="1" applyBorder="1" applyAlignment="1">
      <alignment horizontal="center" vertical="center"/>
    </xf>
    <xf numFmtId="0" fontId="68" fillId="0" borderId="0" xfId="90" applyFont="1" applyAlignment="1">
      <alignment vertical="center"/>
    </xf>
    <xf numFmtId="0" fontId="66" fillId="0" borderId="0" xfId="90" applyFont="1" applyAlignment="1">
      <alignment vertical="center"/>
    </xf>
    <xf numFmtId="0" fontId="81" fillId="61" borderId="10" xfId="13" applyFont="1" applyFill="1" applyBorder="1" applyAlignment="1">
      <alignment horizontal="center" vertical="center" wrapText="1"/>
    </xf>
    <xf numFmtId="167" fontId="81" fillId="61" borderId="10" xfId="9" applyFont="1" applyFill="1" applyBorder="1" applyAlignment="1">
      <alignment horizontal="center" vertical="center" wrapText="1"/>
    </xf>
    <xf numFmtId="166" fontId="66" fillId="0" borderId="1" xfId="13" applyNumberFormat="1" applyFont="1" applyBorder="1" applyAlignment="1">
      <alignment horizontal="center" vertical="center"/>
    </xf>
    <xf numFmtId="2" fontId="82" fillId="0" borderId="0" xfId="13" applyNumberFormat="1" applyFont="1" applyFill="1" applyBorder="1" applyAlignment="1">
      <alignment horizontal="left" vertical="center"/>
    </xf>
    <xf numFmtId="166" fontId="82" fillId="0" borderId="0" xfId="19" applyFont="1" applyFill="1" applyBorder="1" applyAlignment="1">
      <alignment horizontal="left" vertical="center"/>
    </xf>
    <xf numFmtId="166" fontId="66" fillId="62" borderId="1" xfId="13" applyNumberFormat="1" applyFont="1" applyFill="1" applyBorder="1" applyAlignment="1">
      <alignment horizontal="center" vertical="center"/>
    </xf>
    <xf numFmtId="0" fontId="66" fillId="0" borderId="0" xfId="90" applyFont="1" applyBorder="1" applyAlignment="1">
      <alignment vertical="center"/>
    </xf>
    <xf numFmtId="4" fontId="66" fillId="2" borderId="1" xfId="9" applyNumberFormat="1" applyFont="1" applyFill="1" applyBorder="1" applyAlignment="1">
      <alignment horizontal="center" vertical="center"/>
    </xf>
    <xf numFmtId="166" fontId="66" fillId="0" borderId="1" xfId="19" applyFont="1" applyBorder="1" applyAlignment="1">
      <alignment horizontal="center" vertical="center"/>
    </xf>
    <xf numFmtId="167" fontId="66" fillId="0" borderId="0" xfId="9" applyFont="1" applyAlignment="1">
      <alignment vertical="center"/>
    </xf>
    <xf numFmtId="0" fontId="81" fillId="61" borderId="10" xfId="13" applyFont="1" applyFill="1" applyBorder="1" applyAlignment="1">
      <alignment horizontal="left" vertical="center" wrapText="1"/>
    </xf>
    <xf numFmtId="2" fontId="66" fillId="0" borderId="0" xfId="90" applyNumberFormat="1" applyFont="1" applyBorder="1" applyAlignment="1">
      <alignment vertical="center"/>
    </xf>
    <xf numFmtId="166" fontId="66" fillId="0" borderId="0" xfId="19" applyFont="1" applyBorder="1" applyAlignment="1">
      <alignment vertical="center"/>
    </xf>
    <xf numFmtId="0" fontId="66" fillId="2" borderId="0" xfId="64" applyFont="1" applyFill="1" applyAlignment="1">
      <alignment horizontal="right"/>
    </xf>
    <xf numFmtId="49" fontId="66" fillId="0" borderId="0" xfId="63" applyNumberFormat="1" applyFont="1" applyFill="1" applyBorder="1" applyAlignment="1" applyProtection="1">
      <alignment horizontal="right"/>
      <protection hidden="1"/>
    </xf>
    <xf numFmtId="2" fontId="82" fillId="68" borderId="56" xfId="13" applyNumberFormat="1" applyFont="1" applyFill="1" applyBorder="1" applyAlignment="1">
      <alignment vertical="center"/>
    </xf>
    <xf numFmtId="2" fontId="82" fillId="68" borderId="57" xfId="13" applyNumberFormat="1" applyFont="1" applyFill="1" applyBorder="1" applyAlignment="1">
      <alignment vertical="center"/>
    </xf>
    <xf numFmtId="2" fontId="82" fillId="68" borderId="58" xfId="13" applyNumberFormat="1" applyFont="1" applyFill="1" applyBorder="1" applyAlignment="1">
      <alignment vertical="center"/>
    </xf>
    <xf numFmtId="4" fontId="66" fillId="62" borderId="1" xfId="9" applyNumberFormat="1" applyFont="1" applyFill="1" applyBorder="1" applyAlignment="1">
      <alignment horizontal="center" vertical="center"/>
    </xf>
    <xf numFmtId="2" fontId="82" fillId="68" borderId="56" xfId="13" applyNumberFormat="1" applyFont="1" applyFill="1" applyBorder="1" applyAlignment="1">
      <alignment horizontal="left" vertical="center"/>
    </xf>
    <xf numFmtId="0" fontId="66" fillId="0" borderId="1" xfId="13" applyFont="1" applyFill="1" applyBorder="1" applyAlignment="1">
      <alignment horizontal="left" vertical="center"/>
    </xf>
    <xf numFmtId="2" fontId="69" fillId="0" borderId="1" xfId="13" applyNumberFormat="1" applyFont="1" applyFill="1" applyBorder="1" applyAlignment="1">
      <alignment horizontal="center" vertical="center"/>
    </xf>
    <xf numFmtId="0" fontId="66" fillId="0" borderId="1" xfId="13" applyFont="1" applyFill="1" applyBorder="1" applyAlignment="1">
      <alignment horizontal="center" vertical="center"/>
    </xf>
    <xf numFmtId="179" fontId="66" fillId="62" borderId="1" xfId="11" applyNumberFormat="1" applyFont="1" applyFill="1" applyBorder="1" applyAlignment="1">
      <alignment horizontal="center"/>
    </xf>
    <xf numFmtId="0" fontId="66" fillId="0" borderId="1"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vertical="center"/>
      <protection hidden="1"/>
    </xf>
    <xf numFmtId="0" fontId="66" fillId="0" borderId="1" xfId="10" applyFont="1" applyFill="1" applyBorder="1" applyAlignment="1" applyProtection="1">
      <alignment horizontal="center" vertical="center"/>
      <protection hidden="1"/>
    </xf>
    <xf numFmtId="0" fontId="66" fillId="0" borderId="1" xfId="10" applyFont="1" applyFill="1" applyBorder="1" applyAlignment="1" applyProtection="1">
      <alignment horizontal="center" wrapText="1"/>
      <protection hidden="1"/>
    </xf>
    <xf numFmtId="0" fontId="66" fillId="0" borderId="1" xfId="10" applyNumberFormat="1" applyFont="1" applyFill="1" applyBorder="1" applyAlignment="1" applyProtection="1">
      <alignment horizontal="center" vertical="center"/>
      <protection hidden="1"/>
    </xf>
    <xf numFmtId="173" fontId="66" fillId="2" borderId="1" xfId="9" applyNumberFormat="1" applyFont="1" applyFill="1" applyBorder="1" applyAlignment="1">
      <alignment horizontal="center" vertical="center"/>
    </xf>
    <xf numFmtId="0" fontId="81" fillId="61" borderId="63" xfId="13" applyFont="1" applyFill="1" applyBorder="1" applyAlignment="1">
      <alignment horizontal="center" vertical="center" wrapText="1"/>
    </xf>
    <xf numFmtId="2" fontId="81" fillId="61" borderId="1" xfId="90" applyNumberFormat="1" applyFont="1" applyFill="1" applyBorder="1" applyAlignment="1">
      <alignment horizontal="left" vertical="center" wrapText="1"/>
    </xf>
    <xf numFmtId="2" fontId="66" fillId="0" borderId="1" xfId="90" applyNumberFormat="1" applyFont="1" applyFill="1" applyBorder="1" applyAlignment="1">
      <alignment horizontal="left" vertical="center"/>
    </xf>
    <xf numFmtId="0" fontId="68" fillId="0" borderId="0" xfId="90" applyFont="1" applyAlignment="1">
      <alignment horizontal="left" vertical="center"/>
    </xf>
    <xf numFmtId="0" fontId="81" fillId="61" borderId="10" xfId="13" applyFont="1" applyFill="1" applyBorder="1" applyAlignment="1">
      <alignment horizontal="left" vertical="center"/>
    </xf>
    <xf numFmtId="0" fontId="71" fillId="0" borderId="1" xfId="13" applyFont="1" applyBorder="1" applyAlignment="1">
      <alignment horizontal="left" vertical="center"/>
    </xf>
    <xf numFmtId="0" fontId="71" fillId="0" borderId="48" xfId="13" applyFont="1" applyBorder="1" applyAlignment="1">
      <alignment horizontal="left" vertical="center"/>
    </xf>
    <xf numFmtId="0" fontId="66" fillId="0" borderId="1" xfId="13" applyFont="1" applyFill="1" applyBorder="1" applyAlignment="1">
      <alignment horizontal="left" vertical="center" wrapText="1"/>
    </xf>
    <xf numFmtId="0" fontId="66" fillId="0" borderId="0" xfId="13" applyFont="1" applyFill="1" applyAlignment="1">
      <alignment horizontal="left" vertical="center"/>
    </xf>
    <xf numFmtId="2" fontId="66" fillId="0" borderId="1" xfId="13" applyNumberFormat="1" applyFont="1" applyFill="1" applyBorder="1" applyAlignment="1">
      <alignment horizontal="center" vertical="center"/>
    </xf>
    <xf numFmtId="166" fontId="71" fillId="2" borderId="1" xfId="19" applyFont="1" applyFill="1" applyBorder="1" applyAlignment="1">
      <alignment horizontal="center" vertical="center"/>
    </xf>
    <xf numFmtId="198" fontId="66" fillId="2" borderId="1" xfId="9" applyNumberFormat="1" applyFont="1" applyFill="1" applyBorder="1" applyAlignment="1">
      <alignment horizontal="center" vertical="center"/>
    </xf>
    <xf numFmtId="44" fontId="66" fillId="2" borderId="1" xfId="19" applyNumberFormat="1" applyFont="1" applyFill="1" applyBorder="1" applyAlignment="1">
      <alignment horizontal="center" vertical="center"/>
    </xf>
    <xf numFmtId="4" fontId="71" fillId="2" borderId="1" xfId="9" applyNumberFormat="1" applyFont="1" applyFill="1" applyBorder="1" applyAlignment="1">
      <alignment horizontal="center" vertical="center"/>
    </xf>
    <xf numFmtId="4" fontId="82" fillId="0" borderId="0" xfId="13" applyNumberFormat="1" applyFont="1" applyFill="1" applyBorder="1" applyAlignment="1">
      <alignment horizontal="left" vertical="center"/>
    </xf>
    <xf numFmtId="166" fontId="66" fillId="0" borderId="0" xfId="19" applyFont="1" applyAlignment="1">
      <alignment horizontal="center" vertical="center"/>
    </xf>
    <xf numFmtId="2" fontId="83" fillId="0" borderId="0" xfId="0" applyNumberFormat="1" applyFont="1" applyAlignment="1">
      <alignment horizontal="left"/>
    </xf>
    <xf numFmtId="199" fontId="71" fillId="62" borderId="1" xfId="9" applyNumberFormat="1" applyFont="1" applyFill="1" applyBorder="1" applyAlignment="1">
      <alignment horizontal="center" vertical="center"/>
    </xf>
    <xf numFmtId="0" fontId="66" fillId="0" borderId="0" xfId="90" applyFont="1" applyFill="1"/>
    <xf numFmtId="167" fontId="66" fillId="0" borderId="0" xfId="9" applyFont="1" applyFill="1"/>
    <xf numFmtId="2" fontId="82" fillId="68" borderId="56" xfId="13" applyNumberFormat="1" applyFont="1" applyFill="1" applyBorder="1" applyAlignment="1">
      <alignment horizontal="left" vertical="center"/>
    </xf>
    <xf numFmtId="9" fontId="70" fillId="62" borderId="1" xfId="17" applyFont="1" applyFill="1" applyBorder="1" applyAlignment="1" applyProtection="1">
      <alignment horizontal="center"/>
      <protection hidden="1"/>
    </xf>
    <xf numFmtId="9" fontId="97" fillId="0" borderId="1" xfId="17" applyNumberFormat="1" applyFont="1" applyFill="1" applyBorder="1" applyAlignment="1" applyProtection="1">
      <alignment horizontal="center"/>
      <protection hidden="1"/>
    </xf>
    <xf numFmtId="4" fontId="66" fillId="0" borderId="1" xfId="9" applyNumberFormat="1" applyFont="1" applyBorder="1" applyAlignment="1">
      <alignment horizontal="center" vertical="center"/>
    </xf>
    <xf numFmtId="4" fontId="66" fillId="0" borderId="1" xfId="13" applyNumberFormat="1" applyFont="1" applyBorder="1" applyAlignment="1">
      <alignment horizontal="center" vertical="center"/>
    </xf>
    <xf numFmtId="4" fontId="66" fillId="0" borderId="0" xfId="13" applyNumberFormat="1" applyFont="1" applyAlignment="1">
      <alignment horizontal="center" vertical="center"/>
    </xf>
    <xf numFmtId="175" fontId="66" fillId="2" borderId="1" xfId="17" applyNumberFormat="1" applyFont="1" applyFill="1" applyBorder="1" applyAlignment="1">
      <alignment horizontal="center"/>
    </xf>
    <xf numFmtId="180" fontId="81" fillId="61" borderId="10" xfId="19" applyNumberFormat="1" applyFont="1" applyFill="1" applyBorder="1" applyAlignment="1">
      <alignment horizontal="center" vertical="center" wrapText="1"/>
    </xf>
    <xf numFmtId="180" fontId="71" fillId="2" borderId="1" xfId="19" applyNumberFormat="1" applyFont="1" applyFill="1" applyBorder="1" applyAlignment="1">
      <alignment horizontal="center" vertical="center"/>
    </xf>
    <xf numFmtId="198" fontId="71" fillId="2" borderId="1" xfId="9" applyNumberFormat="1" applyFont="1" applyFill="1" applyBorder="1" applyAlignment="1">
      <alignment horizontal="center" vertical="center"/>
    </xf>
    <xf numFmtId="4" fontId="66" fillId="0" borderId="0" xfId="13" applyNumberFormat="1" applyFont="1"/>
    <xf numFmtId="2" fontId="106" fillId="0" borderId="0" xfId="13" applyNumberFormat="1" applyFont="1" applyFill="1" applyBorder="1" applyAlignment="1"/>
    <xf numFmtId="0" fontId="69" fillId="0" borderId="0" xfId="90" applyFont="1"/>
    <xf numFmtId="0" fontId="66" fillId="0" borderId="46" xfId="11" applyFont="1" applyBorder="1" applyAlignment="1">
      <alignment horizontal="left" wrapText="1"/>
    </xf>
    <xf numFmtId="0" fontId="66" fillId="0" borderId="46" xfId="10" applyFont="1" applyFill="1" applyBorder="1" applyAlignment="1" applyProtection="1">
      <alignment horizontal="left" vertical="center"/>
      <protection hidden="1"/>
    </xf>
    <xf numFmtId="0" fontId="81" fillId="61" borderId="1" xfId="60" applyFont="1" applyFill="1" applyBorder="1" applyAlignment="1">
      <alignment horizontal="center" vertical="top" wrapText="1"/>
    </xf>
    <xf numFmtId="0" fontId="66" fillId="0" borderId="1" xfId="0" applyFont="1" applyFill="1" applyBorder="1" applyAlignment="1">
      <alignment horizontal="center" vertical="top"/>
    </xf>
    <xf numFmtId="0" fontId="66" fillId="0" borderId="1" xfId="0" applyFont="1" applyBorder="1" applyAlignment="1">
      <alignment horizontal="center" vertical="top"/>
    </xf>
    <xf numFmtId="167" fontId="66" fillId="0" borderId="1" xfId="9" applyFont="1" applyBorder="1" applyAlignment="1">
      <alignment horizontal="center" vertical="top"/>
    </xf>
    <xf numFmtId="44" fontId="70" fillId="63" borderId="1" xfId="67" applyFont="1" applyFill="1" applyBorder="1" applyAlignment="1" applyProtection="1">
      <alignment horizontal="center" vertical="top"/>
      <protection locked="0"/>
    </xf>
    <xf numFmtId="166" fontId="66" fillId="0" borderId="1" xfId="19" applyFont="1" applyBorder="1" applyAlignment="1">
      <alignment horizontal="center" vertical="top"/>
    </xf>
    <xf numFmtId="0" fontId="71" fillId="0" borderId="6" xfId="0" applyFont="1" applyBorder="1" applyAlignment="1">
      <alignment horizontal="center" vertical="top"/>
    </xf>
    <xf numFmtId="167" fontId="71" fillId="0" borderId="1" xfId="9" applyFont="1" applyBorder="1" applyAlignment="1">
      <alignment horizontal="center" vertical="top"/>
    </xf>
    <xf numFmtId="166" fontId="71" fillId="0" borderId="1" xfId="19" applyFont="1" applyBorder="1" applyAlignment="1">
      <alignment horizontal="center" vertical="top"/>
    </xf>
    <xf numFmtId="198" fontId="70" fillId="62" borderId="1" xfId="9" applyNumberFormat="1" applyFont="1" applyFill="1" applyBorder="1" applyAlignment="1" applyProtection="1">
      <alignment horizontal="center" vertical="top"/>
      <protection hidden="1"/>
    </xf>
    <xf numFmtId="44" fontId="66" fillId="0" borderId="0" xfId="0" applyNumberFormat="1" applyFont="1" applyAlignment="1">
      <alignment horizontal="center" vertical="center"/>
    </xf>
    <xf numFmtId="0" fontId="66" fillId="65" borderId="0" xfId="90" applyFont="1" applyFill="1"/>
    <xf numFmtId="0" fontId="66" fillId="0" borderId="46" xfId="10" applyFont="1" applyFill="1" applyBorder="1" applyAlignment="1" applyProtection="1">
      <alignment vertical="center"/>
      <protection hidden="1"/>
    </xf>
    <xf numFmtId="179" fontId="66" fillId="67" borderId="1" xfId="11" applyNumberFormat="1" applyFont="1" applyFill="1" applyBorder="1" applyAlignment="1">
      <alignment horizontal="center" vertical="center"/>
    </xf>
    <xf numFmtId="0" fontId="66" fillId="0" borderId="1" xfId="11" applyFont="1" applyBorder="1" applyAlignment="1">
      <alignment vertical="center" wrapText="1"/>
    </xf>
    <xf numFmtId="0" fontId="86" fillId="0" borderId="1" xfId="13" applyFont="1" applyBorder="1" applyAlignment="1">
      <alignment horizontal="center" vertical="center"/>
    </xf>
    <xf numFmtId="179" fontId="71" fillId="0" borderId="10" xfId="6" applyNumberFormat="1" applyFont="1" applyFill="1" applyBorder="1" applyAlignment="1" applyProtection="1">
      <protection hidden="1"/>
    </xf>
    <xf numFmtId="166" fontId="66" fillId="62" borderId="46" xfId="19" applyFont="1" applyFill="1" applyBorder="1" applyAlignment="1" applyProtection="1">
      <alignment vertical="center"/>
      <protection hidden="1"/>
    </xf>
    <xf numFmtId="166" fontId="66" fillId="62" borderId="1" xfId="19" applyFont="1" applyFill="1" applyBorder="1" applyAlignment="1" applyProtection="1">
      <alignment vertical="center"/>
      <protection hidden="1"/>
    </xf>
    <xf numFmtId="179" fontId="66" fillId="69" borderId="1" xfId="11" applyNumberFormat="1" applyFont="1" applyFill="1" applyBorder="1"/>
    <xf numFmtId="4" fontId="66" fillId="65" borderId="1" xfId="9" applyNumberFormat="1" applyFont="1" applyFill="1" applyBorder="1" applyAlignment="1">
      <alignment horizontal="center" vertical="center"/>
    </xf>
    <xf numFmtId="179" fontId="71" fillId="65" borderId="10" xfId="6" applyNumberFormat="1" applyFont="1" applyFill="1" applyBorder="1" applyAlignment="1" applyProtection="1">
      <protection hidden="1"/>
    </xf>
    <xf numFmtId="188" fontId="84" fillId="65" borderId="0" xfId="64" applyNumberFormat="1" applyFont="1" applyFill="1" applyBorder="1" applyAlignment="1">
      <alignment horizontal="left"/>
    </xf>
    <xf numFmtId="44" fontId="69" fillId="0" borderId="0" xfId="64" applyNumberFormat="1" applyFont="1" applyFill="1" applyAlignment="1"/>
    <xf numFmtId="44" fontId="71" fillId="65" borderId="7" xfId="64" applyNumberFormat="1" applyFont="1" applyFill="1" applyBorder="1" applyAlignment="1"/>
    <xf numFmtId="0" fontId="66" fillId="65" borderId="1" xfId="13" applyFont="1" applyFill="1" applyBorder="1" applyAlignment="1">
      <alignment horizontal="left" vertical="center" wrapText="1"/>
    </xf>
    <xf numFmtId="0" fontId="66" fillId="65" borderId="1" xfId="13" applyFont="1" applyFill="1" applyBorder="1" applyAlignment="1">
      <alignment horizontal="center" vertical="center"/>
    </xf>
    <xf numFmtId="0" fontId="71" fillId="65" borderId="46" xfId="13" applyFont="1" applyFill="1" applyBorder="1" applyAlignment="1">
      <alignment horizontal="left" vertical="center"/>
    </xf>
    <xf numFmtId="0" fontId="71" fillId="0" borderId="1" xfId="19" applyNumberFormat="1" applyFont="1" applyBorder="1" applyAlignment="1">
      <alignment horizontal="center" vertical="center"/>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3" fillId="62" borderId="0" xfId="64" applyNumberFormat="1" applyFont="1" applyFill="1" applyBorder="1" applyAlignment="1"/>
    <xf numFmtId="0" fontId="66" fillId="62" borderId="0" xfId="65" applyFont="1" applyFill="1" applyAlignment="1"/>
    <xf numFmtId="49" fontId="80" fillId="61" borderId="39" xfId="64" applyNumberFormat="1" applyFont="1" applyFill="1" applyBorder="1" applyAlignment="1">
      <alignment horizontal="left" vertical="top" wrapText="1"/>
    </xf>
    <xf numFmtId="49" fontId="80" fillId="61" borderId="49" xfId="64" applyNumberFormat="1" applyFont="1" applyFill="1" applyBorder="1" applyAlignment="1">
      <alignment horizontal="left" vertical="top" wrapText="1"/>
    </xf>
    <xf numFmtId="49" fontId="80" fillId="61" borderId="50" xfId="64" applyNumberFormat="1" applyFont="1" applyFill="1" applyBorder="1" applyAlignment="1">
      <alignment horizontal="left" vertical="top" wrapText="1"/>
    </xf>
    <xf numFmtId="49" fontId="80" fillId="61" borderId="51" xfId="64" applyNumberFormat="1" applyFont="1" applyFill="1" applyBorder="1" applyAlignment="1">
      <alignment horizontal="left" vertical="top" wrapText="1"/>
    </xf>
    <xf numFmtId="49" fontId="80" fillId="61" borderId="0" xfId="64" applyNumberFormat="1" applyFont="1" applyFill="1" applyBorder="1" applyAlignment="1">
      <alignment horizontal="left" vertical="top" wrapText="1"/>
    </xf>
    <xf numFmtId="49" fontId="80" fillId="61" borderId="11" xfId="64" applyNumberFormat="1" applyFont="1" applyFill="1" applyBorder="1" applyAlignment="1">
      <alignment horizontal="left" vertical="top" wrapText="1"/>
    </xf>
    <xf numFmtId="49" fontId="80" fillId="61" borderId="40"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2" xfId="64" applyNumberFormat="1" applyFont="1" applyFill="1" applyBorder="1" applyAlignment="1">
      <alignment horizontal="left" vertical="top" wrapText="1"/>
    </xf>
    <xf numFmtId="2" fontId="82" fillId="68" borderId="56" xfId="13" applyNumberFormat="1" applyFont="1" applyFill="1" applyBorder="1" applyAlignment="1">
      <alignment horizontal="left" vertical="center"/>
    </xf>
    <xf numFmtId="2" fontId="82" fillId="68" borderId="58" xfId="13" applyNumberFormat="1" applyFont="1" applyFill="1" applyBorder="1" applyAlignment="1">
      <alignment horizontal="left" vertical="center"/>
    </xf>
    <xf numFmtId="2" fontId="81" fillId="61" borderId="5" xfId="0" applyNumberFormat="1" applyFont="1" applyFill="1" applyBorder="1" applyAlignment="1">
      <alignment horizontal="center" vertical="center" wrapText="1"/>
    </xf>
    <xf numFmtId="2" fontId="81" fillId="61" borderId="6" xfId="0" applyNumberFormat="1" applyFont="1" applyFill="1" applyBorder="1" applyAlignment="1">
      <alignment horizontal="center" vertical="center" wrapText="1"/>
    </xf>
    <xf numFmtId="2" fontId="81" fillId="61" borderId="7" xfId="0" applyNumberFormat="1" applyFont="1" applyFill="1" applyBorder="1" applyAlignment="1">
      <alignment horizontal="center" vertical="center" wrapText="1"/>
    </xf>
    <xf numFmtId="167" fontId="88" fillId="61" borderId="39" xfId="9" applyFont="1" applyFill="1" applyBorder="1" applyAlignment="1">
      <alignment horizontal="center" vertical="top" wrapText="1"/>
    </xf>
    <xf numFmtId="167" fontId="88" fillId="61" borderId="49" xfId="9" applyFont="1" applyFill="1" applyBorder="1" applyAlignment="1">
      <alignment horizontal="center" vertical="top" wrapText="1"/>
    </xf>
    <xf numFmtId="167" fontId="88" fillId="61" borderId="50" xfId="9" applyFont="1" applyFill="1" applyBorder="1" applyAlignment="1">
      <alignment horizontal="center" vertical="top" wrapText="1"/>
    </xf>
    <xf numFmtId="167" fontId="88" fillId="61" borderId="40" xfId="9" applyFont="1" applyFill="1" applyBorder="1" applyAlignment="1">
      <alignment horizontal="center" vertical="top" wrapText="1"/>
    </xf>
    <xf numFmtId="167" fontId="88" fillId="61" borderId="2" xfId="9" applyFont="1" applyFill="1" applyBorder="1" applyAlignment="1">
      <alignment horizontal="center" vertical="top" wrapText="1"/>
    </xf>
    <xf numFmtId="167" fontId="88" fillId="61" borderId="12" xfId="9" applyFont="1" applyFill="1" applyBorder="1" applyAlignment="1">
      <alignment horizontal="center" vertical="top" wrapText="1"/>
    </xf>
    <xf numFmtId="0" fontId="66" fillId="0" borderId="5" xfId="13" applyFont="1" applyFill="1" applyBorder="1" applyAlignment="1">
      <alignment horizontal="left" vertical="center" wrapText="1"/>
    </xf>
    <xf numFmtId="0" fontId="66" fillId="0" borderId="7" xfId="13" applyFont="1" applyFill="1" applyBorder="1" applyAlignment="1">
      <alignment horizontal="left" vertical="center"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2" fillId="61" borderId="47"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6" fillId="0" borderId="0" xfId="0" applyFont="1" applyAlignment="1">
      <alignment horizontal="left" vertical="top" wrapText="1"/>
    </xf>
    <xf numFmtId="2" fontId="102" fillId="61" borderId="46" xfId="14" applyNumberFormat="1" applyFont="1" applyFill="1" applyBorder="1" applyAlignment="1" applyProtection="1">
      <alignment horizontal="center" vertical="center" wrapText="1"/>
      <protection hidden="1"/>
    </xf>
    <xf numFmtId="2" fontId="102" fillId="61" borderId="48" xfId="14" applyNumberFormat="1" applyFont="1" applyFill="1" applyBorder="1" applyAlignment="1" applyProtection="1">
      <alignment horizontal="center" vertical="center" wrapText="1"/>
      <protection hidden="1"/>
    </xf>
    <xf numFmtId="2" fontId="102" fillId="61" borderId="45"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46" xfId="11" applyFont="1" applyBorder="1" applyAlignment="1">
      <alignment horizontal="left" vertical="center" wrapText="1"/>
    </xf>
    <xf numFmtId="0" fontId="66" fillId="0" borderId="48" xfId="11" applyFont="1" applyBorder="1" applyAlignment="1">
      <alignment horizontal="left" vertical="center" wrapText="1"/>
    </xf>
    <xf numFmtId="0" fontId="66" fillId="0" borderId="45" xfId="11" applyFont="1" applyBorder="1" applyAlignment="1">
      <alignment horizontal="left" vertical="center" wrapText="1"/>
    </xf>
    <xf numFmtId="0" fontId="66" fillId="0" borderId="46" xfId="10" applyFont="1" applyFill="1" applyBorder="1" applyAlignment="1" applyProtection="1">
      <alignment horizontal="left" vertical="center"/>
      <protection hidden="1"/>
    </xf>
    <xf numFmtId="0" fontId="66" fillId="0" borderId="48" xfId="10" applyFont="1" applyFill="1" applyBorder="1" applyAlignment="1" applyProtection="1">
      <alignment horizontal="left" vertical="center"/>
      <protection hidden="1"/>
    </xf>
    <xf numFmtId="0" fontId="66" fillId="0" borderId="45" xfId="10" applyFont="1" applyFill="1" applyBorder="1" applyAlignment="1" applyProtection="1">
      <alignment horizontal="left" vertical="center"/>
      <protection hidden="1"/>
    </xf>
    <xf numFmtId="0" fontId="66" fillId="65" borderId="46" xfId="10" applyFont="1" applyFill="1" applyBorder="1" applyAlignment="1" applyProtection="1">
      <alignment horizontal="center"/>
      <protection hidden="1"/>
    </xf>
    <xf numFmtId="0" fontId="66" fillId="65" borderId="48" xfId="10" applyFont="1" applyFill="1" applyBorder="1" applyAlignment="1" applyProtection="1">
      <alignment horizontal="center"/>
      <protection hidden="1"/>
    </xf>
    <xf numFmtId="0" fontId="66" fillId="65" borderId="45" xfId="10" applyFont="1" applyFill="1" applyBorder="1" applyAlignment="1" applyProtection="1">
      <alignment horizontal="center"/>
      <protection hidden="1"/>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29">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C0C0C0"/>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alcChain" Target="calcChain.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16</xdr:col>
      <xdr:colOff>184785</xdr:colOff>
      <xdr:row>22</xdr:row>
      <xdr:rowOff>152400</xdr:rowOff>
    </xdr:from>
    <xdr:to>
      <xdr:col>20</xdr:col>
      <xdr:colOff>325755</xdr:colOff>
      <xdr:row>32</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10304145" y="4015740"/>
          <a:ext cx="3120390" cy="15335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65</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201</v>
      </c>
      <c r="B4" s="10"/>
      <c r="C4" s="10"/>
      <c r="F4" s="507" t="s">
        <v>20</v>
      </c>
      <c r="H4" s="6"/>
    </row>
    <row r="5" spans="1:8" ht="33.75" customHeight="1">
      <c r="A5" s="740" t="s">
        <v>133</v>
      </c>
      <c r="B5" s="740"/>
      <c r="C5" s="740"/>
      <c r="D5" s="740"/>
      <c r="E5" s="740"/>
      <c r="F5" s="740"/>
      <c r="G5" s="8"/>
      <c r="H5" s="6"/>
    </row>
    <row r="6" spans="1:8" ht="18" customHeight="1">
      <c r="A6" s="741"/>
      <c r="B6" s="741"/>
      <c r="C6" s="741"/>
      <c r="D6" s="741"/>
      <c r="E6" s="741"/>
      <c r="F6" s="741"/>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42"/>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22"/>
  <sheetViews>
    <sheetView showGridLines="0" zoomScaleNormal="100" workbookViewId="0">
      <pane ySplit="10" topLeftCell="A17" activePane="bottomLeft" state="frozen"/>
      <selection activeCell="D33" sqref="D33"/>
      <selection pane="bottomLeft" activeCell="G22" sqref="G22"/>
    </sheetView>
  </sheetViews>
  <sheetFormatPr defaultColWidth="9.109375" defaultRowHeight="13.2"/>
  <cols>
    <col min="1" max="1" width="30" style="4" customWidth="1"/>
    <col min="2" max="2" width="25.5546875" style="4" customWidth="1"/>
    <col min="3" max="3" width="53.6640625" style="4" customWidth="1"/>
    <col min="4" max="5" width="11.44140625" style="4" bestFit="1" customWidth="1"/>
    <col min="6" max="6" width="11.33203125" style="4" customWidth="1"/>
    <col min="7" max="7" width="12.5546875" style="4" bestFit="1" customWidth="1"/>
    <col min="8" max="8" width="10.33203125" style="4" customWidth="1"/>
    <col min="9" max="9" width="14.6640625" style="4" customWidth="1"/>
    <col min="10" max="10" width="9.44140625" style="4" customWidth="1"/>
    <col min="11" max="16384" width="9.109375" style="4"/>
  </cols>
  <sheetData>
    <row r="1" spans="1:10">
      <c r="A1" s="459" t="s">
        <v>26</v>
      </c>
    </row>
    <row r="3" spans="1:10">
      <c r="A3" s="98" t="str">
        <f>'1-Contractblad totaal'!A3</f>
        <v>Naam opdrachtgever</v>
      </c>
      <c r="B3" s="532" t="str">
        <f>'1-Contractblad totaal'!B3</f>
        <v>GVB Veren</v>
      </c>
      <c r="J3" s="330"/>
    </row>
    <row r="4" spans="1:10">
      <c r="A4" s="98" t="str">
        <f>'1-Contractblad totaal'!A4</f>
        <v>Calculatie onderdeel</v>
      </c>
      <c r="B4" s="532" t="str">
        <f ca="1">MID(CELL("bestandsnaam",$E$9),SEARCH("]",CELL("bestandsnaam",$E$9),1)+1,256)</f>
        <v>4f-Specialistische werkz.</v>
      </c>
    </row>
    <row r="5" spans="1:10">
      <c r="A5" s="98" t="str">
        <f>'1-Contractblad totaal'!A5</f>
        <v>Gebouw/plaats</v>
      </c>
      <c r="B5" s="532" t="str">
        <f>'1-Contractblad totaal'!B5</f>
        <v>Amsterdam</v>
      </c>
    </row>
    <row r="6" spans="1:10">
      <c r="A6" s="98" t="str">
        <f>'1-Contractblad totaal'!A6</f>
        <v>Referentie nummer</v>
      </c>
      <c r="B6" s="591" t="str">
        <f>'1-Contractblad totaal'!B6</f>
        <v>2021-69</v>
      </c>
      <c r="F6" s="329"/>
    </row>
    <row r="7" spans="1:10" ht="15" customHeight="1">
      <c r="A7" s="98" t="str">
        <f>'1-Contractblad totaal'!A8</f>
        <v>Naam dienstverlener</v>
      </c>
      <c r="B7" s="591">
        <f>'1-Contractblad totaal'!B8</f>
        <v>0</v>
      </c>
      <c r="F7" s="330"/>
      <c r="G7" s="330"/>
      <c r="H7" s="330"/>
      <c r="I7" s="330"/>
      <c r="J7" s="330"/>
    </row>
    <row r="8" spans="1:10">
      <c r="A8" s="98" t="str">
        <f>'1-Contractblad totaal'!A9</f>
        <v>Prijspeil</v>
      </c>
      <c r="B8" s="533">
        <f>'1-Contractblad totaal'!B9</f>
        <v>44652</v>
      </c>
      <c r="F8" s="330"/>
      <c r="G8" s="330"/>
      <c r="H8" s="330"/>
      <c r="I8" s="330"/>
      <c r="J8" s="330"/>
    </row>
    <row r="10" spans="1:10">
      <c r="A10" s="534" t="s">
        <v>332</v>
      </c>
      <c r="B10" s="535"/>
      <c r="C10" s="535"/>
      <c r="D10" s="535"/>
      <c r="E10" s="535"/>
      <c r="F10" s="535"/>
      <c r="G10" s="535"/>
      <c r="H10" s="535"/>
      <c r="I10" s="542"/>
    </row>
    <row r="11" spans="1:10">
      <c r="A11" s="530"/>
      <c r="B11" s="530"/>
      <c r="C11" s="530"/>
      <c r="D11" s="530"/>
      <c r="E11" s="530"/>
      <c r="F11" s="530"/>
      <c r="G11" s="530"/>
      <c r="H11" s="530"/>
      <c r="I11" s="530"/>
    </row>
    <row r="12" spans="1:10" ht="37.799999999999997">
      <c r="A12" s="619" t="s">
        <v>88</v>
      </c>
      <c r="B12" s="619" t="s">
        <v>299</v>
      </c>
      <c r="C12" s="619" t="s">
        <v>56</v>
      </c>
      <c r="D12" s="623" t="s">
        <v>416</v>
      </c>
      <c r="E12" s="623" t="s">
        <v>412</v>
      </c>
      <c r="F12" s="623" t="s">
        <v>293</v>
      </c>
      <c r="G12" s="623" t="s">
        <v>333</v>
      </c>
      <c r="H12" s="623" t="s">
        <v>278</v>
      </c>
      <c r="I12" s="623" t="s">
        <v>411</v>
      </c>
      <c r="J12" s="330"/>
    </row>
    <row r="13" spans="1:10" ht="26.4">
      <c r="A13" s="620" t="s">
        <v>421</v>
      </c>
      <c r="B13" s="683" t="s">
        <v>420</v>
      </c>
      <c r="C13" s="736" t="s">
        <v>526</v>
      </c>
      <c r="D13" s="628" t="s">
        <v>356</v>
      </c>
      <c r="E13" s="685">
        <v>7.6</v>
      </c>
      <c r="F13" s="668">
        <v>255</v>
      </c>
      <c r="G13" s="699">
        <f>E13*F13</f>
        <v>1938</v>
      </c>
      <c r="H13" s="603"/>
      <c r="I13" s="601">
        <f>G13*H13</f>
        <v>0</v>
      </c>
      <c r="J13" s="330"/>
    </row>
    <row r="14" spans="1:10" ht="34.200000000000003" customHeight="1">
      <c r="A14" s="632" t="s">
        <v>452</v>
      </c>
      <c r="B14" s="683" t="s">
        <v>498</v>
      </c>
      <c r="C14" s="736" t="s">
        <v>526</v>
      </c>
      <c r="D14" s="685" t="s">
        <v>469</v>
      </c>
      <c r="E14" s="629"/>
      <c r="F14" s="599">
        <v>2</v>
      </c>
      <c r="G14" s="700">
        <f>+E14*F14</f>
        <v>0</v>
      </c>
      <c r="H14" s="603"/>
      <c r="I14" s="601">
        <f>G14*H14</f>
        <v>0</v>
      </c>
    </row>
    <row r="15" spans="1:10" ht="34.200000000000003" customHeight="1">
      <c r="A15" s="632" t="s">
        <v>462</v>
      </c>
      <c r="B15" s="683" t="s">
        <v>498</v>
      </c>
      <c r="C15" s="736" t="s">
        <v>526</v>
      </c>
      <c r="D15" s="685" t="s">
        <v>470</v>
      </c>
      <c r="E15" s="629"/>
      <c r="F15" s="599">
        <v>2</v>
      </c>
      <c r="G15" s="700">
        <f t="shared" ref="G15:G19" si="0">+E15*F15</f>
        <v>0</v>
      </c>
      <c r="H15" s="603"/>
      <c r="I15" s="601">
        <f t="shared" ref="I15" si="1">G15*H15</f>
        <v>0</v>
      </c>
    </row>
    <row r="16" spans="1:10" ht="34.200000000000003" customHeight="1">
      <c r="A16" s="632" t="s">
        <v>453</v>
      </c>
      <c r="B16" s="683" t="s">
        <v>498</v>
      </c>
      <c r="C16" s="736" t="s">
        <v>526</v>
      </c>
      <c r="D16" s="685" t="s">
        <v>471</v>
      </c>
      <c r="E16" s="629"/>
      <c r="F16" s="599">
        <v>2</v>
      </c>
      <c r="G16" s="700">
        <f t="shared" si="0"/>
        <v>0</v>
      </c>
      <c r="H16" s="603"/>
      <c r="I16" s="601">
        <f t="shared" ref="I16:I20" si="2">G16*H16</f>
        <v>0</v>
      </c>
    </row>
    <row r="17" spans="1:9" ht="34.200000000000003" customHeight="1">
      <c r="A17" s="632" t="s">
        <v>454</v>
      </c>
      <c r="B17" s="683" t="s">
        <v>498</v>
      </c>
      <c r="C17" s="736" t="s">
        <v>526</v>
      </c>
      <c r="D17" s="685" t="s">
        <v>472</v>
      </c>
      <c r="E17" s="629"/>
      <c r="F17" s="599">
        <v>2</v>
      </c>
      <c r="G17" s="700">
        <f t="shared" si="0"/>
        <v>0</v>
      </c>
      <c r="H17" s="603"/>
      <c r="I17" s="601">
        <f t="shared" ref="I17:I18" si="3">G17*H17</f>
        <v>0</v>
      </c>
    </row>
    <row r="18" spans="1:9" ht="34.200000000000003" customHeight="1">
      <c r="A18" s="632" t="s">
        <v>455</v>
      </c>
      <c r="B18" s="683" t="s">
        <v>498</v>
      </c>
      <c r="C18" s="736" t="s">
        <v>526</v>
      </c>
      <c r="D18" s="685" t="s">
        <v>473</v>
      </c>
      <c r="E18" s="629"/>
      <c r="F18" s="599">
        <v>2</v>
      </c>
      <c r="G18" s="700">
        <f t="shared" si="0"/>
        <v>0</v>
      </c>
      <c r="H18" s="603"/>
      <c r="I18" s="601">
        <f t="shared" si="3"/>
        <v>0</v>
      </c>
    </row>
    <row r="19" spans="1:9" ht="39.6">
      <c r="A19" s="632" t="s">
        <v>503</v>
      </c>
      <c r="B19" s="683" t="s">
        <v>498</v>
      </c>
      <c r="C19" s="736" t="s">
        <v>526</v>
      </c>
      <c r="D19" s="628" t="s">
        <v>504</v>
      </c>
      <c r="E19" s="629"/>
      <c r="F19" s="726">
        <v>156</v>
      </c>
      <c r="G19" s="700">
        <f t="shared" si="0"/>
        <v>0</v>
      </c>
      <c r="H19" s="603"/>
      <c r="I19" s="601">
        <f t="shared" ref="I19" si="4">G19*H19</f>
        <v>0</v>
      </c>
    </row>
    <row r="20" spans="1:9" ht="39.6">
      <c r="A20" s="632" t="s">
        <v>417</v>
      </c>
      <c r="B20" s="683" t="s">
        <v>498</v>
      </c>
      <c r="C20" s="683" t="s">
        <v>338</v>
      </c>
      <c r="D20" s="628" t="s">
        <v>474</v>
      </c>
      <c r="E20" s="629"/>
      <c r="F20" s="726">
        <v>52</v>
      </c>
      <c r="G20" s="700">
        <f>+E20*F20</f>
        <v>0</v>
      </c>
      <c r="H20" s="603"/>
      <c r="I20" s="601">
        <f t="shared" si="2"/>
        <v>0</v>
      </c>
    </row>
    <row r="21" spans="1:9">
      <c r="A21" s="618"/>
      <c r="B21" s="618"/>
      <c r="C21" s="618"/>
      <c r="D21" s="612"/>
      <c r="E21" s="612"/>
      <c r="F21" s="612"/>
      <c r="G21" s="701"/>
      <c r="H21" s="612"/>
      <c r="I21" s="612"/>
    </row>
    <row r="22" spans="1:9">
      <c r="A22" s="621" t="s">
        <v>334</v>
      </c>
      <c r="B22" s="622"/>
      <c r="C22" s="622"/>
      <c r="D22" s="613"/>
      <c r="E22" s="613"/>
      <c r="F22" s="614"/>
      <c r="G22" s="608">
        <f>SUM(G13:G21)</f>
        <v>1938</v>
      </c>
      <c r="H22" s="630"/>
      <c r="I22" s="615">
        <f>SUM(I13:I21)</f>
        <v>0</v>
      </c>
    </row>
  </sheetData>
  <pageMargins left="0.59375" right="0.7" top="0.75" bottom="0.75" header="0.3" footer="0.3"/>
  <pageSetup paperSize="9" scale="74"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8E52-B433-4A90-83AC-D65FB167A1BA}">
  <sheetPr>
    <tabColor theme="0" tint="-0.14999847407452621"/>
    <pageSetUpPr fitToPage="1"/>
  </sheetPr>
  <dimension ref="A1:L24"/>
  <sheetViews>
    <sheetView showGridLines="0" zoomScale="85" zoomScaleNormal="85" workbookViewId="0">
      <pane ySplit="10" topLeftCell="A11" activePane="bottomLeft" state="frozen"/>
      <selection activeCell="D33" sqref="D33"/>
      <selection pane="bottomLeft" activeCell="K20" sqref="K20"/>
    </sheetView>
  </sheetViews>
  <sheetFormatPr defaultColWidth="9.109375" defaultRowHeight="13.2"/>
  <cols>
    <col min="1" max="1" width="33.109375" style="4" customWidth="1"/>
    <col min="2" max="3" width="32" style="4" customWidth="1"/>
    <col min="4" max="4" width="12" style="4" bestFit="1" customWidth="1"/>
    <col min="5" max="5" width="13.109375" style="4" customWidth="1"/>
    <col min="6" max="6" width="14" style="4" bestFit="1" customWidth="1"/>
    <col min="7" max="7" width="11.33203125" style="4" customWidth="1"/>
    <col min="8" max="8" width="14.33203125" style="4" customWidth="1"/>
    <col min="9" max="9" width="11.5546875" style="4" customWidth="1"/>
    <col min="10" max="10" width="10.33203125" style="4" customWidth="1"/>
    <col min="11" max="11" width="14.6640625" style="4" customWidth="1"/>
    <col min="12" max="12" width="19.88671875" style="4" customWidth="1"/>
    <col min="13" max="16384" width="9.109375" style="4"/>
  </cols>
  <sheetData>
    <row r="1" spans="1:12">
      <c r="A1" s="459" t="s">
        <v>26</v>
      </c>
    </row>
    <row r="3" spans="1:12">
      <c r="A3" s="98" t="str">
        <f>'1-Contractblad totaal'!A3</f>
        <v>Naam opdrachtgever</v>
      </c>
      <c r="B3" s="591" t="str">
        <f>'1-Contractblad totaal'!B3</f>
        <v>GVB Veren</v>
      </c>
    </row>
    <row r="4" spans="1:12">
      <c r="A4" s="98" t="str">
        <f>'1-Contractblad totaal'!A4</f>
        <v>Calculatie onderdeel</v>
      </c>
      <c r="B4" s="591" t="str">
        <f ca="1">MID(CELL("bestandsnaam",$F$9),SEARCH("]",CELL("bestandsnaam",$F$9),1)+1,256)</f>
        <v>4g-Evenementen Schoonmaak</v>
      </c>
    </row>
    <row r="5" spans="1:12">
      <c r="A5" s="98" t="str">
        <f>'1-Contractblad totaal'!A5</f>
        <v>Gebouw/plaats</v>
      </c>
      <c r="B5" s="591" t="str">
        <f>'1-Contractblad totaal'!B5</f>
        <v>Amsterdam</v>
      </c>
    </row>
    <row r="6" spans="1:12">
      <c r="A6" s="98" t="str">
        <f>'1-Contractblad totaal'!A6</f>
        <v>Referentie nummer</v>
      </c>
      <c r="B6" s="591" t="str">
        <f>'1-Contractblad totaal'!B6</f>
        <v>2021-69</v>
      </c>
    </row>
    <row r="7" spans="1:12" ht="15" customHeight="1">
      <c r="A7" s="98" t="str">
        <f>'1-Contractblad totaal'!A8</f>
        <v>Naam dienstverlener</v>
      </c>
      <c r="B7" s="591">
        <f>'1-Contractblad totaal'!B8</f>
        <v>0</v>
      </c>
      <c r="E7" s="330"/>
      <c r="G7" s="330"/>
      <c r="H7" s="330"/>
      <c r="I7" s="330"/>
      <c r="J7" s="330"/>
      <c r="K7" s="330"/>
      <c r="L7" s="330"/>
    </row>
    <row r="8" spans="1:12">
      <c r="A8" s="98" t="str">
        <f>'1-Contractblad totaal'!A9</f>
        <v>Prijspeil</v>
      </c>
      <c r="B8" s="533">
        <f>'1-Contractblad totaal'!B9</f>
        <v>44652</v>
      </c>
      <c r="E8" s="330"/>
      <c r="G8" s="330"/>
      <c r="H8" s="330"/>
      <c r="I8" s="330"/>
      <c r="J8" s="330"/>
      <c r="K8" s="330"/>
      <c r="L8" s="330"/>
    </row>
    <row r="10" spans="1:12">
      <c r="A10" s="616" t="s">
        <v>422</v>
      </c>
      <c r="B10" s="617"/>
      <c r="C10" s="617"/>
      <c r="D10" s="617"/>
      <c r="E10" s="617"/>
      <c r="F10" s="617"/>
      <c r="G10" s="617"/>
      <c r="H10" s="617"/>
      <c r="I10" s="617"/>
      <c r="J10" s="617"/>
      <c r="K10" s="631"/>
    </row>
    <row r="11" spans="1:12">
      <c r="A11" s="618"/>
      <c r="B11" s="618"/>
      <c r="C11" s="618"/>
      <c r="D11" s="618"/>
      <c r="E11" s="618"/>
      <c r="F11" s="618"/>
      <c r="G11" s="618"/>
      <c r="H11" s="618"/>
      <c r="I11" s="618"/>
      <c r="J11" s="618"/>
      <c r="K11" s="618"/>
    </row>
    <row r="12" spans="1:12" ht="46.2" customHeight="1">
      <c r="A12" s="619" t="s">
        <v>88</v>
      </c>
      <c r="B12" s="619" t="s">
        <v>299</v>
      </c>
      <c r="C12" s="619" t="s">
        <v>56</v>
      </c>
      <c r="D12" s="623" t="s">
        <v>434</v>
      </c>
      <c r="E12" s="623" t="s">
        <v>516</v>
      </c>
      <c r="F12" s="623" t="s">
        <v>431</v>
      </c>
      <c r="G12" s="623" t="s">
        <v>293</v>
      </c>
      <c r="H12" s="623" t="s">
        <v>515</v>
      </c>
      <c r="I12" s="623" t="s">
        <v>514</v>
      </c>
      <c r="J12" s="623" t="s">
        <v>278</v>
      </c>
      <c r="K12" s="623" t="s">
        <v>411</v>
      </c>
    </row>
    <row r="13" spans="1:12" ht="30.75" customHeight="1">
      <c r="A13" s="620" t="s">
        <v>423</v>
      </c>
      <c r="B13" s="683" t="s">
        <v>459</v>
      </c>
      <c r="C13" s="683" t="s">
        <v>301</v>
      </c>
      <c r="D13" s="629"/>
      <c r="E13" s="629"/>
      <c r="F13" s="668">
        <v>2</v>
      </c>
      <c r="G13" s="668">
        <v>4</v>
      </c>
      <c r="H13" s="685">
        <f>+D13*F13*G13</f>
        <v>0</v>
      </c>
      <c r="I13" s="685">
        <f>+E13*F13*G13</f>
        <v>0</v>
      </c>
      <c r="J13" s="603"/>
      <c r="K13" s="601">
        <f>+(H13+I13)*J13</f>
        <v>0</v>
      </c>
    </row>
    <row r="14" spans="1:12" ht="30.75" customHeight="1">
      <c r="A14" s="620" t="s">
        <v>424</v>
      </c>
      <c r="B14" s="683" t="s">
        <v>459</v>
      </c>
      <c r="C14" s="683" t="s">
        <v>301</v>
      </c>
      <c r="D14" s="629"/>
      <c r="E14" s="629"/>
      <c r="F14" s="668">
        <v>2</v>
      </c>
      <c r="G14" s="668">
        <v>12</v>
      </c>
      <c r="H14" s="685">
        <f t="shared" ref="H14:H18" si="0">+D14*F14*G14</f>
        <v>0</v>
      </c>
      <c r="I14" s="685">
        <f t="shared" ref="I14:I18" si="1">+E14*F14*G14</f>
        <v>0</v>
      </c>
      <c r="J14" s="603"/>
      <c r="K14" s="601">
        <f t="shared" ref="K14:K18" si="2">+(H14+I14)*J14</f>
        <v>0</v>
      </c>
    </row>
    <row r="15" spans="1:12" ht="30.75" customHeight="1">
      <c r="A15" s="620" t="s">
        <v>425</v>
      </c>
      <c r="B15" s="683" t="s">
        <v>459</v>
      </c>
      <c r="C15" s="683" t="s">
        <v>301</v>
      </c>
      <c r="D15" s="629"/>
      <c r="E15" s="629"/>
      <c r="F15" s="668">
        <v>2</v>
      </c>
      <c r="G15" s="668">
        <v>1</v>
      </c>
      <c r="H15" s="685">
        <f t="shared" si="0"/>
        <v>0</v>
      </c>
      <c r="I15" s="685">
        <f t="shared" si="1"/>
        <v>0</v>
      </c>
      <c r="J15" s="603"/>
      <c r="K15" s="601">
        <f t="shared" si="2"/>
        <v>0</v>
      </c>
    </row>
    <row r="16" spans="1:12" ht="30.75" customHeight="1">
      <c r="A16" s="620" t="s">
        <v>427</v>
      </c>
      <c r="B16" s="683" t="s">
        <v>460</v>
      </c>
      <c r="C16" s="683" t="s">
        <v>301</v>
      </c>
      <c r="D16" s="629"/>
      <c r="E16" s="629"/>
      <c r="F16" s="668">
        <v>2</v>
      </c>
      <c r="G16" s="668">
        <v>4</v>
      </c>
      <c r="H16" s="685">
        <f t="shared" si="0"/>
        <v>0</v>
      </c>
      <c r="I16" s="685">
        <f t="shared" si="1"/>
        <v>0</v>
      </c>
      <c r="J16" s="603"/>
      <c r="K16" s="601">
        <f t="shared" si="2"/>
        <v>0</v>
      </c>
    </row>
    <row r="17" spans="1:11" ht="30.75" customHeight="1">
      <c r="A17" s="620" t="s">
        <v>428</v>
      </c>
      <c r="B17" s="683" t="s">
        <v>460</v>
      </c>
      <c r="C17" s="683" t="s">
        <v>301</v>
      </c>
      <c r="D17" s="629"/>
      <c r="E17" s="629"/>
      <c r="F17" s="668">
        <v>2</v>
      </c>
      <c r="G17" s="668">
        <v>12</v>
      </c>
      <c r="H17" s="685">
        <f t="shared" si="0"/>
        <v>0</v>
      </c>
      <c r="I17" s="685">
        <f t="shared" si="1"/>
        <v>0</v>
      </c>
      <c r="J17" s="603"/>
      <c r="K17" s="601">
        <f t="shared" si="2"/>
        <v>0</v>
      </c>
    </row>
    <row r="18" spans="1:11" ht="30.75" customHeight="1">
      <c r="A18" s="620" t="s">
        <v>429</v>
      </c>
      <c r="B18" s="683" t="s">
        <v>460</v>
      </c>
      <c r="C18" s="683" t="s">
        <v>301</v>
      </c>
      <c r="D18" s="629"/>
      <c r="E18" s="629"/>
      <c r="F18" s="668">
        <v>2</v>
      </c>
      <c r="G18" s="668">
        <v>1</v>
      </c>
      <c r="H18" s="685">
        <f t="shared" si="0"/>
        <v>0</v>
      </c>
      <c r="I18" s="685">
        <f t="shared" si="1"/>
        <v>0</v>
      </c>
      <c r="J18" s="603"/>
      <c r="K18" s="601">
        <f t="shared" si="2"/>
        <v>0</v>
      </c>
    </row>
    <row r="19" spans="1:11">
      <c r="A19" s="618"/>
      <c r="B19" s="618"/>
      <c r="C19" s="618"/>
      <c r="D19" s="624"/>
      <c r="E19" s="624"/>
      <c r="F19" s="624"/>
      <c r="G19" s="624"/>
      <c r="H19" s="624"/>
      <c r="I19" s="624"/>
      <c r="J19" s="624"/>
      <c r="K19" s="624"/>
    </row>
    <row r="20" spans="1:11">
      <c r="A20" s="621" t="s">
        <v>334</v>
      </c>
      <c r="B20" s="622"/>
      <c r="C20" s="622"/>
      <c r="D20" s="625"/>
      <c r="E20" s="625"/>
      <c r="F20" s="625"/>
      <c r="G20" s="626"/>
      <c r="H20" s="633">
        <f>SUM(H13:H18)</f>
        <v>0</v>
      </c>
      <c r="I20" s="633">
        <f>SUM(I13:I18)</f>
        <v>0</v>
      </c>
      <c r="J20" s="634"/>
      <c r="K20" s="627">
        <f>SUM(K13:K18)</f>
        <v>0</v>
      </c>
    </row>
    <row r="21" spans="1:11">
      <c r="D21" s="635"/>
      <c r="E21" s="635"/>
      <c r="F21" s="635"/>
      <c r="G21" s="635"/>
      <c r="H21" s="635"/>
      <c r="I21" s="635"/>
      <c r="J21" s="635"/>
      <c r="K21" s="635"/>
    </row>
    <row r="23" spans="1:11">
      <c r="A23" s="47" t="s">
        <v>456</v>
      </c>
      <c r="B23" s="47"/>
      <c r="C23" s="47"/>
    </row>
    <row r="24" spans="1:11">
      <c r="A24" s="47" t="s">
        <v>457</v>
      </c>
      <c r="B24" s="47"/>
      <c r="C24" s="47"/>
    </row>
  </sheetData>
  <pageMargins left="0.59375" right="0.7" top="0.75" bottom="0.75" header="0.3" footer="0.3"/>
  <pageSetup paperSize="9" scale="73" fitToHeight="0" orientation="landscape" r:id="rId1"/>
  <headerFooter>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85" zoomScaleNormal="85" zoomScaleSheetLayoutView="100" workbookViewId="0">
      <pane ySplit="9" topLeftCell="A10" activePane="bottomLeft" state="frozen"/>
      <selection activeCell="D33" sqref="D33"/>
      <selection pane="bottomLeft" activeCell="A10" sqref="A10"/>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51" t="s">
        <v>26</v>
      </c>
      <c r="B1" s="202"/>
      <c r="C1" s="46"/>
      <c r="D1" s="46"/>
      <c r="E1" s="46"/>
      <c r="F1" s="3"/>
      <c r="G1" s="3"/>
      <c r="H1" s="47"/>
    </row>
    <row r="2" spans="1:9">
      <c r="A2" s="2"/>
      <c r="B2" s="2"/>
      <c r="C2" s="2"/>
      <c r="D2" s="2"/>
      <c r="E2" s="2"/>
      <c r="F2" s="3"/>
      <c r="G2" s="3"/>
    </row>
    <row r="3" spans="1:9" ht="15">
      <c r="A3" s="107" t="str">
        <f>'1-Contractblad totaal'!A3</f>
        <v>Naam opdrachtgever</v>
      </c>
      <c r="B3" s="139" t="str">
        <f>'1-Contractblad totaal'!B3</f>
        <v>GVB Veren</v>
      </c>
      <c r="C3" s="2"/>
      <c r="D3" s="2"/>
      <c r="E3" s="506"/>
      <c r="F3" s="3"/>
      <c r="G3" s="3"/>
    </row>
    <row r="4" spans="1:9" ht="15">
      <c r="A4" s="107" t="str">
        <f>'1-Contractblad totaal'!A4</f>
        <v>Calculatie onderdeel</v>
      </c>
      <c r="B4" s="139" t="str">
        <f ca="1">MID(CELL("bestandsnaam",$C$9),SEARCH("]",CELL("bestandsnaam",$C$9),1)+1,256)</f>
        <v>5-Premies en opslagen</v>
      </c>
      <c r="C4" s="203"/>
      <c r="D4" s="204"/>
      <c r="E4" s="205"/>
      <c r="F4" s="6"/>
      <c r="G4" s="6"/>
    </row>
    <row r="5" spans="1:9" ht="15">
      <c r="A5" s="107" t="str">
        <f>'1-Contractblad totaal'!A5</f>
        <v>Gebouw/plaats</v>
      </c>
      <c r="B5" s="139" t="str">
        <f>'1-Contractblad totaal'!B5</f>
        <v>Amsterdam</v>
      </c>
      <c r="C5" s="107"/>
      <c r="D5" s="206"/>
      <c r="E5" s="207"/>
      <c r="F5" s="8"/>
      <c r="G5" s="6"/>
    </row>
    <row r="6" spans="1:9" ht="15">
      <c r="A6" s="107" t="str">
        <f>'1-Contractblad totaal'!A6</f>
        <v>Referentie nummer</v>
      </c>
      <c r="B6" s="139" t="str">
        <f>'1-Contractblad totaal'!B6</f>
        <v>2021-69</v>
      </c>
      <c r="C6" s="147"/>
      <c r="D6" s="206"/>
      <c r="E6" s="513"/>
      <c r="F6" s="512"/>
      <c r="G6" s="514"/>
      <c r="H6" s="515"/>
    </row>
    <row r="7" spans="1:9" ht="15">
      <c r="A7" s="107" t="str">
        <f>'1-Contractblad totaal'!A8</f>
        <v>Naam dienstverlener</v>
      </c>
      <c r="B7" s="139">
        <f>'1-Contractblad totaal'!B8</f>
        <v>0</v>
      </c>
      <c r="C7" s="208"/>
      <c r="D7" s="22"/>
      <c r="E7" s="209"/>
      <c r="F7" s="8"/>
      <c r="G7" s="6"/>
      <c r="H7" s="9"/>
      <c r="I7" s="9"/>
    </row>
    <row r="8" spans="1:9" ht="15">
      <c r="A8" s="107" t="str">
        <f>'1-Contractblad totaal'!A9</f>
        <v>Prijspeil</v>
      </c>
      <c r="B8" s="108">
        <f>'1-Contractblad totaal'!B9</f>
        <v>44652</v>
      </c>
      <c r="C8" s="207"/>
      <c r="D8" s="207"/>
      <c r="E8" s="207"/>
      <c r="F8" s="8"/>
      <c r="G8" s="6"/>
    </row>
    <row r="9" spans="1:9" ht="15">
      <c r="A9" s="210"/>
      <c r="B9" s="207"/>
      <c r="C9" s="207"/>
      <c r="D9" s="207"/>
      <c r="E9" s="207"/>
      <c r="F9" s="8"/>
      <c r="G9" s="6"/>
    </row>
    <row r="10" spans="1:9" ht="17.399999999999999">
      <c r="A10" s="243" t="s">
        <v>3</v>
      </c>
      <c r="B10" s="244"/>
      <c r="C10" s="245"/>
      <c r="D10" s="207"/>
      <c r="E10" s="207"/>
      <c r="F10" s="8"/>
      <c r="G10" s="6"/>
    </row>
    <row r="11" spans="1:9">
      <c r="A11" s="211"/>
      <c r="B11" s="5"/>
      <c r="C11" s="5"/>
      <c r="D11" s="207"/>
      <c r="E11" s="207"/>
      <c r="F11" s="6"/>
      <c r="G11" s="6"/>
    </row>
    <row r="12" spans="1:9">
      <c r="A12" s="212"/>
      <c r="B12" s="213"/>
      <c r="C12" s="214" t="s">
        <v>40</v>
      </c>
      <c r="D12" s="207"/>
      <c r="E12" s="207"/>
      <c r="F12" s="8"/>
      <c r="G12" s="6"/>
    </row>
    <row r="13" spans="1:9">
      <c r="A13" s="215" t="s">
        <v>94</v>
      </c>
      <c r="B13" s="175"/>
      <c r="C13" s="452"/>
      <c r="D13" s="207"/>
      <c r="E13" s="207"/>
      <c r="F13" s="216"/>
      <c r="G13" s="6"/>
    </row>
    <row r="14" spans="1:9">
      <c r="A14" s="215" t="s">
        <v>197</v>
      </c>
      <c r="B14" s="175"/>
      <c r="C14" s="452"/>
      <c r="D14" s="207"/>
      <c r="E14" s="207"/>
      <c r="F14" s="216"/>
      <c r="G14" s="6"/>
      <c r="H14" s="47"/>
    </row>
    <row r="15" spans="1:9">
      <c r="A15" s="215" t="s">
        <v>95</v>
      </c>
      <c r="B15" s="175"/>
      <c r="C15" s="452"/>
      <c r="D15" s="207"/>
      <c r="E15" s="207"/>
      <c r="F15" s="216"/>
      <c r="G15" s="6"/>
      <c r="H15" s="47"/>
    </row>
    <row r="16" spans="1:9">
      <c r="A16" s="217" t="s">
        <v>8</v>
      </c>
      <c r="B16" s="218"/>
      <c r="C16" s="219">
        <f>SUM(C13:C15)</f>
        <v>0</v>
      </c>
      <c r="D16" s="207"/>
      <c r="E16" s="207"/>
      <c r="F16" s="6"/>
      <c r="G16" s="47"/>
    </row>
    <row r="17" spans="1:9">
      <c r="A17" s="217"/>
      <c r="B17" s="218"/>
      <c r="C17" s="219"/>
      <c r="D17" s="207"/>
      <c r="E17" s="207"/>
      <c r="F17" s="6"/>
      <c r="G17" s="47"/>
    </row>
    <row r="18" spans="1:9">
      <c r="A18" s="766" t="s">
        <v>96</v>
      </c>
      <c r="B18" s="767"/>
      <c r="C18" s="452"/>
      <c r="D18" s="207"/>
      <c r="E18" s="207"/>
      <c r="F18" s="6"/>
    </row>
    <row r="19" spans="1:9">
      <c r="A19" s="522" t="s">
        <v>228</v>
      </c>
      <c r="B19" s="521"/>
      <c r="C19" s="452"/>
      <c r="D19" s="207"/>
      <c r="E19" s="207"/>
      <c r="F19" s="6"/>
    </row>
    <row r="20" spans="1:9">
      <c r="A20" s="766" t="s">
        <v>97</v>
      </c>
      <c r="B20" s="767"/>
      <c r="C20" s="452"/>
      <c r="D20" s="207"/>
      <c r="E20" s="207"/>
      <c r="F20" s="6"/>
    </row>
    <row r="21" spans="1:9">
      <c r="A21" s="766" t="s">
        <v>36</v>
      </c>
      <c r="B21" s="767"/>
      <c r="C21" s="220" t="e">
        <f>C34</f>
        <v>#DIV/0!</v>
      </c>
      <c r="D21" s="207"/>
      <c r="E21" s="207"/>
      <c r="F21" s="6"/>
    </row>
    <row r="22" spans="1:9">
      <c r="A22" s="766" t="s">
        <v>77</v>
      </c>
      <c r="B22" s="767"/>
      <c r="C22" s="452"/>
      <c r="D22" s="207"/>
      <c r="E22" s="207"/>
      <c r="F22" s="6"/>
    </row>
    <row r="23" spans="1:9">
      <c r="A23" s="766" t="s">
        <v>215</v>
      </c>
      <c r="B23" s="767"/>
      <c r="C23" s="452"/>
      <c r="D23" s="207"/>
      <c r="E23" s="207"/>
      <c r="F23" s="6"/>
    </row>
    <row r="24" spans="1:9">
      <c r="A24" s="768" t="s">
        <v>76</v>
      </c>
      <c r="B24" s="769"/>
      <c r="C24" s="221" t="e">
        <f>SUM(C16:C23)</f>
        <v>#DIV/0!</v>
      </c>
      <c r="D24" s="207"/>
      <c r="E24" s="207"/>
      <c r="F24" s="6"/>
    </row>
    <row r="25" spans="1:9">
      <c r="A25" s="222"/>
      <c r="B25" s="204"/>
      <c r="C25" s="18"/>
      <c r="D25" s="207"/>
      <c r="E25" s="207"/>
      <c r="F25" s="19"/>
      <c r="G25" s="6"/>
    </row>
    <row r="26" spans="1:9" ht="17.399999999999999">
      <c r="A26" s="243" t="s">
        <v>70</v>
      </c>
      <c r="B26" s="244"/>
      <c r="C26" s="245"/>
      <c r="D26" s="207"/>
      <c r="E26" s="207"/>
      <c r="F26" s="8"/>
      <c r="G26" s="6"/>
    </row>
    <row r="27" spans="1:9">
      <c r="A27" s="211"/>
      <c r="B27" s="5"/>
      <c r="C27" s="5"/>
      <c r="D27" s="207"/>
      <c r="E27" s="207"/>
      <c r="F27" s="6"/>
      <c r="G27" s="6"/>
      <c r="H27" s="47"/>
    </row>
    <row r="28" spans="1:9">
      <c r="A28" s="5"/>
      <c r="B28" s="5"/>
      <c r="C28" s="223" t="s">
        <v>16</v>
      </c>
      <c r="D28" s="207"/>
      <c r="E28" s="207"/>
      <c r="F28" s="6"/>
      <c r="G28" s="6"/>
      <c r="H28" s="47"/>
    </row>
    <row r="29" spans="1:9">
      <c r="A29" s="215" t="s">
        <v>22</v>
      </c>
      <c r="B29" s="213"/>
      <c r="C29" s="224">
        <f>'6-Opbouw uurtarief productie'!E21</f>
        <v>0</v>
      </c>
      <c r="D29" s="207"/>
      <c r="E29" s="207"/>
      <c r="F29" s="47"/>
      <c r="G29" s="6"/>
      <c r="H29" s="47"/>
      <c r="I29" s="47"/>
    </row>
    <row r="30" spans="1:9">
      <c r="A30" s="215" t="s">
        <v>54</v>
      </c>
      <c r="B30" s="491" t="s">
        <v>203</v>
      </c>
      <c r="C30" s="453"/>
      <c r="D30" s="207"/>
      <c r="E30" s="207"/>
      <c r="F30" s="8"/>
      <c r="G30" s="6"/>
      <c r="H30" s="47"/>
      <c r="I30" s="47"/>
    </row>
    <row r="31" spans="1:9">
      <c r="A31" s="215" t="s">
        <v>48</v>
      </c>
      <c r="B31" s="213"/>
      <c r="C31" s="225">
        <f>C29+C30</f>
        <v>0</v>
      </c>
      <c r="D31" s="207"/>
      <c r="E31" s="207"/>
      <c r="F31" s="8"/>
      <c r="G31" s="6"/>
      <c r="H31" s="47"/>
      <c r="I31" s="47"/>
    </row>
    <row r="32" spans="1:9">
      <c r="A32" s="226" t="s">
        <v>0</v>
      </c>
      <c r="B32" s="227"/>
      <c r="C32" s="454"/>
      <c r="E32" s="228"/>
      <c r="F32" s="8"/>
      <c r="G32" s="6"/>
      <c r="H32" s="47"/>
    </row>
    <row r="33" spans="1:8">
      <c r="A33" s="211"/>
      <c r="B33" s="229"/>
      <c r="C33" s="230"/>
      <c r="E33" s="5"/>
      <c r="F33" s="6"/>
      <c r="G33" s="6"/>
      <c r="H33" s="47"/>
    </row>
    <row r="34" spans="1:8">
      <c r="A34" s="407" t="s">
        <v>49</v>
      </c>
      <c r="B34" s="335"/>
      <c r="C34" s="408" t="e">
        <f>(C31/C29)*C32</f>
        <v>#DIV/0!</v>
      </c>
      <c r="E34" s="231"/>
      <c r="F34" s="8"/>
      <c r="G34" s="232"/>
      <c r="H34" s="47"/>
    </row>
    <row r="35" spans="1:8">
      <c r="A35" s="211"/>
      <c r="B35" s="5"/>
      <c r="C35" s="5"/>
      <c r="E35" s="231"/>
      <c r="F35" s="8"/>
      <c r="G35" s="6"/>
    </row>
    <row r="36" spans="1:8" ht="17.399999999999999">
      <c r="A36" s="246" t="s">
        <v>57</v>
      </c>
      <c r="B36" s="247"/>
      <c r="C36" s="248"/>
      <c r="E36" s="231"/>
      <c r="F36" s="8"/>
      <c r="G36" s="6"/>
    </row>
    <row r="37" spans="1:8">
      <c r="A37" s="222"/>
      <c r="B37" s="204"/>
      <c r="C37" s="18"/>
      <c r="E37" s="231"/>
      <c r="F37" s="8"/>
      <c r="G37" s="6"/>
    </row>
    <row r="38" spans="1:8">
      <c r="A38" s="222"/>
      <c r="B38" s="427" t="s">
        <v>82</v>
      </c>
      <c r="C38" s="18"/>
      <c r="E38" s="231"/>
      <c r="F38" s="8"/>
      <c r="G38" s="6"/>
    </row>
    <row r="39" spans="1:8">
      <c r="A39" s="233" t="s">
        <v>5</v>
      </c>
      <c r="B39" s="528">
        <v>365</v>
      </c>
      <c r="C39" s="18"/>
      <c r="E39" s="231"/>
      <c r="F39" s="8"/>
      <c r="G39" s="24"/>
    </row>
    <row r="40" spans="1:8">
      <c r="A40" s="233" t="s">
        <v>4</v>
      </c>
      <c r="B40" s="528">
        <v>104</v>
      </c>
      <c r="C40" s="18"/>
      <c r="E40" s="231"/>
      <c r="F40" s="8"/>
      <c r="G40" s="24"/>
    </row>
    <row r="41" spans="1:8">
      <c r="A41" s="409" t="s">
        <v>6</v>
      </c>
      <c r="B41" s="410">
        <f>B39-B40</f>
        <v>261</v>
      </c>
      <c r="C41" s="18"/>
      <c r="E41" s="231"/>
      <c r="F41" s="8"/>
      <c r="G41" s="12"/>
    </row>
    <row r="42" spans="1:8">
      <c r="A42" s="234"/>
      <c r="B42" s="235"/>
      <c r="C42" s="18"/>
      <c r="E42" s="231"/>
      <c r="F42" s="8"/>
      <c r="G42" s="12"/>
    </row>
    <row r="43" spans="1:8">
      <c r="A43" s="233" t="s">
        <v>31</v>
      </c>
      <c r="B43" s="455"/>
      <c r="C43" s="18"/>
      <c r="E43" s="231"/>
      <c r="F43" s="8"/>
      <c r="G43" s="12"/>
    </row>
    <row r="44" spans="1:8">
      <c r="A44" s="233" t="s">
        <v>21</v>
      </c>
      <c r="B44" s="455"/>
      <c r="C44" s="18"/>
      <c r="E44" s="231"/>
      <c r="F44" s="8"/>
      <c r="G44" s="12"/>
    </row>
    <row r="45" spans="1:8">
      <c r="A45" s="233" t="s">
        <v>43</v>
      </c>
      <c r="B45" s="455"/>
      <c r="C45" s="18"/>
      <c r="E45" s="231"/>
      <c r="F45" s="8"/>
      <c r="G45" s="12"/>
    </row>
    <row r="46" spans="1:8">
      <c r="A46" s="233" t="s">
        <v>52</v>
      </c>
      <c r="B46" s="455"/>
      <c r="C46" s="18"/>
      <c r="E46" s="231"/>
      <c r="F46" s="8"/>
      <c r="G46" s="12"/>
    </row>
    <row r="47" spans="1:8">
      <c r="A47" s="409" t="s">
        <v>28</v>
      </c>
      <c r="B47" s="410">
        <f>B41-SUM(B43:B46)</f>
        <v>261</v>
      </c>
      <c r="C47" s="18"/>
      <c r="E47" s="231"/>
      <c r="F47" s="8"/>
      <c r="G47" s="12"/>
    </row>
    <row r="48" spans="1:8">
      <c r="A48" s="236"/>
      <c r="B48" s="235"/>
      <c r="C48" s="18"/>
      <c r="E48" s="231"/>
      <c r="F48" s="8"/>
      <c r="G48" s="12"/>
    </row>
    <row r="49" spans="1:7">
      <c r="A49" s="237" t="s">
        <v>71</v>
      </c>
      <c r="B49" s="238">
        <f>IF(B43=0,0,B43/$B$47)</f>
        <v>0</v>
      </c>
      <c r="C49" s="18"/>
      <c r="E49" s="231"/>
      <c r="F49" s="8"/>
      <c r="G49" s="12"/>
    </row>
    <row r="50" spans="1:7">
      <c r="A50" s="237" t="s">
        <v>21</v>
      </c>
      <c r="B50" s="238">
        <f>IF(B44=0,0,B44/$B$47)</f>
        <v>0</v>
      </c>
      <c r="C50" s="18"/>
      <c r="E50" s="231"/>
      <c r="F50" s="8"/>
      <c r="G50" s="12"/>
    </row>
    <row r="51" spans="1:7">
      <c r="A51" s="233" t="s">
        <v>43</v>
      </c>
      <c r="B51" s="238">
        <f>IF(B45=0,0,B45/$B$47)</f>
        <v>0</v>
      </c>
      <c r="C51" s="18"/>
      <c r="E51" s="231"/>
      <c r="F51" s="8"/>
      <c r="G51" s="12"/>
    </row>
    <row r="52" spans="1:7">
      <c r="A52" s="237" t="s">
        <v>52</v>
      </c>
      <c r="B52" s="238">
        <f>IF(B46=0,0,B46/$B$47)</f>
        <v>0</v>
      </c>
      <c r="C52" s="18"/>
      <c r="E52" s="231"/>
      <c r="F52" s="8"/>
      <c r="G52" s="33"/>
    </row>
    <row r="53" spans="1:7">
      <c r="A53" s="409" t="s">
        <v>78</v>
      </c>
      <c r="B53" s="411">
        <f>SUM(B49:B52)</f>
        <v>0</v>
      </c>
      <c r="C53" s="18"/>
      <c r="E53" s="231"/>
      <c r="F53" s="8"/>
      <c r="G53" s="36"/>
    </row>
    <row r="54" spans="1:7">
      <c r="A54" s="40"/>
      <c r="B54" s="40"/>
      <c r="C54" s="40"/>
      <c r="E54" s="231"/>
      <c r="F54" s="8"/>
      <c r="G54" s="3"/>
    </row>
    <row r="55" spans="1:7">
      <c r="A55" s="44"/>
      <c r="B55" s="45"/>
      <c r="C55" s="45"/>
      <c r="E55" s="231"/>
      <c r="F55" s="8"/>
      <c r="G55" s="3"/>
    </row>
    <row r="56" spans="1:7" s="47" customFormat="1"/>
    <row r="57" spans="1:7" s="47" customFormat="1"/>
    <row r="58" spans="1:7" s="47" customFormat="1" ht="13.8">
      <c r="A58" s="239"/>
      <c r="B58" s="1"/>
    </row>
    <row r="59" spans="1:7" s="47" customFormat="1" ht="13.8">
      <c r="A59" s="239"/>
      <c r="B59" s="1"/>
    </row>
    <row r="60" spans="1:7" s="47" customFormat="1" ht="13.8">
      <c r="A60" s="239"/>
      <c r="B60" s="1"/>
    </row>
    <row r="61" spans="1:7" s="47" customFormat="1" ht="13.8">
      <c r="A61" s="239"/>
      <c r="B61" s="1"/>
    </row>
    <row r="62" spans="1:7" s="47" customFormat="1" ht="13.8">
      <c r="A62" s="240"/>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41"/>
    </row>
    <row r="71" spans="1:3" s="47" customFormat="1" ht="13.8">
      <c r="A71" s="1"/>
      <c r="B71" s="1"/>
    </row>
    <row r="72" spans="1:3" s="47" customFormat="1" ht="13.8">
      <c r="B72" s="1"/>
    </row>
    <row r="73" spans="1:3" s="47" customFormat="1" ht="13.8">
      <c r="A73" s="1"/>
      <c r="B73" s="1"/>
      <c r="C73" s="1"/>
    </row>
    <row r="74" spans="1:3" s="47" customFormat="1" ht="13.8">
      <c r="A74" s="242"/>
      <c r="B74" s="1"/>
      <c r="C74" s="242"/>
    </row>
    <row r="75" spans="1:3" s="47" customFormat="1" ht="13.8">
      <c r="A75" s="1"/>
      <c r="B75" s="1"/>
      <c r="C75" s="1"/>
    </row>
    <row r="76" spans="1:3" s="47" customFormat="1" ht="13.8">
      <c r="A76" s="1"/>
      <c r="B76" s="1"/>
      <c r="C76" s="1"/>
    </row>
    <row r="77" spans="1:3" s="47" customFormat="1" ht="13.8">
      <c r="A77" s="1"/>
      <c r="B77" s="1"/>
      <c r="C77" s="1"/>
    </row>
    <row r="78" spans="1:3" s="47" customFormat="1" ht="13.8">
      <c r="A78" s="242"/>
      <c r="B78" s="1"/>
      <c r="C78" s="242"/>
    </row>
    <row r="79" spans="1:3" s="47" customFormat="1" ht="13.8">
      <c r="A79" s="242"/>
      <c r="B79" s="1"/>
      <c r="C79" s="242"/>
    </row>
    <row r="80" spans="1:3" s="47" customFormat="1" ht="13.8">
      <c r="A80" s="242"/>
      <c r="B80" s="1"/>
      <c r="C80" s="242"/>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U64"/>
  <sheetViews>
    <sheetView showGridLines="0" showZeros="0" showOutlineSymbols="0" zoomScale="85" zoomScaleNormal="85" zoomScalePageLayoutView="50" workbookViewId="0">
      <pane ySplit="10" topLeftCell="A26" activePane="bottomLeft" state="frozen"/>
      <selection activeCell="D33" sqref="D33"/>
      <selection pane="bottomLeft" activeCell="F56" sqref="F5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12.6640625" style="4" customWidth="1"/>
    <col min="17" max="16384" width="11.44140625" style="4"/>
  </cols>
  <sheetData>
    <row r="1" spans="1:21" ht="12.75" customHeight="1">
      <c r="A1" s="451" t="s">
        <v>26</v>
      </c>
      <c r="B1" s="202"/>
      <c r="C1" s="46"/>
      <c r="D1" s="46"/>
      <c r="E1" s="46"/>
      <c r="F1" s="3"/>
      <c r="H1" s="773"/>
      <c r="I1" s="773"/>
      <c r="J1" s="773"/>
      <c r="K1" s="773"/>
      <c r="L1" s="773"/>
      <c r="M1" s="773"/>
      <c r="N1" s="773"/>
    </row>
    <row r="2" spans="1:21">
      <c r="A2" s="249"/>
      <c r="B2" s="250"/>
      <c r="C2" s="251"/>
      <c r="D2" s="250"/>
      <c r="E2" s="252"/>
      <c r="F2" s="253"/>
      <c r="H2" s="773"/>
      <c r="I2" s="773"/>
      <c r="J2" s="773"/>
      <c r="K2" s="773"/>
      <c r="L2" s="773"/>
      <c r="M2" s="773"/>
      <c r="N2" s="773"/>
    </row>
    <row r="3" spans="1:21" ht="14.25" customHeight="1">
      <c r="A3" s="317" t="str">
        <f>'1-Contractblad totaal'!A3</f>
        <v>Naam opdrachtgever</v>
      </c>
      <c r="B3" s="318" t="str">
        <f>'1-Contractblad totaal'!B3</f>
        <v>GVB Veren</v>
      </c>
      <c r="C3" s="319"/>
      <c r="D3" s="250"/>
      <c r="E3" s="329"/>
      <c r="F3" s="329"/>
      <c r="G3" s="329"/>
      <c r="H3" s="773"/>
      <c r="I3" s="773"/>
      <c r="J3" s="773"/>
      <c r="K3" s="773"/>
      <c r="L3" s="773"/>
      <c r="M3" s="773"/>
      <c r="N3" s="773"/>
    </row>
    <row r="4" spans="1:21" ht="15.75" customHeight="1">
      <c r="A4" s="317" t="str">
        <f>'1-Contractblad totaal'!A4</f>
        <v>Calculatie onderdeel</v>
      </c>
      <c r="B4" s="320" t="str">
        <f ca="1">MID(CELL("bestandsnaam",$C$9),SEARCH("]",CELL("bestandsnaam",$C$9),1)+1,256)</f>
        <v>6-Opbouw uurtarief productie</v>
      </c>
      <c r="C4" s="321"/>
      <c r="D4" s="259"/>
      <c r="E4" s="329"/>
      <c r="F4" s="329"/>
      <c r="G4" s="329"/>
      <c r="H4" s="773"/>
      <c r="I4" s="773"/>
      <c r="J4" s="773"/>
      <c r="K4" s="773"/>
      <c r="L4" s="773"/>
      <c r="M4" s="773"/>
      <c r="N4" s="773"/>
    </row>
    <row r="5" spans="1:21" ht="15">
      <c r="A5" s="317" t="str">
        <f>'1-Contractblad totaal'!A5</f>
        <v>Gebouw/plaats</v>
      </c>
      <c r="B5" s="318" t="str">
        <f>'1-Contractblad totaal'!B5</f>
        <v>Amsterdam</v>
      </c>
      <c r="C5" s="321"/>
      <c r="D5" s="259"/>
      <c r="H5" s="773"/>
      <c r="I5" s="773"/>
      <c r="J5" s="773"/>
      <c r="K5" s="773"/>
      <c r="L5" s="773"/>
      <c r="M5" s="773"/>
      <c r="N5" s="773"/>
    </row>
    <row r="6" spans="1:21" ht="15">
      <c r="A6" s="317" t="str">
        <f>'1-Contractblad totaal'!A6</f>
        <v>Referentie nummer</v>
      </c>
      <c r="B6" s="318" t="str">
        <f>'1-Contractblad totaal'!B6</f>
        <v>2021-69</v>
      </c>
      <c r="C6" s="321"/>
      <c r="D6" s="259"/>
      <c r="E6" s="329"/>
      <c r="H6" s="260"/>
      <c r="I6" s="260"/>
      <c r="J6" s="260"/>
      <c r="K6" s="260"/>
      <c r="L6" s="260"/>
      <c r="M6" s="260"/>
      <c r="N6" s="260"/>
    </row>
    <row r="7" spans="1:21" s="9" customFormat="1" ht="15">
      <c r="A7" s="317" t="str">
        <f>'1-Contractblad totaal'!A8</f>
        <v>Naam dienstverlener</v>
      </c>
      <c r="B7" s="318">
        <f>'1-Contractblad totaal'!B8</f>
        <v>0</v>
      </c>
      <c r="C7" s="321"/>
      <c r="D7" s="259"/>
      <c r="E7" s="329"/>
      <c r="F7" s="329"/>
      <c r="H7" s="260"/>
      <c r="I7" s="260"/>
      <c r="J7" s="260"/>
      <c r="K7" s="260"/>
      <c r="L7" s="260"/>
      <c r="M7" s="260"/>
      <c r="N7" s="260"/>
    </row>
    <row r="8" spans="1:21" ht="15">
      <c r="A8" s="317" t="str">
        <f>'1-Contractblad totaal'!A9</f>
        <v>Prijspeil</v>
      </c>
      <c r="B8" s="108">
        <f>'1-Contractblad totaal'!B9</f>
        <v>44652</v>
      </c>
      <c r="C8" s="321"/>
      <c r="D8" s="259"/>
      <c r="E8" s="329"/>
      <c r="I8" s="260"/>
      <c r="J8" s="260"/>
      <c r="K8" s="260"/>
      <c r="L8" s="260"/>
      <c r="M8" s="260"/>
      <c r="N8" s="260"/>
      <c r="O8" s="264"/>
    </row>
    <row r="9" spans="1:21" ht="15">
      <c r="A9" s="254"/>
      <c r="B9" s="257"/>
      <c r="C9" s="258"/>
      <c r="D9" s="259"/>
      <c r="E9" s="261"/>
      <c r="F9" s="262"/>
    </row>
    <row r="10" spans="1:21" s="264" customFormat="1" ht="30.75" customHeight="1">
      <c r="A10" s="322" t="s">
        <v>208</v>
      </c>
      <c r="B10" s="323"/>
      <c r="C10" s="324"/>
      <c r="D10" s="263"/>
      <c r="E10" s="771" t="s">
        <v>209</v>
      </c>
      <c r="F10" s="772"/>
      <c r="H10" s="325" t="s">
        <v>149</v>
      </c>
      <c r="I10" s="770" t="s">
        <v>522</v>
      </c>
      <c r="J10" s="770"/>
      <c r="K10" s="770"/>
      <c r="L10" s="770"/>
      <c r="M10" s="770"/>
      <c r="N10" s="770"/>
    </row>
    <row r="11" spans="1:21" ht="30" customHeight="1">
      <c r="A11" s="265"/>
      <c r="B11" s="266" t="s">
        <v>63</v>
      </c>
      <c r="C11" s="267" t="s">
        <v>63</v>
      </c>
      <c r="D11" s="259"/>
      <c r="E11" s="268"/>
      <c r="F11" s="269"/>
      <c r="H11" s="265"/>
      <c r="I11" s="526">
        <v>1</v>
      </c>
      <c r="J11" s="526">
        <v>2</v>
      </c>
      <c r="K11" s="526">
        <v>3</v>
      </c>
      <c r="L11" s="526">
        <v>4</v>
      </c>
      <c r="M11" s="526">
        <v>5</v>
      </c>
      <c r="N11" s="526">
        <v>6</v>
      </c>
    </row>
    <row r="12" spans="1:21">
      <c r="A12" s="265" t="s">
        <v>39</v>
      </c>
      <c r="B12" s="271"/>
      <c r="C12" s="272"/>
      <c r="D12" s="259"/>
      <c r="E12" s="273">
        <f>SUM(I46:N46)</f>
        <v>0</v>
      </c>
      <c r="F12" s="274"/>
      <c r="H12" s="265" t="s">
        <v>150</v>
      </c>
      <c r="I12" s="728"/>
      <c r="J12" s="728"/>
      <c r="K12" s="728"/>
      <c r="L12" s="728"/>
      <c r="M12" s="728"/>
      <c r="N12" s="729"/>
    </row>
    <row r="13" spans="1:21" ht="13.8">
      <c r="A13" s="265" t="s">
        <v>15</v>
      </c>
      <c r="B13" s="275"/>
      <c r="C13" s="276" t="s">
        <v>68</v>
      </c>
      <c r="D13" s="259"/>
      <c r="E13" s="456"/>
      <c r="F13" s="274"/>
      <c r="H13" s="265" t="s">
        <v>141</v>
      </c>
      <c r="I13" s="728"/>
      <c r="J13" s="728"/>
      <c r="K13" s="728"/>
      <c r="L13" s="728"/>
      <c r="M13" s="728"/>
      <c r="N13" s="729"/>
    </row>
    <row r="14" spans="1:21" ht="13.8">
      <c r="A14" s="277" t="s">
        <v>33</v>
      </c>
      <c r="B14" s="278"/>
      <c r="C14" s="279"/>
      <c r="D14" s="259"/>
      <c r="E14" s="456"/>
      <c r="F14" s="274"/>
      <c r="G14" s="47"/>
      <c r="H14" s="265" t="s">
        <v>142</v>
      </c>
      <c r="I14" s="728"/>
      <c r="J14" s="728"/>
      <c r="K14" s="728"/>
      <c r="L14" s="728"/>
      <c r="M14" s="728"/>
      <c r="N14" s="729"/>
    </row>
    <row r="15" spans="1:21" s="47" customFormat="1" ht="13.8">
      <c r="A15" s="412" t="s">
        <v>13</v>
      </c>
      <c r="B15" s="413"/>
      <c r="C15" s="414"/>
      <c r="D15" s="415"/>
      <c r="E15" s="416">
        <f>SUM(E12:E14)</f>
        <v>0</v>
      </c>
      <c r="F15" s="274"/>
      <c r="G15" s="4"/>
      <c r="H15" s="265" t="s">
        <v>143</v>
      </c>
      <c r="I15" s="728"/>
      <c r="J15" s="728"/>
      <c r="K15" s="728"/>
      <c r="L15" s="728"/>
      <c r="M15" s="728"/>
      <c r="N15" s="729"/>
      <c r="P15" s="4"/>
      <c r="Q15" s="4"/>
      <c r="R15" s="4"/>
      <c r="S15" s="4"/>
      <c r="T15" s="4"/>
      <c r="U15" s="4"/>
    </row>
    <row r="16" spans="1:21" ht="13.8">
      <c r="A16" s="277"/>
      <c r="B16" s="281"/>
      <c r="C16" s="282"/>
      <c r="D16" s="259"/>
      <c r="E16" s="283"/>
      <c r="F16" s="274"/>
      <c r="H16" s="265" t="s">
        <v>144</v>
      </c>
      <c r="I16" s="728"/>
      <c r="J16" s="728"/>
      <c r="K16" s="728"/>
      <c r="L16" s="728"/>
      <c r="M16" s="728"/>
      <c r="N16" s="729"/>
    </row>
    <row r="17" spans="1:21" ht="13.8">
      <c r="A17" s="284" t="s">
        <v>58</v>
      </c>
      <c r="B17" s="285"/>
      <c r="C17" s="457"/>
      <c r="D17" s="259"/>
      <c r="E17" s="280">
        <f>$C17*E15</f>
        <v>0</v>
      </c>
      <c r="F17" s="274"/>
      <c r="H17" s="265" t="s">
        <v>145</v>
      </c>
      <c r="I17" s="728"/>
      <c r="J17" s="728"/>
      <c r="K17" s="728"/>
      <c r="L17" s="728"/>
      <c r="M17" s="728"/>
      <c r="N17" s="729"/>
    </row>
    <row r="18" spans="1:21" ht="13.8">
      <c r="A18" s="284" t="s">
        <v>91</v>
      </c>
      <c r="B18" s="285"/>
      <c r="C18" s="457"/>
      <c r="D18" s="259"/>
      <c r="E18" s="280">
        <f>$C18*E15</f>
        <v>0</v>
      </c>
      <c r="F18" s="274"/>
      <c r="G18" s="47"/>
      <c r="H18" s="265" t="s">
        <v>146</v>
      </c>
      <c r="I18" s="728"/>
      <c r="J18" s="728"/>
      <c r="K18" s="728"/>
      <c r="L18" s="728"/>
      <c r="M18" s="728"/>
      <c r="N18" s="729"/>
    </row>
    <row r="19" spans="1:21" s="47" customFormat="1" ht="13.8">
      <c r="A19" s="412" t="s">
        <v>53</v>
      </c>
      <c r="B19" s="286"/>
      <c r="C19" s="279"/>
      <c r="D19" s="259"/>
      <c r="E19" s="416">
        <f>SUM(E15:E18)</f>
        <v>0</v>
      </c>
      <c r="F19" s="287">
        <f>IF(E19=0,0,E19/E$47)</f>
        <v>0</v>
      </c>
      <c r="G19" s="4"/>
      <c r="H19" s="265" t="s">
        <v>147</v>
      </c>
      <c r="I19" s="728"/>
      <c r="J19" s="728"/>
      <c r="K19" s="728"/>
      <c r="L19" s="728"/>
      <c r="M19" s="728"/>
      <c r="N19" s="729"/>
      <c r="P19" s="4"/>
      <c r="Q19" s="4"/>
      <c r="R19" s="4"/>
      <c r="S19" s="4"/>
      <c r="T19" s="4"/>
      <c r="U19" s="4"/>
    </row>
    <row r="20" spans="1:21" ht="13.8">
      <c r="A20" s="277"/>
      <c r="B20" s="281"/>
      <c r="C20" s="282"/>
      <c r="D20" s="259"/>
      <c r="E20" s="283"/>
      <c r="F20" s="274"/>
      <c r="H20" s="265" t="s">
        <v>148</v>
      </c>
      <c r="I20" s="728"/>
      <c r="J20" s="728"/>
      <c r="K20" s="728"/>
      <c r="L20" s="728"/>
      <c r="M20" s="728"/>
      <c r="N20" s="729"/>
    </row>
    <row r="21" spans="1:21" ht="13.8">
      <c r="A21" s="419" t="s">
        <v>60</v>
      </c>
      <c r="B21" s="285"/>
      <c r="C21" s="282"/>
      <c r="D21" s="289"/>
      <c r="E21" s="523">
        <f>E19*0.96</f>
        <v>0</v>
      </c>
      <c r="F21" s="290"/>
      <c r="G21" s="291"/>
    </row>
    <row r="22" spans="1:21" s="291" customFormat="1" ht="13.8">
      <c r="A22" s="284" t="s">
        <v>72</v>
      </c>
      <c r="B22" s="285"/>
      <c r="C22" s="292" t="s">
        <v>45</v>
      </c>
      <c r="D22" s="259"/>
      <c r="E22" s="280" t="e">
        <f>E21*'5-Premies en opslagen'!$C24</f>
        <v>#DIV/0!</v>
      </c>
      <c r="F22" s="274"/>
      <c r="G22" s="4"/>
      <c r="H22" s="325" t="s">
        <v>149</v>
      </c>
      <c r="I22" s="774" t="s">
        <v>152</v>
      </c>
      <c r="J22" s="775"/>
      <c r="K22" s="775"/>
      <c r="L22" s="775"/>
      <c r="M22" s="775"/>
      <c r="N22" s="776"/>
    </row>
    <row r="23" spans="1:21" ht="14.25" customHeight="1">
      <c r="A23" s="412" t="s">
        <v>69</v>
      </c>
      <c r="B23" s="326"/>
      <c r="C23" s="279"/>
      <c r="D23" s="259"/>
      <c r="E23" s="416" t="e">
        <f>E22+E19</f>
        <v>#DIV/0!</v>
      </c>
      <c r="F23" s="287" t="e">
        <f>IF(E23=0,0,E23/E$47)</f>
        <v>#DIV/0!</v>
      </c>
      <c r="H23" s="265"/>
      <c r="I23" s="270">
        <v>1</v>
      </c>
      <c r="J23" s="270">
        <v>2</v>
      </c>
      <c r="K23" s="270">
        <v>3</v>
      </c>
      <c r="L23" s="270">
        <v>4</v>
      </c>
      <c r="M23" s="270">
        <v>5</v>
      </c>
      <c r="N23" s="270">
        <v>6</v>
      </c>
    </row>
    <row r="24" spans="1:21" ht="12.75" customHeight="1">
      <c r="A24" s="277"/>
      <c r="B24" s="286"/>
      <c r="C24" s="279"/>
      <c r="D24" s="259"/>
      <c r="E24" s="268"/>
      <c r="F24" s="274"/>
      <c r="H24" s="265" t="s">
        <v>150</v>
      </c>
      <c r="I24" s="697"/>
      <c r="J24" s="697"/>
      <c r="K24" s="697"/>
      <c r="L24" s="697"/>
      <c r="M24" s="697"/>
      <c r="N24" s="697"/>
    </row>
    <row r="25" spans="1:21" ht="12.75" customHeight="1">
      <c r="A25" s="284" t="s">
        <v>35</v>
      </c>
      <c r="B25" s="285"/>
      <c r="C25" s="292" t="s">
        <v>45</v>
      </c>
      <c r="D25" s="259"/>
      <c r="E25" s="280" t="e">
        <f>E23*'5-Premies en opslagen'!$B53</f>
        <v>#DIV/0!</v>
      </c>
      <c r="F25" s="274"/>
      <c r="H25" s="265" t="s">
        <v>141</v>
      </c>
      <c r="I25" s="697"/>
      <c r="J25" s="697"/>
      <c r="K25" s="697"/>
      <c r="L25" s="697"/>
      <c r="M25" s="697"/>
      <c r="N25" s="697"/>
    </row>
    <row r="26" spans="1:21" ht="13.8">
      <c r="A26" s="412" t="s">
        <v>79</v>
      </c>
      <c r="B26" s="286"/>
      <c r="C26" s="279"/>
      <c r="D26" s="259"/>
      <c r="E26" s="416" t="e">
        <f>SUM(E23:E25)</f>
        <v>#DIV/0!</v>
      </c>
      <c r="F26" s="287" t="e">
        <f>IF(E26=0,0,E26/E$47)</f>
        <v>#DIV/0!</v>
      </c>
      <c r="H26" s="265" t="s">
        <v>142</v>
      </c>
      <c r="I26" s="697"/>
      <c r="J26" s="697"/>
      <c r="K26" s="697"/>
      <c r="L26" s="697"/>
      <c r="M26" s="697"/>
      <c r="N26" s="697"/>
    </row>
    <row r="27" spans="1:21" ht="13.8">
      <c r="A27" s="277"/>
      <c r="B27" s="286"/>
      <c r="C27" s="279"/>
      <c r="D27" s="259"/>
      <c r="E27" s="268"/>
      <c r="F27" s="274"/>
      <c r="H27" s="265" t="s">
        <v>143</v>
      </c>
      <c r="I27" s="697"/>
      <c r="J27" s="697"/>
      <c r="K27" s="697"/>
      <c r="L27" s="697"/>
      <c r="M27" s="697"/>
      <c r="N27" s="697"/>
    </row>
    <row r="28" spans="1:21" ht="13.8">
      <c r="A28" s="277" t="s">
        <v>61</v>
      </c>
      <c r="B28" s="293"/>
      <c r="C28" s="276" t="s">
        <v>68</v>
      </c>
      <c r="D28" s="259"/>
      <c r="E28" s="456"/>
      <c r="F28" s="274">
        <v>0</v>
      </c>
      <c r="H28" s="265" t="s">
        <v>144</v>
      </c>
      <c r="I28" s="697"/>
      <c r="J28" s="697"/>
      <c r="K28" s="697"/>
      <c r="L28" s="697"/>
      <c r="M28" s="697"/>
      <c r="N28" s="697"/>
    </row>
    <row r="29" spans="1:21" ht="13.8">
      <c r="A29" s="277" t="s">
        <v>66</v>
      </c>
      <c r="B29" s="294"/>
      <c r="C29" s="276" t="s">
        <v>68</v>
      </c>
      <c r="D29" s="259"/>
      <c r="E29" s="456"/>
      <c r="F29" s="274">
        <v>0</v>
      </c>
      <c r="H29" s="265" t="s">
        <v>145</v>
      </c>
      <c r="I29" s="697"/>
      <c r="J29" s="697"/>
      <c r="K29" s="697"/>
      <c r="L29" s="697"/>
      <c r="M29" s="697"/>
      <c r="N29" s="697"/>
    </row>
    <row r="30" spans="1:21" ht="13.8">
      <c r="A30" s="277" t="s">
        <v>67</v>
      </c>
      <c r="B30" s="286"/>
      <c r="C30" s="279" t="s">
        <v>63</v>
      </c>
      <c r="D30" s="259"/>
      <c r="E30" s="280"/>
      <c r="F30" s="274"/>
      <c r="H30" s="265" t="s">
        <v>146</v>
      </c>
      <c r="I30" s="697"/>
      <c r="J30" s="697"/>
      <c r="K30" s="697"/>
      <c r="L30" s="697"/>
      <c r="M30" s="697"/>
      <c r="N30" s="697"/>
    </row>
    <row r="31" spans="1:21" ht="12.75" customHeight="1">
      <c r="A31" s="458"/>
      <c r="B31" s="509"/>
      <c r="C31" s="510" t="s">
        <v>63</v>
      </c>
      <c r="D31" s="259"/>
      <c r="E31" s="456"/>
      <c r="F31" s="274"/>
      <c r="H31" s="265" t="s">
        <v>147</v>
      </c>
      <c r="I31" s="697"/>
      <c r="J31" s="697"/>
      <c r="K31" s="697"/>
      <c r="L31" s="697"/>
      <c r="M31" s="697"/>
      <c r="N31" s="697"/>
    </row>
    <row r="32" spans="1:21" ht="12.75" customHeight="1">
      <c r="A32" s="412" t="s">
        <v>55</v>
      </c>
      <c r="B32" s="286"/>
      <c r="C32" s="279"/>
      <c r="D32" s="259"/>
      <c r="E32" s="416" t="e">
        <f>SUM(E26:E31)</f>
        <v>#DIV/0!</v>
      </c>
      <c r="F32" s="287" t="e">
        <f>IF(E32=0,0,E32/E$47)</f>
        <v>#DIV/0!</v>
      </c>
      <c r="H32" s="265" t="s">
        <v>148</v>
      </c>
      <c r="I32" s="697"/>
      <c r="J32" s="697"/>
      <c r="K32" s="697"/>
      <c r="L32" s="697"/>
      <c r="M32" s="697"/>
      <c r="N32" s="697"/>
    </row>
    <row r="33" spans="1:15" ht="12.75" customHeight="1">
      <c r="A33" s="277"/>
      <c r="B33" s="286"/>
      <c r="C33" s="279"/>
      <c r="D33" s="259"/>
      <c r="E33" s="268"/>
      <c r="F33" s="274"/>
      <c r="H33" s="297" t="s">
        <v>151</v>
      </c>
      <c r="I33" s="482">
        <f t="shared" ref="I33:N33" si="0">SUM(I24:I32)</f>
        <v>0</v>
      </c>
      <c r="J33" s="482">
        <f t="shared" si="0"/>
        <v>0</v>
      </c>
      <c r="K33" s="482">
        <f t="shared" si="0"/>
        <v>0</v>
      </c>
      <c r="L33" s="482">
        <f t="shared" si="0"/>
        <v>0</v>
      </c>
      <c r="M33" s="482">
        <f t="shared" si="0"/>
        <v>0</v>
      </c>
      <c r="N33" s="482">
        <f t="shared" si="0"/>
        <v>0</v>
      </c>
      <c r="O33" s="327">
        <f>SUM(I33:N33)</f>
        <v>0</v>
      </c>
    </row>
    <row r="34" spans="1:15" ht="12.75" customHeight="1">
      <c r="A34" s="277" t="s">
        <v>81</v>
      </c>
      <c r="B34" s="286"/>
      <c r="C34" s="296"/>
      <c r="D34" s="259"/>
      <c r="E34" s="456"/>
      <c r="F34" s="524" t="e">
        <f t="shared" ref="F34:F42" si="1">E34/$E$47</f>
        <v>#DIV/0!</v>
      </c>
      <c r="H34" s="172"/>
      <c r="I34" s="172"/>
      <c r="J34" s="172"/>
      <c r="K34" s="172"/>
      <c r="L34" s="172"/>
      <c r="M34" s="172"/>
      <c r="N34" s="172"/>
    </row>
    <row r="35" spans="1:15" ht="12.75" customHeight="1">
      <c r="A35" s="277" t="s">
        <v>34</v>
      </c>
      <c r="B35" s="286"/>
      <c r="C35" s="296"/>
      <c r="D35" s="259"/>
      <c r="E35" s="456"/>
      <c r="F35" s="524" t="e">
        <f t="shared" si="1"/>
        <v>#DIV/0!</v>
      </c>
      <c r="H35" s="492" t="s">
        <v>149</v>
      </c>
      <c r="I35" s="770" t="s">
        <v>153</v>
      </c>
      <c r="J35" s="770"/>
      <c r="K35" s="770"/>
      <c r="L35" s="770"/>
      <c r="M35" s="770"/>
      <c r="N35" s="770"/>
    </row>
    <row r="36" spans="1:15" ht="14.25" customHeight="1">
      <c r="A36" s="277" t="s">
        <v>24</v>
      </c>
      <c r="B36" s="286"/>
      <c r="C36" s="296"/>
      <c r="D36" s="259"/>
      <c r="E36" s="456"/>
      <c r="F36" s="524" t="e">
        <f t="shared" si="1"/>
        <v>#DIV/0!</v>
      </c>
      <c r="H36" s="493"/>
      <c r="I36" s="494">
        <v>1</v>
      </c>
      <c r="J36" s="494">
        <v>2</v>
      </c>
      <c r="K36" s="494">
        <v>3</v>
      </c>
      <c r="L36" s="494">
        <v>4</v>
      </c>
      <c r="M36" s="494">
        <v>5</v>
      </c>
      <c r="N36" s="494">
        <v>6</v>
      </c>
    </row>
    <row r="37" spans="1:15" ht="13.8">
      <c r="A37" s="277" t="s">
        <v>2</v>
      </c>
      <c r="B37" s="286"/>
      <c r="C37" s="298"/>
      <c r="D37" s="259"/>
      <c r="E37" s="456"/>
      <c r="F37" s="524" t="e">
        <f t="shared" si="1"/>
        <v>#DIV/0!</v>
      </c>
      <c r="H37" s="493" t="s">
        <v>150</v>
      </c>
      <c r="I37" s="495">
        <f t="shared" ref="I37:N45" si="2">I24*I12</f>
        <v>0</v>
      </c>
      <c r="J37" s="495">
        <f t="shared" si="2"/>
        <v>0</v>
      </c>
      <c r="K37" s="495">
        <f t="shared" si="2"/>
        <v>0</v>
      </c>
      <c r="L37" s="495">
        <f t="shared" si="2"/>
        <v>0</v>
      </c>
      <c r="M37" s="495">
        <f t="shared" si="2"/>
        <v>0</v>
      </c>
      <c r="N37" s="496">
        <f t="shared" si="2"/>
        <v>0</v>
      </c>
      <c r="O37" s="291"/>
    </row>
    <row r="38" spans="1:15" ht="13.8">
      <c r="A38" s="277" t="s">
        <v>32</v>
      </c>
      <c r="B38" s="286"/>
      <c r="C38" s="296"/>
      <c r="D38" s="259"/>
      <c r="E38" s="456"/>
      <c r="F38" s="524" t="e">
        <f t="shared" si="1"/>
        <v>#DIV/0!</v>
      </c>
      <c r="H38" s="493" t="s">
        <v>141</v>
      </c>
      <c r="I38" s="495">
        <f t="shared" si="2"/>
        <v>0</v>
      </c>
      <c r="J38" s="495">
        <f t="shared" si="2"/>
        <v>0</v>
      </c>
      <c r="K38" s="495">
        <f t="shared" si="2"/>
        <v>0</v>
      </c>
      <c r="L38" s="495">
        <f t="shared" si="2"/>
        <v>0</v>
      </c>
      <c r="M38" s="495">
        <f t="shared" si="2"/>
        <v>0</v>
      </c>
      <c r="N38" s="496">
        <f t="shared" si="2"/>
        <v>0</v>
      </c>
      <c r="O38" s="291"/>
    </row>
    <row r="39" spans="1:15" ht="13.8">
      <c r="A39" s="277" t="s">
        <v>29</v>
      </c>
      <c r="B39" s="286"/>
      <c r="C39" s="298"/>
      <c r="D39" s="259"/>
      <c r="E39" s="456"/>
      <c r="F39" s="524" t="e">
        <f t="shared" si="1"/>
        <v>#DIV/0!</v>
      </c>
      <c r="H39" s="493" t="s">
        <v>142</v>
      </c>
      <c r="I39" s="495">
        <f t="shared" si="2"/>
        <v>0</v>
      </c>
      <c r="J39" s="495">
        <f t="shared" si="2"/>
        <v>0</v>
      </c>
      <c r="K39" s="495">
        <f t="shared" si="2"/>
        <v>0</v>
      </c>
      <c r="L39" s="495">
        <f t="shared" si="2"/>
        <v>0</v>
      </c>
      <c r="M39" s="495">
        <f t="shared" si="2"/>
        <v>0</v>
      </c>
      <c r="N39" s="496">
        <f t="shared" si="2"/>
        <v>0</v>
      </c>
      <c r="O39" s="291"/>
    </row>
    <row r="40" spans="1:15" ht="13.8">
      <c r="A40" s="277" t="s">
        <v>73</v>
      </c>
      <c r="B40" s="286"/>
      <c r="C40" s="276" t="s">
        <v>68</v>
      </c>
      <c r="D40" s="259"/>
      <c r="E40" s="456"/>
      <c r="F40" s="524" t="e">
        <f t="shared" si="1"/>
        <v>#DIV/0!</v>
      </c>
      <c r="H40" s="493" t="s">
        <v>143</v>
      </c>
      <c r="I40" s="495">
        <f t="shared" si="2"/>
        <v>0</v>
      </c>
      <c r="J40" s="495">
        <f t="shared" si="2"/>
        <v>0</v>
      </c>
      <c r="K40" s="495">
        <f t="shared" si="2"/>
        <v>0</v>
      </c>
      <c r="L40" s="495">
        <f t="shared" si="2"/>
        <v>0</v>
      </c>
      <c r="M40" s="495">
        <f t="shared" si="2"/>
        <v>0</v>
      </c>
      <c r="N40" s="496">
        <f t="shared" si="2"/>
        <v>0</v>
      </c>
      <c r="O40" s="172"/>
    </row>
    <row r="41" spans="1:15" ht="13.8">
      <c r="A41" s="277" t="s">
        <v>90</v>
      </c>
      <c r="B41" s="286"/>
      <c r="C41" s="276"/>
      <c r="D41" s="259"/>
      <c r="E41" s="456"/>
      <c r="F41" s="524" t="e">
        <f t="shared" si="1"/>
        <v>#DIV/0!</v>
      </c>
      <c r="H41" s="493" t="s">
        <v>144</v>
      </c>
      <c r="I41" s="495">
        <f t="shared" si="2"/>
        <v>0</v>
      </c>
      <c r="J41" s="495">
        <f t="shared" si="2"/>
        <v>0</v>
      </c>
      <c r="K41" s="495">
        <f t="shared" si="2"/>
        <v>0</v>
      </c>
      <c r="L41" s="495">
        <f t="shared" si="2"/>
        <v>0</v>
      </c>
      <c r="M41" s="495">
        <f t="shared" si="2"/>
        <v>0</v>
      </c>
      <c r="N41" s="496">
        <f t="shared" si="2"/>
        <v>0</v>
      </c>
      <c r="O41" s="172"/>
    </row>
    <row r="42" spans="1:15" ht="13.8">
      <c r="A42" s="458"/>
      <c r="B42" s="509"/>
      <c r="C42" s="511"/>
      <c r="D42" s="259"/>
      <c r="E42" s="456"/>
      <c r="F42" s="274" t="e">
        <f t="shared" si="1"/>
        <v>#DIV/0!</v>
      </c>
      <c r="H42" s="493" t="s">
        <v>145</v>
      </c>
      <c r="I42" s="495">
        <f t="shared" si="2"/>
        <v>0</v>
      </c>
      <c r="J42" s="495">
        <f t="shared" si="2"/>
        <v>0</v>
      </c>
      <c r="K42" s="495">
        <f t="shared" si="2"/>
        <v>0</v>
      </c>
      <c r="L42" s="495">
        <f t="shared" si="2"/>
        <v>0</v>
      </c>
      <c r="M42" s="495">
        <f t="shared" si="2"/>
        <v>0</v>
      </c>
      <c r="N42" s="496">
        <f t="shared" si="2"/>
        <v>0</v>
      </c>
      <c r="O42" s="172"/>
    </row>
    <row r="43" spans="1:15" ht="13.8">
      <c r="A43" s="412" t="s">
        <v>74</v>
      </c>
      <c r="B43" s="286"/>
      <c r="C43" s="279"/>
      <c r="D43" s="259"/>
      <c r="E43" s="416" t="e">
        <f>SUM(E32:E42)</f>
        <v>#DIV/0!</v>
      </c>
      <c r="F43" s="287" t="e">
        <f>IF(E43=0,0,E43/E$47)</f>
        <v>#DIV/0!</v>
      </c>
      <c r="H43" s="493" t="s">
        <v>146</v>
      </c>
      <c r="I43" s="495">
        <f t="shared" si="2"/>
        <v>0</v>
      </c>
      <c r="J43" s="495">
        <f t="shared" si="2"/>
        <v>0</v>
      </c>
      <c r="K43" s="495">
        <f t="shared" si="2"/>
        <v>0</v>
      </c>
      <c r="L43" s="495">
        <f t="shared" si="2"/>
        <v>0</v>
      </c>
      <c r="M43" s="495">
        <f t="shared" si="2"/>
        <v>0</v>
      </c>
      <c r="N43" s="496">
        <f t="shared" si="2"/>
        <v>0</v>
      </c>
      <c r="O43" s="172"/>
    </row>
    <row r="44" spans="1:15" ht="13.8">
      <c r="A44" s="277"/>
      <c r="B44" s="286"/>
      <c r="C44" s="279"/>
      <c r="D44" s="259"/>
      <c r="E44" s="268"/>
      <c r="F44" s="299"/>
      <c r="H44" s="493" t="s">
        <v>147</v>
      </c>
      <c r="I44" s="495">
        <f t="shared" si="2"/>
        <v>0</v>
      </c>
      <c r="J44" s="495">
        <f t="shared" si="2"/>
        <v>0</v>
      </c>
      <c r="K44" s="495">
        <f t="shared" si="2"/>
        <v>0</v>
      </c>
      <c r="L44" s="495">
        <f t="shared" si="2"/>
        <v>0</v>
      </c>
      <c r="M44" s="495">
        <f t="shared" si="2"/>
        <v>0</v>
      </c>
      <c r="N44" s="496">
        <f t="shared" si="2"/>
        <v>0</v>
      </c>
      <c r="O44" s="172"/>
    </row>
    <row r="45" spans="1:15" ht="13.8">
      <c r="A45" s="277" t="s">
        <v>75</v>
      </c>
      <c r="B45" s="286"/>
      <c r="C45" s="298"/>
      <c r="D45" s="259"/>
      <c r="E45" s="456"/>
      <c r="F45" s="287">
        <f>(IF(E45=0,0,E45/E$47))</f>
        <v>0</v>
      </c>
      <c r="H45" s="493" t="s">
        <v>148</v>
      </c>
      <c r="I45" s="495">
        <f t="shared" si="2"/>
        <v>0</v>
      </c>
      <c r="J45" s="495">
        <f t="shared" si="2"/>
        <v>0</v>
      </c>
      <c r="K45" s="495">
        <f t="shared" si="2"/>
        <v>0</v>
      </c>
      <c r="L45" s="495">
        <f t="shared" si="2"/>
        <v>0</v>
      </c>
      <c r="M45" s="495">
        <f t="shared" si="2"/>
        <v>0</v>
      </c>
      <c r="N45" s="496">
        <f t="shared" si="2"/>
        <v>0</v>
      </c>
      <c r="O45" s="172"/>
    </row>
    <row r="46" spans="1:15" ht="13.8">
      <c r="A46" s="277"/>
      <c r="B46" s="278"/>
      <c r="C46" s="279"/>
      <c r="D46" s="259"/>
      <c r="E46" s="268"/>
      <c r="F46" s="274"/>
      <c r="H46" s="497" t="s">
        <v>151</v>
      </c>
      <c r="I46" s="498">
        <f t="shared" ref="I46:N46" si="3">SUM(I37:I45)</f>
        <v>0</v>
      </c>
      <c r="J46" s="498">
        <f t="shared" si="3"/>
        <v>0</v>
      </c>
      <c r="K46" s="498">
        <f t="shared" si="3"/>
        <v>0</v>
      </c>
      <c r="L46" s="498">
        <f t="shared" si="3"/>
        <v>0</v>
      </c>
      <c r="M46" s="498">
        <f t="shared" si="3"/>
        <v>0</v>
      </c>
      <c r="N46" s="498">
        <f t="shared" si="3"/>
        <v>0</v>
      </c>
      <c r="O46" s="172"/>
    </row>
    <row r="47" spans="1:15" ht="13.8">
      <c r="A47" s="412" t="s">
        <v>46</v>
      </c>
      <c r="B47" s="417"/>
      <c r="C47" s="300"/>
      <c r="D47" s="259"/>
      <c r="E47" s="732" t="e">
        <f>SUM(E43:E46)</f>
        <v>#DIV/0!</v>
      </c>
      <c r="F47" s="418" t="e">
        <f>SUM(F43:F46)</f>
        <v>#DIV/0!</v>
      </c>
      <c r="H47" s="291"/>
      <c r="I47" s="291"/>
      <c r="J47" s="291"/>
      <c r="K47" s="291"/>
      <c r="L47" s="291"/>
      <c r="M47" s="291"/>
      <c r="N47" s="291"/>
      <c r="O47" s="172"/>
    </row>
    <row r="48" spans="1:15" ht="13.8">
      <c r="A48" s="199"/>
      <c r="B48" s="301"/>
      <c r="C48" s="302"/>
      <c r="D48" s="259"/>
      <c r="E48" s="9"/>
      <c r="F48" s="303"/>
      <c r="H48" s="291"/>
      <c r="I48" s="291"/>
      <c r="J48" s="291"/>
      <c r="K48" s="291"/>
      <c r="L48" s="291"/>
      <c r="M48" s="291"/>
      <c r="N48" s="291"/>
      <c r="O48" s="172"/>
    </row>
    <row r="49" spans="1:15" ht="13.8">
      <c r="A49" s="304" t="s">
        <v>226</v>
      </c>
      <c r="B49" s="305"/>
      <c r="C49" s="306"/>
      <c r="D49" s="291"/>
      <c r="E49" s="307" t="e">
        <f>(E$26*1.3)+($E$47-$E$26)</f>
        <v>#DIV/0!</v>
      </c>
      <c r="F49" s="308"/>
      <c r="G49" s="291"/>
      <c r="H49" s="291"/>
      <c r="I49" s="291"/>
      <c r="J49" s="291"/>
      <c r="K49" s="291"/>
      <c r="L49" s="291"/>
      <c r="M49" s="291"/>
      <c r="N49" s="291"/>
      <c r="O49" s="172"/>
    </row>
    <row r="50" spans="1:15" s="291" customFormat="1" ht="13.8">
      <c r="A50" s="309"/>
      <c r="B50" s="310"/>
      <c r="C50" s="311"/>
      <c r="E50" s="309"/>
      <c r="F50" s="309"/>
      <c r="H50" s="172"/>
      <c r="I50" s="172"/>
      <c r="J50" s="172"/>
      <c r="K50" s="172"/>
      <c r="L50" s="172"/>
      <c r="M50" s="172"/>
      <c r="N50" s="172"/>
    </row>
    <row r="51" spans="1:15" s="291" customFormat="1" ht="13.8">
      <c r="A51" s="304" t="s">
        <v>51</v>
      </c>
      <c r="B51" s="305"/>
      <c r="C51" s="306"/>
      <c r="E51" s="307" t="e">
        <f>(E$26*1.5)+($E$47-$E$26)</f>
        <v>#DIV/0!</v>
      </c>
      <c r="F51" s="308"/>
      <c r="H51" s="172"/>
      <c r="I51" s="172"/>
      <c r="J51" s="172"/>
      <c r="K51" s="172"/>
      <c r="L51" s="172"/>
      <c r="M51" s="172"/>
      <c r="N51" s="172"/>
    </row>
    <row r="52" spans="1:15" s="291" customFormat="1" ht="13.8">
      <c r="A52" s="309"/>
      <c r="B52" s="310"/>
      <c r="C52" s="311"/>
      <c r="E52" s="309"/>
      <c r="F52" s="309"/>
      <c r="H52" s="172"/>
      <c r="I52" s="172"/>
      <c r="J52" s="172"/>
      <c r="K52" s="172"/>
      <c r="L52" s="172"/>
      <c r="M52" s="172"/>
      <c r="N52" s="172"/>
    </row>
    <row r="53" spans="1:15" s="291" customFormat="1" ht="13.8">
      <c r="A53" s="304" t="s">
        <v>86</v>
      </c>
      <c r="B53" s="305"/>
      <c r="C53" s="306"/>
      <c r="E53" s="307" t="e">
        <f>(E$26*2.5)+($E$47-$E$26)</f>
        <v>#DIV/0!</v>
      </c>
      <c r="F53" s="312"/>
      <c r="H53" s="172"/>
      <c r="I53" s="172"/>
      <c r="J53" s="172"/>
      <c r="K53" s="172"/>
      <c r="L53" s="172"/>
      <c r="M53" s="172"/>
      <c r="N53" s="172"/>
    </row>
    <row r="54" spans="1:15" s="172" customFormat="1">
      <c r="C54" s="316"/>
      <c r="F54" s="315"/>
    </row>
    <row r="55" spans="1:15" s="172" customFormat="1">
      <c r="C55" s="316"/>
      <c r="F55" s="315"/>
    </row>
    <row r="56" spans="1:15" s="172" customFormat="1">
      <c r="A56" s="47"/>
      <c r="C56" s="316"/>
      <c r="F56" s="315"/>
    </row>
    <row r="57" spans="1:15" s="172" customFormat="1">
      <c r="C57" s="316"/>
      <c r="F57" s="315"/>
    </row>
    <row r="58" spans="1:15" s="172" customFormat="1">
      <c r="C58" s="316"/>
      <c r="F58" s="315"/>
    </row>
    <row r="59" spans="1:15" s="172" customFormat="1">
      <c r="C59" s="316"/>
      <c r="F59" s="315"/>
      <c r="H59" s="4"/>
      <c r="I59" s="4"/>
      <c r="J59" s="4"/>
      <c r="K59" s="4"/>
      <c r="L59" s="4"/>
      <c r="M59" s="4"/>
      <c r="N59" s="4"/>
    </row>
    <row r="60" spans="1:15" s="172" customFormat="1">
      <c r="C60" s="316"/>
      <c r="F60" s="315"/>
      <c r="H60" s="4"/>
      <c r="I60" s="4"/>
      <c r="J60" s="4"/>
      <c r="K60" s="4"/>
      <c r="L60" s="4"/>
      <c r="M60" s="4"/>
      <c r="N60" s="4"/>
    </row>
    <row r="61" spans="1:15" s="172" customFormat="1">
      <c r="C61" s="316"/>
      <c r="F61" s="315"/>
      <c r="H61" s="4"/>
      <c r="I61" s="4"/>
      <c r="J61" s="4"/>
      <c r="K61" s="4"/>
      <c r="L61" s="4"/>
      <c r="M61" s="4"/>
      <c r="N61" s="4"/>
    </row>
    <row r="62" spans="1:15" s="172" customFormat="1">
      <c r="C62" s="316"/>
      <c r="F62" s="315"/>
      <c r="H62" s="4"/>
      <c r="I62" s="4"/>
      <c r="J62" s="4"/>
      <c r="K62" s="4"/>
      <c r="L62" s="4"/>
      <c r="M62" s="4"/>
      <c r="N62" s="4"/>
    </row>
    <row r="63" spans="1:15" s="172" customFormat="1">
      <c r="C63" s="316"/>
      <c r="F63" s="315"/>
      <c r="H63" s="4"/>
      <c r="I63" s="4"/>
      <c r="J63" s="4"/>
      <c r="K63" s="4"/>
      <c r="L63" s="4"/>
      <c r="M63" s="4"/>
      <c r="N63" s="4"/>
    </row>
    <row r="64" spans="1:15" s="172" customFormat="1">
      <c r="A64" s="4"/>
      <c r="B64" s="4"/>
      <c r="C64" s="4"/>
      <c r="D64" s="4"/>
      <c r="E64" s="4"/>
      <c r="F64" s="4"/>
      <c r="G64" s="4"/>
      <c r="H64" s="4"/>
      <c r="I64" s="4"/>
      <c r="J64" s="4"/>
      <c r="K64" s="4"/>
      <c r="L64" s="4"/>
      <c r="M64" s="4"/>
      <c r="N64" s="4"/>
    </row>
  </sheetData>
  <dataConsolidate/>
  <mergeCells count="7">
    <mergeCell ref="I35:N35"/>
    <mergeCell ref="E10:F10"/>
    <mergeCell ref="H1:N2"/>
    <mergeCell ref="H3:N3"/>
    <mergeCell ref="H4:N5"/>
    <mergeCell ref="I10:N10"/>
    <mergeCell ref="I22:N22"/>
  </mergeCells>
  <phoneticPr fontId="9"/>
  <conditionalFormatting sqref="O33">
    <cfRule type="cellIs" dxfId="28" priority="1" operator="greaterThan">
      <formula>1</formula>
    </cfRule>
    <cfRule type="cellIs" dxfId="27" priority="2" operator="between">
      <formula>0.999999</formula>
      <formula>0</formula>
    </cfRule>
    <cfRule type="cellIs" dxfId="26"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5" zoomScaleNormal="85" zoomScalePageLayoutView="50" workbookViewId="0">
      <pane ySplit="9" topLeftCell="A25" activePane="bottomLeft" state="frozen"/>
      <selection activeCell="D33" sqref="D33"/>
      <selection pane="bottomLeft" activeCell="B6" sqref="B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51" t="s">
        <v>26</v>
      </c>
      <c r="B1" s="202"/>
      <c r="C1" s="46"/>
      <c r="D1" s="46"/>
      <c r="E1" s="46"/>
      <c r="F1" s="3"/>
      <c r="H1" s="773"/>
      <c r="I1" s="773"/>
      <c r="J1" s="773"/>
      <c r="K1" s="773"/>
      <c r="L1" s="773"/>
      <c r="M1" s="773"/>
      <c r="N1" s="773"/>
    </row>
    <row r="2" spans="1:15">
      <c r="A2" s="249"/>
      <c r="B2" s="250"/>
      <c r="C2" s="251"/>
      <c r="D2" s="250"/>
      <c r="E2" s="252"/>
      <c r="F2" s="253"/>
      <c r="H2" s="773"/>
      <c r="I2" s="773"/>
      <c r="J2" s="773"/>
      <c r="K2" s="773"/>
      <c r="L2" s="773"/>
      <c r="M2" s="773"/>
      <c r="N2" s="773"/>
    </row>
    <row r="3" spans="1:15" ht="14.25" customHeight="1">
      <c r="A3" s="317" t="str">
        <f>'1-Contractblad totaal'!A3</f>
        <v>Naam opdrachtgever</v>
      </c>
      <c r="B3" s="318" t="str">
        <f>'1-Contractblad totaal'!B3</f>
        <v>GVB Veren</v>
      </c>
      <c r="C3" s="319"/>
      <c r="D3" s="250"/>
      <c r="E3" s="255"/>
      <c r="F3" s="256"/>
      <c r="H3" s="773"/>
      <c r="I3" s="773"/>
      <c r="J3" s="773"/>
      <c r="K3" s="773"/>
      <c r="L3" s="773"/>
      <c r="M3" s="773"/>
      <c r="N3" s="773"/>
    </row>
    <row r="4" spans="1:15" ht="15.75" customHeight="1">
      <c r="A4" s="317" t="str">
        <f>'1-Contractblad totaal'!A4</f>
        <v>Calculatie onderdeel</v>
      </c>
      <c r="B4" s="320" t="str">
        <f ca="1">MID(CELL("bestandsnaam",$C$9),SEARCH("]",CELL("bestandsnaam",$C$9),1)+1,256)</f>
        <v>7-Opbouw uurtarief toezicht</v>
      </c>
      <c r="C4" s="321"/>
      <c r="D4" s="259"/>
      <c r="H4" s="773"/>
      <c r="I4" s="773"/>
      <c r="J4" s="773"/>
      <c r="K4" s="773"/>
      <c r="L4" s="773"/>
      <c r="M4" s="773"/>
      <c r="N4" s="773"/>
    </row>
    <row r="5" spans="1:15" ht="15">
      <c r="A5" s="317" t="str">
        <f>'1-Contractblad totaal'!A5</f>
        <v>Gebouw/plaats</v>
      </c>
      <c r="B5" s="318" t="str">
        <f>'1-Contractblad totaal'!B5</f>
        <v>Amsterdam</v>
      </c>
      <c r="C5" s="321"/>
      <c r="D5" s="259"/>
      <c r="H5" s="773"/>
      <c r="I5" s="773"/>
      <c r="J5" s="773"/>
      <c r="K5" s="773"/>
      <c r="L5" s="773"/>
      <c r="M5" s="773"/>
      <c r="N5" s="773"/>
    </row>
    <row r="6" spans="1:15" ht="15">
      <c r="A6" s="317" t="str">
        <f>'1-Contractblad totaal'!A6</f>
        <v>Referentie nummer</v>
      </c>
      <c r="B6" s="318" t="str">
        <f>'1-Contractblad totaal'!B6</f>
        <v>2021-69</v>
      </c>
      <c r="C6" s="321"/>
      <c r="D6" s="259"/>
      <c r="H6" s="260"/>
      <c r="I6" s="260"/>
      <c r="J6" s="260"/>
      <c r="K6" s="260"/>
      <c r="L6" s="260"/>
      <c r="M6" s="260"/>
      <c r="N6" s="260"/>
    </row>
    <row r="7" spans="1:15" s="9" customFormat="1" ht="15">
      <c r="A7" s="317" t="str">
        <f>'1-Contractblad totaal'!A8</f>
        <v>Naam dienstverlener</v>
      </c>
      <c r="B7" s="318">
        <f>'1-Contractblad totaal'!B8</f>
        <v>0</v>
      </c>
      <c r="C7" s="321"/>
      <c r="D7" s="259"/>
      <c r="H7" s="260"/>
      <c r="I7" s="260"/>
      <c r="J7" s="260"/>
      <c r="K7" s="260"/>
      <c r="L7" s="260"/>
      <c r="M7" s="260"/>
      <c r="N7" s="260"/>
      <c r="O7" s="264"/>
    </row>
    <row r="8" spans="1:15" ht="15">
      <c r="A8" s="317" t="str">
        <f>'1-Contractblad totaal'!A9</f>
        <v>Prijspeil</v>
      </c>
      <c r="B8" s="108">
        <f>'1-Contractblad totaal'!B9</f>
        <v>44652</v>
      </c>
      <c r="C8" s="321"/>
      <c r="D8" s="259"/>
      <c r="I8" s="260"/>
      <c r="J8" s="260"/>
      <c r="K8" s="260"/>
      <c r="L8" s="260"/>
      <c r="M8" s="260"/>
      <c r="N8" s="260"/>
    </row>
    <row r="9" spans="1:15" ht="15">
      <c r="A9" s="254"/>
      <c r="B9" s="257"/>
      <c r="C9" s="258"/>
      <c r="D9" s="259"/>
      <c r="E9" s="261"/>
      <c r="F9" s="262"/>
    </row>
    <row r="10" spans="1:15" s="264" customFormat="1" ht="30.75" customHeight="1">
      <c r="A10" s="322" t="s">
        <v>207</v>
      </c>
      <c r="B10" s="323"/>
      <c r="C10" s="324"/>
      <c r="D10" s="263"/>
      <c r="E10" s="771" t="s">
        <v>206</v>
      </c>
      <c r="F10" s="777"/>
      <c r="H10" s="325" t="s">
        <v>149</v>
      </c>
      <c r="I10" s="770" t="s">
        <v>522</v>
      </c>
      <c r="J10" s="770"/>
      <c r="K10" s="770"/>
      <c r="L10" s="770"/>
      <c r="M10" s="770"/>
      <c r="N10" s="770"/>
    </row>
    <row r="11" spans="1:15" ht="30" customHeight="1">
      <c r="A11" s="265"/>
      <c r="B11" s="266" t="s">
        <v>63</v>
      </c>
      <c r="C11" s="267" t="s">
        <v>63</v>
      </c>
      <c r="D11" s="259"/>
      <c r="E11" s="268"/>
      <c r="F11" s="269"/>
      <c r="H11" s="265"/>
      <c r="I11" s="527">
        <v>1</v>
      </c>
      <c r="J11" s="527">
        <v>2</v>
      </c>
      <c r="K11" s="527">
        <v>3</v>
      </c>
      <c r="L11" s="527">
        <v>4</v>
      </c>
      <c r="M11" s="527">
        <v>5</v>
      </c>
      <c r="N11" s="527">
        <v>6</v>
      </c>
    </row>
    <row r="12" spans="1:15" ht="12.75" customHeight="1">
      <c r="A12" s="265" t="s">
        <v>39</v>
      </c>
      <c r="B12" s="271"/>
      <c r="C12" s="272"/>
      <c r="D12" s="259"/>
      <c r="E12" s="273">
        <f>SUM(I34:N34)</f>
        <v>0</v>
      </c>
      <c r="F12" s="274"/>
      <c r="H12" s="481" t="s">
        <v>144</v>
      </c>
      <c r="I12" s="728"/>
      <c r="J12" s="728"/>
      <c r="K12" s="728"/>
      <c r="L12" s="728"/>
      <c r="M12" s="728"/>
      <c r="N12" s="729"/>
    </row>
    <row r="13" spans="1:15" ht="13.8">
      <c r="A13" s="265" t="s">
        <v>15</v>
      </c>
      <c r="B13" s="275"/>
      <c r="C13" s="276" t="s">
        <v>68</v>
      </c>
      <c r="D13" s="259"/>
      <c r="E13" s="456"/>
      <c r="F13" s="274"/>
      <c r="H13" s="481" t="s">
        <v>145</v>
      </c>
      <c r="I13" s="728"/>
      <c r="J13" s="728"/>
      <c r="K13" s="728"/>
      <c r="L13" s="728"/>
      <c r="M13" s="728"/>
      <c r="N13" s="729"/>
    </row>
    <row r="14" spans="1:15" ht="13.8">
      <c r="A14" s="277" t="s">
        <v>33</v>
      </c>
      <c r="B14" s="508"/>
      <c r="C14" s="279"/>
      <c r="D14" s="259"/>
      <c r="E14" s="456"/>
      <c r="F14" s="274"/>
      <c r="G14" s="47"/>
      <c r="H14" s="481" t="s">
        <v>146</v>
      </c>
      <c r="I14" s="728"/>
      <c r="J14" s="728"/>
      <c r="K14" s="728"/>
      <c r="L14" s="728"/>
      <c r="M14" s="728"/>
      <c r="N14" s="729"/>
    </row>
    <row r="15" spans="1:15" s="47" customFormat="1" ht="13.8">
      <c r="A15" s="412" t="s">
        <v>13</v>
      </c>
      <c r="B15" s="278"/>
      <c r="C15" s="279"/>
      <c r="D15" s="259"/>
      <c r="E15" s="416">
        <f>SUM(E12:E14)</f>
        <v>0</v>
      </c>
      <c r="F15" s="274"/>
      <c r="G15" s="4"/>
      <c r="H15" s="481" t="s">
        <v>147</v>
      </c>
      <c r="I15" s="728"/>
      <c r="J15" s="728"/>
      <c r="K15" s="728"/>
      <c r="L15" s="728"/>
      <c r="M15" s="728"/>
      <c r="N15" s="729"/>
    </row>
    <row r="16" spans="1:15" ht="13.8">
      <c r="A16" s="277"/>
      <c r="B16" s="281"/>
      <c r="C16" s="282"/>
      <c r="D16" s="259"/>
      <c r="E16" s="283"/>
      <c r="F16" s="274"/>
      <c r="H16" s="481" t="s">
        <v>148</v>
      </c>
      <c r="I16" s="728"/>
      <c r="J16" s="728"/>
      <c r="K16" s="728"/>
      <c r="L16" s="728"/>
      <c r="M16" s="728"/>
      <c r="N16" s="729"/>
    </row>
    <row r="17" spans="1:15" ht="13.8">
      <c r="A17" s="284" t="s">
        <v>58</v>
      </c>
      <c r="B17" s="285"/>
      <c r="C17" s="457"/>
      <c r="D17" s="259"/>
      <c r="E17" s="280">
        <f>$C17*E15</f>
        <v>0</v>
      </c>
      <c r="F17" s="274"/>
      <c r="H17" s="479"/>
      <c r="I17" s="480"/>
      <c r="J17" s="480"/>
      <c r="K17" s="480"/>
      <c r="L17" s="480"/>
      <c r="M17" s="480"/>
      <c r="N17" s="480"/>
    </row>
    <row r="18" spans="1:15" ht="13.8">
      <c r="A18" s="284" t="s">
        <v>91</v>
      </c>
      <c r="B18" s="285"/>
      <c r="C18" s="457"/>
      <c r="D18" s="259"/>
      <c r="E18" s="280">
        <f>$C18*E15</f>
        <v>0</v>
      </c>
      <c r="F18" s="274"/>
      <c r="G18" s="47"/>
      <c r="H18" s="325" t="s">
        <v>149</v>
      </c>
      <c r="I18" s="774" t="s">
        <v>152</v>
      </c>
      <c r="J18" s="775"/>
      <c r="K18" s="775"/>
      <c r="L18" s="775"/>
      <c r="M18" s="775"/>
      <c r="N18" s="776"/>
    </row>
    <row r="19" spans="1:15" s="47" customFormat="1" ht="13.8">
      <c r="A19" s="412" t="s">
        <v>53</v>
      </c>
      <c r="B19" s="286"/>
      <c r="C19" s="279"/>
      <c r="D19" s="259"/>
      <c r="E19" s="416">
        <f>SUM(E15:E18)</f>
        <v>0</v>
      </c>
      <c r="F19" s="287">
        <f>IF(E19=0,0,E19/E$47)</f>
        <v>0</v>
      </c>
      <c r="G19" s="4"/>
      <c r="H19" s="265"/>
      <c r="I19" s="270">
        <v>1</v>
      </c>
      <c r="J19" s="270">
        <v>2</v>
      </c>
      <c r="K19" s="270">
        <v>3</v>
      </c>
      <c r="L19" s="270">
        <v>4</v>
      </c>
      <c r="M19" s="270">
        <v>5</v>
      </c>
      <c r="N19" s="270">
        <v>6</v>
      </c>
    </row>
    <row r="20" spans="1:15" ht="13.8">
      <c r="A20" s="277"/>
      <c r="B20" s="281"/>
      <c r="C20" s="282"/>
      <c r="D20" s="259"/>
      <c r="E20" s="283"/>
      <c r="F20" s="274"/>
      <c r="H20" s="265" t="s">
        <v>144</v>
      </c>
      <c r="I20" s="697"/>
      <c r="J20" s="697"/>
      <c r="K20" s="697"/>
      <c r="L20" s="697"/>
      <c r="M20" s="697"/>
      <c r="N20" s="697"/>
    </row>
    <row r="21" spans="1:15" ht="13.8">
      <c r="A21" s="288" t="s">
        <v>60</v>
      </c>
      <c r="B21" s="285"/>
      <c r="C21" s="282"/>
      <c r="D21" s="289"/>
      <c r="E21" s="523">
        <f>E19*0.96</f>
        <v>0</v>
      </c>
      <c r="F21" s="290"/>
      <c r="G21" s="291"/>
      <c r="H21" s="265" t="s">
        <v>145</v>
      </c>
      <c r="I21" s="697"/>
      <c r="J21" s="697"/>
      <c r="K21" s="697"/>
      <c r="L21" s="697"/>
      <c r="M21" s="697"/>
      <c r="N21" s="697"/>
    </row>
    <row r="22" spans="1:15" s="291" customFormat="1" ht="13.8">
      <c r="A22" s="284" t="s">
        <v>72</v>
      </c>
      <c r="B22" s="285"/>
      <c r="C22" s="292" t="s">
        <v>45</v>
      </c>
      <c r="D22" s="259"/>
      <c r="E22" s="280" t="e">
        <f>E21*'5-Premies en opslagen'!$C24</f>
        <v>#DIV/0!</v>
      </c>
      <c r="F22" s="274"/>
      <c r="G22" s="4"/>
      <c r="H22" s="265" t="s">
        <v>146</v>
      </c>
      <c r="I22" s="697"/>
      <c r="J22" s="697"/>
      <c r="K22" s="697"/>
      <c r="L22" s="697"/>
      <c r="M22" s="697"/>
      <c r="N22" s="697"/>
      <c r="O22" s="4"/>
    </row>
    <row r="23" spans="1:15" ht="14.25" customHeight="1">
      <c r="A23" s="412" t="s">
        <v>69</v>
      </c>
      <c r="B23" s="286"/>
      <c r="C23" s="279"/>
      <c r="D23" s="259"/>
      <c r="E23" s="416" t="e">
        <f>E22+E19</f>
        <v>#DIV/0!</v>
      </c>
      <c r="F23" s="287" t="e">
        <f>IF(E23=0,0,E23/E$47)</f>
        <v>#DIV/0!</v>
      </c>
      <c r="H23" s="265" t="s">
        <v>147</v>
      </c>
      <c r="I23" s="697"/>
      <c r="J23" s="697"/>
      <c r="K23" s="697"/>
      <c r="L23" s="697"/>
      <c r="M23" s="697"/>
      <c r="N23" s="697"/>
      <c r="O23" s="291"/>
    </row>
    <row r="24" spans="1:15" ht="12.75" customHeight="1">
      <c r="A24" s="277"/>
      <c r="B24" s="286"/>
      <c r="C24" s="279"/>
      <c r="D24" s="259"/>
      <c r="E24" s="268"/>
      <c r="F24" s="274"/>
      <c r="H24" s="265" t="s">
        <v>148</v>
      </c>
      <c r="I24" s="697"/>
      <c r="J24" s="697"/>
      <c r="K24" s="697"/>
      <c r="L24" s="697"/>
      <c r="M24" s="697"/>
      <c r="N24" s="697"/>
    </row>
    <row r="25" spans="1:15" ht="12.75" customHeight="1">
      <c r="A25" s="284" t="s">
        <v>35</v>
      </c>
      <c r="B25" s="285"/>
      <c r="C25" s="292" t="s">
        <v>45</v>
      </c>
      <c r="D25" s="259"/>
      <c r="E25" s="280" t="e">
        <f>E23*'5-Premies en opslagen'!$B53</f>
        <v>#DIV/0!</v>
      </c>
      <c r="F25" s="274"/>
      <c r="H25" s="297" t="s">
        <v>151</v>
      </c>
      <c r="I25" s="483">
        <f t="shared" ref="I25:N25" si="0">SUM(I20:I24)</f>
        <v>0</v>
      </c>
      <c r="J25" s="483">
        <f t="shared" si="0"/>
        <v>0</v>
      </c>
      <c r="K25" s="483">
        <f t="shared" si="0"/>
        <v>0</v>
      </c>
      <c r="L25" s="483">
        <f t="shared" si="0"/>
        <v>0</v>
      </c>
      <c r="M25" s="483">
        <f t="shared" si="0"/>
        <v>0</v>
      </c>
      <c r="N25" s="483">
        <f t="shared" si="0"/>
        <v>0</v>
      </c>
      <c r="O25" s="65">
        <f>SUM(I25:N25)</f>
        <v>0</v>
      </c>
    </row>
    <row r="26" spans="1:15" ht="13.8">
      <c r="A26" s="412" t="s">
        <v>79</v>
      </c>
      <c r="B26" s="286"/>
      <c r="C26" s="279"/>
      <c r="D26" s="259"/>
      <c r="E26" s="416" t="e">
        <f>SUM(E23:E25)</f>
        <v>#DIV/0!</v>
      </c>
      <c r="F26" s="287" t="e">
        <f>IF(E26=0,0,E26/E$47)</f>
        <v>#DIV/0!</v>
      </c>
    </row>
    <row r="27" spans="1:15" ht="13.8">
      <c r="A27" s="277"/>
      <c r="B27" s="286"/>
      <c r="C27" s="279"/>
      <c r="D27" s="259"/>
      <c r="E27" s="268"/>
      <c r="F27" s="274"/>
      <c r="H27" s="492" t="s">
        <v>149</v>
      </c>
      <c r="I27" s="770" t="s">
        <v>153</v>
      </c>
      <c r="J27" s="770"/>
      <c r="K27" s="770"/>
      <c r="L27" s="770"/>
      <c r="M27" s="770"/>
      <c r="N27" s="770"/>
    </row>
    <row r="28" spans="1:15" ht="13.8">
      <c r="A28" s="277" t="s">
        <v>61</v>
      </c>
      <c r="B28" s="293"/>
      <c r="C28" s="276" t="s">
        <v>68</v>
      </c>
      <c r="D28" s="259"/>
      <c r="E28" s="456"/>
      <c r="F28" s="420">
        <v>0</v>
      </c>
      <c r="H28" s="493"/>
      <c r="I28" s="494">
        <v>1</v>
      </c>
      <c r="J28" s="494">
        <v>2</v>
      </c>
      <c r="K28" s="494">
        <v>3</v>
      </c>
      <c r="L28" s="494">
        <v>4</v>
      </c>
      <c r="M28" s="494">
        <v>5</v>
      </c>
      <c r="N28" s="494">
        <v>6</v>
      </c>
    </row>
    <row r="29" spans="1:15" ht="13.8">
      <c r="A29" s="277" t="s">
        <v>66</v>
      </c>
      <c r="B29" s="294"/>
      <c r="C29" s="276" t="s">
        <v>68</v>
      </c>
      <c r="D29" s="259"/>
      <c r="E29" s="456"/>
      <c r="F29" s="420">
        <v>0</v>
      </c>
      <c r="H29" s="265" t="s">
        <v>144</v>
      </c>
      <c r="I29" s="495">
        <f t="shared" ref="I29:N29" si="1">I20*I12</f>
        <v>0</v>
      </c>
      <c r="J29" s="495">
        <f t="shared" si="1"/>
        <v>0</v>
      </c>
      <c r="K29" s="495">
        <f t="shared" si="1"/>
        <v>0</v>
      </c>
      <c r="L29" s="495">
        <f t="shared" si="1"/>
        <v>0</v>
      </c>
      <c r="M29" s="495">
        <f t="shared" si="1"/>
        <v>0</v>
      </c>
      <c r="N29" s="496">
        <f t="shared" si="1"/>
        <v>0</v>
      </c>
    </row>
    <row r="30" spans="1:15" ht="13.8">
      <c r="A30" s="277" t="s">
        <v>67</v>
      </c>
      <c r="B30" s="286"/>
      <c r="C30" s="279" t="s">
        <v>63</v>
      </c>
      <c r="D30" s="259"/>
      <c r="E30" s="295" t="s">
        <v>18</v>
      </c>
      <c r="F30" s="274"/>
      <c r="H30" s="265" t="s">
        <v>145</v>
      </c>
      <c r="I30" s="495">
        <f t="shared" ref="I30:N30" si="2">I21*I13</f>
        <v>0</v>
      </c>
      <c r="J30" s="495">
        <f t="shared" si="2"/>
        <v>0</v>
      </c>
      <c r="K30" s="495">
        <f t="shared" si="2"/>
        <v>0</v>
      </c>
      <c r="L30" s="495">
        <f t="shared" si="2"/>
        <v>0</v>
      </c>
      <c r="M30" s="495">
        <f t="shared" si="2"/>
        <v>0</v>
      </c>
      <c r="N30" s="496">
        <f t="shared" si="2"/>
        <v>0</v>
      </c>
    </row>
    <row r="31" spans="1:15" ht="12.75" customHeight="1">
      <c r="A31" s="458"/>
      <c r="B31" s="509"/>
      <c r="C31" s="510" t="s">
        <v>63</v>
      </c>
      <c r="D31" s="259"/>
      <c r="E31" s="456"/>
      <c r="F31" s="274"/>
      <c r="H31" s="265" t="s">
        <v>146</v>
      </c>
      <c r="I31" s="495">
        <f t="shared" ref="I31:N31" si="3">I22*I14</f>
        <v>0</v>
      </c>
      <c r="J31" s="495">
        <f t="shared" si="3"/>
        <v>0</v>
      </c>
      <c r="K31" s="495">
        <f t="shared" si="3"/>
        <v>0</v>
      </c>
      <c r="L31" s="495">
        <f t="shared" si="3"/>
        <v>0</v>
      </c>
      <c r="M31" s="495">
        <f t="shared" si="3"/>
        <v>0</v>
      </c>
      <c r="N31" s="496">
        <f t="shared" si="3"/>
        <v>0</v>
      </c>
    </row>
    <row r="32" spans="1:15" ht="12.75" customHeight="1">
      <c r="A32" s="412" t="s">
        <v>55</v>
      </c>
      <c r="B32" s="286"/>
      <c r="C32" s="279"/>
      <c r="D32" s="259"/>
      <c r="E32" s="416" t="e">
        <f>SUM(E26:E31)</f>
        <v>#DIV/0!</v>
      </c>
      <c r="F32" s="287" t="e">
        <f>IF(E32=0,0,E32/E$47)</f>
        <v>#DIV/0!</v>
      </c>
      <c r="H32" s="265" t="s">
        <v>147</v>
      </c>
      <c r="I32" s="495">
        <f t="shared" ref="I32:N32" si="4">I23*I15</f>
        <v>0</v>
      </c>
      <c r="J32" s="495">
        <f t="shared" si="4"/>
        <v>0</v>
      </c>
      <c r="K32" s="495">
        <f t="shared" si="4"/>
        <v>0</v>
      </c>
      <c r="L32" s="495">
        <f t="shared" si="4"/>
        <v>0</v>
      </c>
      <c r="M32" s="495">
        <f t="shared" si="4"/>
        <v>0</v>
      </c>
      <c r="N32" s="496">
        <f t="shared" si="4"/>
        <v>0</v>
      </c>
    </row>
    <row r="33" spans="1:14" ht="12.75" customHeight="1">
      <c r="A33" s="277"/>
      <c r="B33" s="286"/>
      <c r="C33" s="279"/>
      <c r="D33" s="259"/>
      <c r="E33" s="268"/>
      <c r="F33" s="274"/>
      <c r="H33" s="493" t="s">
        <v>148</v>
      </c>
      <c r="I33" s="495">
        <f t="shared" ref="I33:N33" si="5">I24*I16</f>
        <v>0</v>
      </c>
      <c r="J33" s="495">
        <f t="shared" si="5"/>
        <v>0</v>
      </c>
      <c r="K33" s="495">
        <f t="shared" si="5"/>
        <v>0</v>
      </c>
      <c r="L33" s="495">
        <f t="shared" si="5"/>
        <v>0</v>
      </c>
      <c r="M33" s="495">
        <f t="shared" si="5"/>
        <v>0</v>
      </c>
      <c r="N33" s="496">
        <f t="shared" si="5"/>
        <v>0</v>
      </c>
    </row>
    <row r="34" spans="1:14" ht="12.75" customHeight="1">
      <c r="A34" s="277" t="s">
        <v>81</v>
      </c>
      <c r="B34" s="286"/>
      <c r="C34" s="296"/>
      <c r="D34" s="259"/>
      <c r="E34" s="456"/>
      <c r="F34" s="524" t="e">
        <f>E34/$E$47</f>
        <v>#DIV/0!</v>
      </c>
      <c r="H34" s="497" t="s">
        <v>151</v>
      </c>
      <c r="I34" s="498">
        <f t="shared" ref="I34:N34" si="6">SUM(I29:I33)</f>
        <v>0</v>
      </c>
      <c r="J34" s="498">
        <f t="shared" si="6"/>
        <v>0</v>
      </c>
      <c r="K34" s="498">
        <f t="shared" si="6"/>
        <v>0</v>
      </c>
      <c r="L34" s="498">
        <f t="shared" si="6"/>
        <v>0</v>
      </c>
      <c r="M34" s="498">
        <f t="shared" si="6"/>
        <v>0</v>
      </c>
      <c r="N34" s="498">
        <f t="shared" si="6"/>
        <v>0</v>
      </c>
    </row>
    <row r="35" spans="1:14" ht="12.75" customHeight="1">
      <c r="A35" s="277" t="s">
        <v>34</v>
      </c>
      <c r="B35" s="286"/>
      <c r="C35" s="296"/>
      <c r="D35" s="259"/>
      <c r="E35" s="456"/>
      <c r="F35" s="524" t="e">
        <f t="shared" ref="F35:F41" si="7">E35/$E$47</f>
        <v>#DIV/0!</v>
      </c>
      <c r="H35" s="291"/>
      <c r="I35" s="291"/>
      <c r="J35" s="291"/>
      <c r="K35" s="291"/>
      <c r="L35" s="291"/>
      <c r="M35" s="291"/>
      <c r="N35" s="291"/>
    </row>
    <row r="36" spans="1:14" ht="14.25" customHeight="1">
      <c r="A36" s="277" t="s">
        <v>24</v>
      </c>
      <c r="B36" s="286"/>
      <c r="C36" s="296"/>
      <c r="D36" s="259"/>
      <c r="E36" s="456"/>
      <c r="F36" s="524" t="e">
        <f t="shared" si="7"/>
        <v>#DIV/0!</v>
      </c>
      <c r="H36" s="291"/>
      <c r="I36" s="291"/>
      <c r="J36" s="291"/>
      <c r="K36" s="291"/>
      <c r="L36" s="291"/>
      <c r="M36" s="291"/>
      <c r="N36" s="291"/>
    </row>
    <row r="37" spans="1:14" ht="13.8">
      <c r="A37" s="277" t="s">
        <v>2</v>
      </c>
      <c r="B37" s="286"/>
      <c r="C37" s="298"/>
      <c r="D37" s="259"/>
      <c r="E37" s="456"/>
      <c r="F37" s="524" t="e">
        <f t="shared" si="7"/>
        <v>#DIV/0!</v>
      </c>
      <c r="H37" s="291"/>
      <c r="I37" s="291"/>
      <c r="J37" s="291"/>
      <c r="K37" s="291"/>
      <c r="L37" s="291"/>
      <c r="M37" s="291"/>
      <c r="N37" s="291"/>
    </row>
    <row r="38" spans="1:14" ht="13.8">
      <c r="A38" s="277" t="s">
        <v>32</v>
      </c>
      <c r="B38" s="286"/>
      <c r="C38" s="296"/>
      <c r="D38" s="259"/>
      <c r="E38" s="456"/>
      <c r="F38" s="524" t="e">
        <f t="shared" si="7"/>
        <v>#DIV/0!</v>
      </c>
      <c r="H38" s="172"/>
      <c r="I38" s="172"/>
      <c r="J38" s="172"/>
      <c r="K38" s="172"/>
      <c r="L38" s="172"/>
      <c r="M38" s="172"/>
      <c r="N38" s="172"/>
    </row>
    <row r="39" spans="1:14" ht="13.8">
      <c r="A39" s="277" t="s">
        <v>29</v>
      </c>
      <c r="B39" s="286"/>
      <c r="C39" s="298"/>
      <c r="D39" s="259"/>
      <c r="E39" s="456"/>
      <c r="F39" s="524" t="e">
        <f t="shared" si="7"/>
        <v>#DIV/0!</v>
      </c>
      <c r="H39" s="172"/>
      <c r="I39" s="172"/>
      <c r="J39" s="172"/>
      <c r="K39" s="172"/>
      <c r="L39" s="172"/>
      <c r="M39" s="172"/>
      <c r="N39" s="172"/>
    </row>
    <row r="40" spans="1:14" ht="13.8">
      <c r="A40" s="277" t="s">
        <v>73</v>
      </c>
      <c r="B40" s="286"/>
      <c r="C40" s="276" t="s">
        <v>68</v>
      </c>
      <c r="D40" s="259"/>
      <c r="E40" s="456"/>
      <c r="F40" s="524" t="e">
        <f t="shared" si="7"/>
        <v>#DIV/0!</v>
      </c>
      <c r="H40" s="172"/>
      <c r="I40" s="172"/>
      <c r="J40" s="172"/>
      <c r="K40" s="172"/>
      <c r="L40" s="172"/>
      <c r="M40" s="172"/>
      <c r="N40" s="172"/>
    </row>
    <row r="41" spans="1:14" ht="13.8">
      <c r="A41" s="277" t="s">
        <v>90</v>
      </c>
      <c r="B41" s="286"/>
      <c r="C41" s="276"/>
      <c r="D41" s="259"/>
      <c r="E41" s="456"/>
      <c r="F41" s="524" t="e">
        <f t="shared" si="7"/>
        <v>#DIV/0!</v>
      </c>
      <c r="H41" s="172"/>
      <c r="I41" s="172"/>
      <c r="J41" s="172"/>
      <c r="K41" s="172"/>
      <c r="L41" s="172"/>
      <c r="M41" s="172"/>
      <c r="N41" s="172"/>
    </row>
    <row r="42" spans="1:14" ht="13.8">
      <c r="A42" s="458"/>
      <c r="B42" s="509"/>
      <c r="C42" s="511"/>
      <c r="D42" s="259"/>
      <c r="E42" s="456"/>
      <c r="F42" s="274"/>
      <c r="H42" s="172"/>
      <c r="I42" s="172"/>
      <c r="J42" s="172"/>
      <c r="K42" s="172"/>
      <c r="L42" s="172"/>
      <c r="M42" s="172"/>
      <c r="N42" s="172"/>
    </row>
    <row r="43" spans="1:14" ht="13.8">
      <c r="A43" s="412" t="s">
        <v>74</v>
      </c>
      <c r="B43" s="286"/>
      <c r="C43" s="279"/>
      <c r="D43" s="259"/>
      <c r="E43" s="416" t="e">
        <f>SUM(E32:E42)</f>
        <v>#DIV/0!</v>
      </c>
      <c r="F43" s="287" t="e">
        <f>IF(E43=0,0,E43/E$47)</f>
        <v>#DIV/0!</v>
      </c>
      <c r="H43" s="172"/>
      <c r="I43" s="172"/>
      <c r="J43" s="172"/>
      <c r="K43" s="172"/>
      <c r="L43" s="172"/>
      <c r="M43" s="172"/>
      <c r="N43" s="172"/>
    </row>
    <row r="44" spans="1:14" ht="13.8">
      <c r="A44" s="277"/>
      <c r="B44" s="286"/>
      <c r="C44" s="279"/>
      <c r="D44" s="259"/>
      <c r="E44" s="268"/>
      <c r="F44" s="299"/>
      <c r="H44" s="172"/>
      <c r="I44" s="172"/>
      <c r="J44" s="172"/>
      <c r="K44" s="172"/>
      <c r="L44" s="172"/>
      <c r="M44" s="172"/>
      <c r="N44" s="172"/>
    </row>
    <row r="45" spans="1:14" ht="13.8">
      <c r="A45" s="277" t="s">
        <v>75</v>
      </c>
      <c r="B45" s="286"/>
      <c r="C45" s="298"/>
      <c r="D45" s="259"/>
      <c r="E45" s="456"/>
      <c r="F45" s="698">
        <f>(IF(E45=0,0,E45/E$47))</f>
        <v>0</v>
      </c>
      <c r="H45" s="172"/>
      <c r="I45" s="172"/>
      <c r="J45" s="172"/>
      <c r="K45" s="172"/>
      <c r="L45" s="172"/>
      <c r="M45" s="172"/>
      <c r="N45" s="172"/>
    </row>
    <row r="46" spans="1:14" ht="13.8">
      <c r="A46" s="277"/>
      <c r="B46" s="278"/>
      <c r="C46" s="279"/>
      <c r="D46" s="259"/>
      <c r="E46" s="268"/>
      <c r="F46" s="274"/>
      <c r="H46" s="172"/>
      <c r="I46" s="172"/>
      <c r="J46" s="172"/>
      <c r="K46" s="172"/>
      <c r="L46" s="172"/>
      <c r="M46" s="172"/>
      <c r="N46" s="172"/>
    </row>
    <row r="47" spans="1:14" ht="13.8">
      <c r="A47" s="412" t="s">
        <v>46</v>
      </c>
      <c r="B47" s="328"/>
      <c r="C47" s="300"/>
      <c r="D47" s="259"/>
      <c r="E47" s="727" t="e">
        <f>SUM(E43:E46)</f>
        <v>#DIV/0!</v>
      </c>
      <c r="F47" s="418" t="e">
        <f>SUM(F43:F46)</f>
        <v>#DIV/0!</v>
      </c>
      <c r="H47" s="172"/>
      <c r="I47" s="172"/>
      <c r="J47" s="172"/>
      <c r="K47" s="172"/>
      <c r="L47" s="172"/>
      <c r="M47" s="172"/>
      <c r="N47" s="172"/>
    </row>
    <row r="48" spans="1:14" ht="13.8">
      <c r="A48" s="199"/>
      <c r="B48" s="301"/>
      <c r="C48" s="302"/>
      <c r="D48" s="259"/>
      <c r="E48" s="9"/>
      <c r="F48" s="303"/>
      <c r="H48" s="172"/>
      <c r="I48" s="172"/>
      <c r="J48" s="172"/>
      <c r="K48" s="172"/>
      <c r="L48" s="172"/>
      <c r="M48" s="172"/>
      <c r="N48" s="172"/>
    </row>
    <row r="49" spans="1:15" ht="13.8">
      <c r="A49" s="304" t="s">
        <v>226</v>
      </c>
      <c r="B49" s="305"/>
      <c r="C49" s="306"/>
      <c r="D49" s="291"/>
      <c r="E49" s="307" t="e">
        <f>(E$26*1.3)+($E$47-$E$26)</f>
        <v>#DIV/0!</v>
      </c>
      <c r="F49" s="308"/>
      <c r="G49" s="291"/>
      <c r="H49" s="172"/>
      <c r="I49" s="172"/>
      <c r="J49" s="172"/>
      <c r="K49" s="172"/>
      <c r="L49" s="172"/>
      <c r="M49" s="172"/>
      <c r="N49" s="172"/>
    </row>
    <row r="50" spans="1:15" s="291" customFormat="1" ht="13.8">
      <c r="A50" s="309"/>
      <c r="B50" s="310"/>
      <c r="C50" s="311"/>
      <c r="E50" s="309"/>
      <c r="F50" s="309"/>
      <c r="H50" s="172"/>
      <c r="I50" s="172"/>
      <c r="J50" s="172"/>
      <c r="K50" s="172"/>
      <c r="L50" s="172"/>
      <c r="M50" s="172"/>
      <c r="N50" s="172"/>
    </row>
    <row r="51" spans="1:15" s="291" customFormat="1" ht="13.8">
      <c r="A51" s="304" t="s">
        <v>51</v>
      </c>
      <c r="B51" s="305"/>
      <c r="C51" s="306"/>
      <c r="E51" s="307" t="e">
        <f>(E$26*1.5)+($E$47-$E$26)</f>
        <v>#DIV/0!</v>
      </c>
      <c r="F51" s="308"/>
      <c r="H51" s="172"/>
      <c r="I51" s="172"/>
      <c r="J51" s="172"/>
      <c r="K51" s="172"/>
      <c r="L51" s="172"/>
      <c r="M51" s="172"/>
      <c r="N51" s="172"/>
    </row>
    <row r="52" spans="1:15" s="291" customFormat="1" ht="13.8">
      <c r="A52" s="309"/>
      <c r="B52" s="310"/>
      <c r="C52" s="311"/>
      <c r="E52" s="309"/>
      <c r="F52" s="309"/>
      <c r="H52" s="172"/>
      <c r="I52" s="172"/>
      <c r="J52" s="172"/>
      <c r="K52" s="172"/>
      <c r="L52" s="172"/>
      <c r="M52" s="172"/>
      <c r="N52" s="172"/>
    </row>
    <row r="53" spans="1:15" s="291" customFormat="1" ht="13.8">
      <c r="A53" s="304" t="s">
        <v>86</v>
      </c>
      <c r="B53" s="305"/>
      <c r="C53" s="306"/>
      <c r="E53" s="307" t="e">
        <f>(E$26*2.5)+($E$47-$E$26)</f>
        <v>#DIV/0!</v>
      </c>
      <c r="F53" s="312"/>
      <c r="H53" s="172"/>
      <c r="I53" s="172"/>
      <c r="J53" s="172"/>
      <c r="K53" s="172"/>
      <c r="L53" s="172"/>
      <c r="M53" s="172"/>
      <c r="N53" s="172"/>
    </row>
    <row r="54" spans="1:15" s="172" customFormat="1" ht="13.8">
      <c r="B54" s="313"/>
      <c r="C54" s="314"/>
      <c r="F54" s="315"/>
    </row>
    <row r="55" spans="1:15" s="172" customFormat="1">
      <c r="C55" s="316"/>
      <c r="F55" s="315"/>
    </row>
    <row r="56" spans="1:15" s="172" customFormat="1">
      <c r="C56" s="316"/>
      <c r="F56" s="315"/>
    </row>
    <row r="57" spans="1:15" s="172" customFormat="1">
      <c r="A57" s="47"/>
      <c r="C57" s="316"/>
      <c r="F57" s="315"/>
    </row>
    <row r="58" spans="1:15" s="172" customFormat="1">
      <c r="C58" s="316"/>
      <c r="F58" s="315"/>
    </row>
    <row r="59" spans="1:15" s="172" customFormat="1">
      <c r="C59" s="316"/>
      <c r="F59" s="315"/>
    </row>
    <row r="60" spans="1:15" s="172" customFormat="1">
      <c r="C60" s="316"/>
      <c r="F60" s="315"/>
    </row>
    <row r="61" spans="1:15" s="172" customFormat="1">
      <c r="C61" s="316"/>
      <c r="F61" s="315"/>
      <c r="H61" s="4"/>
      <c r="I61" s="4"/>
      <c r="J61" s="4"/>
      <c r="K61" s="4"/>
      <c r="L61" s="4"/>
      <c r="M61" s="4"/>
      <c r="N61" s="4"/>
    </row>
    <row r="62" spans="1:15" s="172" customFormat="1">
      <c r="C62" s="316"/>
      <c r="F62" s="315"/>
      <c r="H62" s="4"/>
      <c r="I62" s="4"/>
      <c r="J62" s="4"/>
      <c r="K62" s="4"/>
      <c r="L62" s="4"/>
      <c r="M62" s="4"/>
      <c r="N62" s="4"/>
    </row>
    <row r="63" spans="1:15" s="172" customFormat="1">
      <c r="C63" s="316"/>
      <c r="F63" s="315"/>
      <c r="H63" s="4"/>
      <c r="I63" s="4"/>
      <c r="J63" s="4"/>
      <c r="K63" s="4"/>
      <c r="L63" s="4"/>
      <c r="M63" s="4"/>
      <c r="N63" s="4"/>
      <c r="O63" s="4"/>
    </row>
    <row r="64" spans="1:15" s="172" customFormat="1">
      <c r="C64" s="316"/>
      <c r="F64" s="315"/>
      <c r="H64" s="4"/>
      <c r="I64" s="4"/>
      <c r="J64" s="4"/>
      <c r="K64" s="4"/>
      <c r="L64" s="4"/>
      <c r="M64" s="4"/>
      <c r="N64" s="4"/>
      <c r="O64" s="291"/>
    </row>
    <row r="65" spans="1:15" s="172" customFormat="1">
      <c r="A65" s="4"/>
      <c r="B65" s="4"/>
      <c r="C65" s="4"/>
      <c r="D65" s="4"/>
      <c r="E65" s="4"/>
      <c r="F65" s="4"/>
      <c r="G65" s="4"/>
      <c r="H65" s="4"/>
      <c r="I65" s="4"/>
      <c r="J65" s="4"/>
      <c r="K65" s="4"/>
      <c r="L65" s="4"/>
      <c r="M65" s="4"/>
      <c r="N65" s="4"/>
      <c r="O65" s="291"/>
    </row>
    <row r="66" spans="1:15">
      <c r="O66" s="291"/>
    </row>
    <row r="67" spans="1:15">
      <c r="O67" s="172"/>
    </row>
    <row r="68" spans="1:15">
      <c r="O68" s="172"/>
    </row>
    <row r="69" spans="1:15">
      <c r="O69" s="172"/>
    </row>
    <row r="70" spans="1:15">
      <c r="O70" s="172"/>
    </row>
    <row r="71" spans="1:15">
      <c r="O71" s="172"/>
    </row>
    <row r="72" spans="1:15">
      <c r="O72" s="172"/>
    </row>
    <row r="73" spans="1:15">
      <c r="O73" s="172"/>
    </row>
    <row r="74" spans="1:15">
      <c r="O74" s="172"/>
    </row>
    <row r="75" spans="1:15">
      <c r="O75" s="172"/>
    </row>
    <row r="76" spans="1:15">
      <c r="O76" s="172"/>
    </row>
    <row r="77" spans="1:15">
      <c r="O77" s="172"/>
    </row>
    <row r="78" spans="1:15">
      <c r="O78" s="172"/>
    </row>
    <row r="79" spans="1:15">
      <c r="O79" s="172"/>
    </row>
  </sheetData>
  <mergeCells count="7">
    <mergeCell ref="E10:F10"/>
    <mergeCell ref="I10:N10"/>
    <mergeCell ref="I27:N27"/>
    <mergeCell ref="H1:N2"/>
    <mergeCell ref="H3:N3"/>
    <mergeCell ref="H4:N5"/>
    <mergeCell ref="I18:N18"/>
  </mergeCells>
  <conditionalFormatting sqref="O25">
    <cfRule type="cellIs" dxfId="25" priority="1" operator="greaterThan">
      <formula>1</formula>
    </cfRule>
    <cfRule type="cellIs" dxfId="24" priority="2" operator="between">
      <formula>0.999999</formula>
      <formula>0</formula>
    </cfRule>
    <cfRule type="cellIs" dxfId="23"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59"/>
  <sheetViews>
    <sheetView showGridLines="0" showZeros="0" zoomScale="85" zoomScaleNormal="85" zoomScaleSheetLayoutView="75" zoomScalePageLayoutView="50" workbookViewId="0">
      <pane ySplit="10" topLeftCell="A11" activePane="bottomLeft" state="frozen"/>
      <selection activeCell="D33" sqref="D33"/>
      <selection pane="bottomLeft" activeCell="A11" sqref="A11"/>
    </sheetView>
  </sheetViews>
  <sheetFormatPr defaultColWidth="11.44140625" defaultRowHeight="13.2"/>
  <cols>
    <col min="1" max="1" width="43.88671875" style="4" customWidth="1"/>
    <col min="2" max="2" width="20.33203125" style="4" customWidth="1"/>
    <col min="3" max="7" width="22.5546875" style="4" customWidth="1"/>
    <col min="8" max="8" width="29.109375" style="4" customWidth="1"/>
    <col min="9" max="14" width="22.5546875" style="4" customWidth="1"/>
    <col min="15" max="16384" width="11.44140625" style="4"/>
  </cols>
  <sheetData>
    <row r="1" spans="1:6">
      <c r="A1" s="459" t="s">
        <v>26</v>
      </c>
      <c r="B1" s="553"/>
      <c r="C1" s="344"/>
      <c r="D1" s="554"/>
    </row>
    <row r="3" spans="1:6">
      <c r="A3" s="555" t="str">
        <f>'1-Contractblad totaal'!A3</f>
        <v>Naam opdrachtgever</v>
      </c>
      <c r="B3" s="532" t="str">
        <f>'1-Contractblad totaal'!B3</f>
        <v>GVB Veren</v>
      </c>
      <c r="C3" s="556"/>
      <c r="D3" s="556"/>
    </row>
    <row r="4" spans="1:6">
      <c r="A4" s="555" t="str">
        <f>'1-Contractblad totaal'!A4</f>
        <v>Calculatie onderdeel</v>
      </c>
      <c r="B4" s="532" t="str">
        <f ca="1">MID(CELL("bestandsnaam",$C$9),SEARCH("]",CELL("bestandsnaam",$C$9),1)+1,256)</f>
        <v>8-Afroepprijs</v>
      </c>
      <c r="C4" s="557"/>
      <c r="D4" s="558"/>
    </row>
    <row r="5" spans="1:6">
      <c r="A5" s="555" t="str">
        <f>'1-Contractblad totaal'!A5</f>
        <v>Gebouw/plaats</v>
      </c>
      <c r="B5" s="532" t="str">
        <f>'1-Contractblad totaal'!B5</f>
        <v>Amsterdam</v>
      </c>
      <c r="C5" s="557"/>
      <c r="D5" s="558"/>
    </row>
    <row r="6" spans="1:6">
      <c r="A6" s="555" t="str">
        <f>'1-Contractblad totaal'!A6</f>
        <v>Referentie nummer</v>
      </c>
      <c r="B6" s="532" t="str">
        <f>'1-Contractblad totaal'!B6</f>
        <v>2021-69</v>
      </c>
      <c r="C6" s="557"/>
      <c r="D6" s="558"/>
    </row>
    <row r="7" spans="1:6">
      <c r="A7" s="555" t="str">
        <f>'1-Contractblad totaal'!A8</f>
        <v>Naam dienstverlener</v>
      </c>
      <c r="B7" s="532">
        <f>'1-Contractblad totaal'!B8</f>
        <v>0</v>
      </c>
      <c r="C7" s="557"/>
      <c r="D7" s="558"/>
    </row>
    <row r="8" spans="1:6">
      <c r="A8" s="555" t="str">
        <f>'1-Contractblad totaal'!A9</f>
        <v>Prijspeil</v>
      </c>
      <c r="B8" s="533">
        <f>'1-Contractblad totaal'!B9</f>
        <v>44652</v>
      </c>
      <c r="C8" s="557"/>
      <c r="D8" s="558"/>
    </row>
    <row r="9" spans="1:6">
      <c r="A9" s="559"/>
      <c r="B9" s="560"/>
      <c r="C9" s="557"/>
      <c r="D9" s="558"/>
    </row>
    <row r="10" spans="1:6">
      <c r="A10" s="337"/>
      <c r="B10" s="338"/>
      <c r="C10" s="338"/>
      <c r="D10" s="338"/>
    </row>
    <row r="11" spans="1:6">
      <c r="A11" s="561" t="s">
        <v>176</v>
      </c>
      <c r="B11" s="358"/>
      <c r="C11" s="358"/>
      <c r="D11" s="358"/>
      <c r="E11" s="358"/>
      <c r="F11" s="562"/>
    </row>
    <row r="13" spans="1:6">
      <c r="A13" s="346"/>
      <c r="B13" s="347"/>
      <c r="C13" s="778" t="s">
        <v>127</v>
      </c>
      <c r="D13" s="779"/>
      <c r="E13" s="779"/>
      <c r="F13" s="780"/>
    </row>
    <row r="14" spans="1:6">
      <c r="A14" s="348" t="s">
        <v>56</v>
      </c>
      <c r="B14" s="348" t="s">
        <v>12</v>
      </c>
      <c r="C14" s="349" t="s">
        <v>123</v>
      </c>
      <c r="D14" s="333" t="s">
        <v>124</v>
      </c>
      <c r="E14" s="333" t="s">
        <v>125</v>
      </c>
      <c r="F14" s="333" t="s">
        <v>126</v>
      </c>
    </row>
    <row r="15" spans="1:6">
      <c r="A15" s="339" t="s">
        <v>83</v>
      </c>
      <c r="B15" s="339" t="s">
        <v>37</v>
      </c>
      <c r="C15" s="563">
        <v>0</v>
      </c>
      <c r="D15" s="563">
        <v>0</v>
      </c>
      <c r="E15" s="563">
        <v>0</v>
      </c>
      <c r="F15" s="563">
        <v>0</v>
      </c>
    </row>
    <row r="16" spans="1:6">
      <c r="A16" s="339" t="s">
        <v>84</v>
      </c>
      <c r="B16" s="339" t="s">
        <v>38</v>
      </c>
      <c r="C16" s="563">
        <v>0</v>
      </c>
      <c r="D16" s="563">
        <v>0</v>
      </c>
      <c r="E16" s="563">
        <v>0</v>
      </c>
      <c r="F16" s="563">
        <v>0</v>
      </c>
    </row>
    <row r="17" spans="1:7">
      <c r="A17" s="350" t="s">
        <v>85</v>
      </c>
      <c r="B17" s="469"/>
      <c r="C17" s="563">
        <v>0</v>
      </c>
      <c r="D17" s="563">
        <v>0</v>
      </c>
      <c r="E17" s="563">
        <v>0</v>
      </c>
      <c r="F17" s="563">
        <v>0</v>
      </c>
    </row>
    <row r="18" spans="1:7">
      <c r="A18" s="350" t="s">
        <v>7</v>
      </c>
      <c r="B18" s="469"/>
      <c r="C18" s="563">
        <v>0</v>
      </c>
      <c r="D18" s="563">
        <v>0</v>
      </c>
      <c r="E18" s="563">
        <v>0</v>
      </c>
      <c r="F18" s="563">
        <v>0</v>
      </c>
    </row>
    <row r="19" spans="1:7">
      <c r="A19" s="340"/>
      <c r="B19" s="340"/>
      <c r="C19" s="340"/>
      <c r="D19" s="340"/>
    </row>
    <row r="20" spans="1:7">
      <c r="A20" s="561" t="s">
        <v>177</v>
      </c>
      <c r="B20" s="359"/>
      <c r="C20" s="359"/>
      <c r="D20" s="359"/>
      <c r="E20" s="359"/>
      <c r="F20" s="360"/>
    </row>
    <row r="21" spans="1:7">
      <c r="A21" s="342"/>
      <c r="B21" s="342"/>
      <c r="C21" s="342"/>
      <c r="D21" s="342"/>
      <c r="E21" s="198"/>
      <c r="F21" s="198"/>
      <c r="G21" s="198"/>
    </row>
    <row r="22" spans="1:7" ht="26.4">
      <c r="A22" s="354" t="s">
        <v>56</v>
      </c>
      <c r="B22" s="529" t="s">
        <v>12</v>
      </c>
      <c r="C22" s="352"/>
      <c r="D22" s="353"/>
      <c r="E22" s="355" t="s">
        <v>121</v>
      </c>
      <c r="F22" s="356" t="s">
        <v>122</v>
      </c>
    </row>
    <row r="23" spans="1:7">
      <c r="A23" s="341" t="s">
        <v>178</v>
      </c>
      <c r="B23" s="466" t="s">
        <v>19</v>
      </c>
      <c r="C23" s="468"/>
      <c r="D23" s="467"/>
      <c r="E23" s="564">
        <v>0</v>
      </c>
      <c r="F23" s="564">
        <v>0</v>
      </c>
    </row>
    <row r="24" spans="1:7">
      <c r="A24" s="341" t="s">
        <v>179</v>
      </c>
      <c r="B24" s="466" t="s">
        <v>19</v>
      </c>
      <c r="C24" s="468"/>
      <c r="D24" s="467"/>
      <c r="E24" s="564">
        <v>0</v>
      </c>
      <c r="F24" s="564">
        <v>0</v>
      </c>
    </row>
    <row r="26" spans="1:7">
      <c r="A26" s="561" t="s">
        <v>518</v>
      </c>
      <c r="B26" s="359"/>
      <c r="C26" s="359"/>
      <c r="D26" s="359"/>
      <c r="E26" s="359"/>
      <c r="F26" s="360"/>
    </row>
    <row r="27" spans="1:7">
      <c r="A27" s="548"/>
      <c r="B27" s="549"/>
      <c r="C27" s="549"/>
      <c r="D27" s="549"/>
    </row>
    <row r="28" spans="1:7">
      <c r="A28" s="354" t="s">
        <v>56</v>
      </c>
      <c r="B28" s="784" t="s">
        <v>12</v>
      </c>
      <c r="C28" s="785"/>
      <c r="D28" s="785"/>
      <c r="E28" s="786"/>
      <c r="F28" s="356" t="s">
        <v>339</v>
      </c>
    </row>
    <row r="29" spans="1:7" s="538" customFormat="1" ht="33" customHeight="1">
      <c r="A29" s="725" t="s">
        <v>340</v>
      </c>
      <c r="B29" s="781" t="s">
        <v>341</v>
      </c>
      <c r="C29" s="782"/>
      <c r="D29" s="782"/>
      <c r="E29" s="783"/>
      <c r="F29" s="724">
        <v>0</v>
      </c>
    </row>
    <row r="30" spans="1:7">
      <c r="A30" s="549"/>
      <c r="B30" s="549"/>
      <c r="C30" s="549"/>
      <c r="D30" s="549"/>
    </row>
    <row r="31" spans="1:7">
      <c r="A31" s="561" t="s">
        <v>180</v>
      </c>
      <c r="B31" s="359"/>
      <c r="C31" s="359"/>
      <c r="D31" s="359"/>
      <c r="E31" s="359"/>
      <c r="F31" s="360"/>
    </row>
    <row r="32" spans="1:7">
      <c r="A32" s="351"/>
      <c r="B32" s="340"/>
      <c r="C32" s="340"/>
      <c r="D32" s="340"/>
    </row>
    <row r="33" spans="1:13">
      <c r="A33" s="348" t="s">
        <v>56</v>
      </c>
      <c r="B33" s="346" t="s">
        <v>12</v>
      </c>
      <c r="C33" s="342"/>
      <c r="D33" s="342"/>
      <c r="E33" s="342"/>
      <c r="F33" s="357" t="s">
        <v>128</v>
      </c>
    </row>
    <row r="34" spans="1:13">
      <c r="A34" s="341" t="s">
        <v>181</v>
      </c>
      <c r="B34" s="343" t="s">
        <v>129</v>
      </c>
      <c r="C34" s="343"/>
      <c r="D34" s="343"/>
      <c r="E34" s="343"/>
      <c r="F34" s="563">
        <v>0</v>
      </c>
    </row>
    <row r="35" spans="1:13">
      <c r="A35" s="341" t="s">
        <v>181</v>
      </c>
      <c r="B35" s="343" t="s">
        <v>131</v>
      </c>
      <c r="C35" s="343"/>
      <c r="D35" s="343"/>
      <c r="E35" s="343"/>
      <c r="F35" s="563">
        <v>0</v>
      </c>
    </row>
    <row r="36" spans="1:13">
      <c r="A36" s="341" t="s">
        <v>181</v>
      </c>
      <c r="B36" s="343" t="s">
        <v>130</v>
      </c>
      <c r="C36" s="343"/>
      <c r="D36" s="343"/>
      <c r="E36" s="343"/>
      <c r="F36" s="563">
        <v>0</v>
      </c>
    </row>
    <row r="37" spans="1:13">
      <c r="A37" s="341" t="s">
        <v>154</v>
      </c>
      <c r="B37" s="343" t="s">
        <v>129</v>
      </c>
      <c r="C37" s="343"/>
      <c r="D37" s="343"/>
      <c r="E37" s="343"/>
      <c r="F37" s="563">
        <v>0</v>
      </c>
    </row>
    <row r="38" spans="1:13">
      <c r="A38" s="340"/>
      <c r="B38" s="340"/>
      <c r="C38" s="340"/>
      <c r="D38" s="340"/>
    </row>
    <row r="39" spans="1:13" s="103" customFormat="1">
      <c r="A39" s="571" t="s">
        <v>367</v>
      </c>
      <c r="B39" s="572"/>
      <c r="C39" s="572"/>
      <c r="D39" s="568"/>
      <c r="E39" s="568"/>
      <c r="F39" s="572"/>
      <c r="G39" s="572"/>
      <c r="H39" s="572"/>
      <c r="I39" s="568"/>
      <c r="J39" s="568"/>
      <c r="K39" s="572"/>
      <c r="L39" s="573"/>
      <c r="M39" s="573"/>
    </row>
    <row r="40" spans="1:13">
      <c r="A40" s="351"/>
      <c r="B40" s="340"/>
      <c r="C40" s="340"/>
      <c r="D40" s="340"/>
    </row>
    <row r="41" spans="1:13" s="103" customFormat="1">
      <c r="A41" s="670" t="s">
        <v>475</v>
      </c>
      <c r="B41" s="671" t="s">
        <v>12</v>
      </c>
      <c r="C41" s="672" t="s">
        <v>357</v>
      </c>
      <c r="D41" s="672" t="s">
        <v>358</v>
      </c>
      <c r="E41" s="673" t="s">
        <v>359</v>
      </c>
      <c r="F41" s="674" t="s">
        <v>360</v>
      </c>
      <c r="G41" s="672" t="s">
        <v>361</v>
      </c>
      <c r="H41" s="672" t="s">
        <v>362</v>
      </c>
      <c r="I41" s="672" t="s">
        <v>363</v>
      </c>
      <c r="J41" s="673" t="s">
        <v>364</v>
      </c>
      <c r="K41" s="674" t="s">
        <v>365</v>
      </c>
      <c r="L41" s="672" t="s">
        <v>366</v>
      </c>
      <c r="M41" s="672" t="s">
        <v>461</v>
      </c>
    </row>
    <row r="42" spans="1:13" s="103" customFormat="1">
      <c r="A42" s="570" t="s">
        <v>477</v>
      </c>
      <c r="B42" s="570" t="s">
        <v>108</v>
      </c>
      <c r="C42" s="669">
        <v>0</v>
      </c>
      <c r="D42" s="669">
        <v>0</v>
      </c>
      <c r="E42" s="669">
        <v>0</v>
      </c>
      <c r="F42" s="669">
        <v>0</v>
      </c>
      <c r="G42" s="669">
        <v>0</v>
      </c>
      <c r="H42" s="669">
        <v>0</v>
      </c>
      <c r="I42" s="669">
        <v>0</v>
      </c>
      <c r="J42" s="669">
        <v>0</v>
      </c>
      <c r="K42" s="669">
        <v>0</v>
      </c>
      <c r="L42" s="669">
        <v>0</v>
      </c>
      <c r="M42" s="669">
        <v>0</v>
      </c>
    </row>
    <row r="43" spans="1:13" s="103" customFormat="1">
      <c r="A43" s="570" t="s">
        <v>482</v>
      </c>
      <c r="B43" s="570" t="s">
        <v>108</v>
      </c>
      <c r="C43" s="669">
        <v>0</v>
      </c>
      <c r="D43" s="669">
        <v>0</v>
      </c>
      <c r="E43" s="669">
        <v>0</v>
      </c>
      <c r="F43" s="669">
        <v>0</v>
      </c>
      <c r="G43" s="669">
        <v>0</v>
      </c>
      <c r="H43" s="669">
        <v>0</v>
      </c>
      <c r="I43" s="669">
        <v>0</v>
      </c>
      <c r="J43" s="669">
        <v>0</v>
      </c>
      <c r="K43" s="669">
        <v>0</v>
      </c>
      <c r="L43" s="669">
        <v>0</v>
      </c>
      <c r="M43" s="669">
        <v>0</v>
      </c>
    </row>
    <row r="44" spans="1:13" s="103" customFormat="1">
      <c r="A44" s="570" t="s">
        <v>479</v>
      </c>
      <c r="B44" s="570" t="s">
        <v>108</v>
      </c>
      <c r="C44" s="669">
        <v>0</v>
      </c>
      <c r="D44" s="669">
        <v>0</v>
      </c>
      <c r="E44" s="669">
        <v>0</v>
      </c>
      <c r="F44" s="669">
        <v>0</v>
      </c>
      <c r="G44" s="669">
        <v>0</v>
      </c>
      <c r="H44" s="669">
        <v>0</v>
      </c>
      <c r="I44" s="669">
        <v>0</v>
      </c>
      <c r="J44" s="669">
        <v>0</v>
      </c>
      <c r="K44" s="669">
        <v>0</v>
      </c>
      <c r="L44" s="669">
        <v>0</v>
      </c>
      <c r="M44" s="669">
        <v>0</v>
      </c>
    </row>
    <row r="45" spans="1:13" s="103" customFormat="1">
      <c r="A45" s="570" t="s">
        <v>478</v>
      </c>
      <c r="B45" s="570" t="s">
        <v>108</v>
      </c>
      <c r="C45" s="669">
        <v>0</v>
      </c>
      <c r="D45" s="669">
        <v>0</v>
      </c>
      <c r="E45" s="669">
        <v>0</v>
      </c>
      <c r="F45" s="669">
        <v>0</v>
      </c>
      <c r="G45" s="669">
        <v>0</v>
      </c>
      <c r="H45" s="669">
        <v>0</v>
      </c>
      <c r="I45" s="669">
        <v>0</v>
      </c>
      <c r="J45" s="669">
        <v>0</v>
      </c>
      <c r="K45" s="669">
        <v>0</v>
      </c>
      <c r="L45" s="669">
        <v>0</v>
      </c>
      <c r="M45" s="669">
        <v>0</v>
      </c>
    </row>
    <row r="46" spans="1:13" s="103" customFormat="1">
      <c r="A46" s="570" t="s">
        <v>481</v>
      </c>
      <c r="B46" s="570" t="s">
        <v>108</v>
      </c>
      <c r="C46" s="669">
        <v>0</v>
      </c>
      <c r="D46" s="669">
        <v>0</v>
      </c>
      <c r="E46" s="669">
        <v>0</v>
      </c>
      <c r="F46" s="669">
        <v>0</v>
      </c>
      <c r="G46" s="669">
        <v>0</v>
      </c>
      <c r="H46" s="669">
        <v>0</v>
      </c>
      <c r="I46" s="669">
        <v>0</v>
      </c>
      <c r="J46" s="669">
        <v>0</v>
      </c>
      <c r="K46" s="669">
        <v>0</v>
      </c>
      <c r="L46" s="669">
        <v>0</v>
      </c>
      <c r="M46" s="669">
        <v>0</v>
      </c>
    </row>
    <row r="47" spans="1:13" s="103" customFormat="1">
      <c r="A47" s="570" t="s">
        <v>480</v>
      </c>
      <c r="B47" s="570" t="s">
        <v>108</v>
      </c>
      <c r="C47" s="669">
        <v>0</v>
      </c>
      <c r="D47" s="669">
        <v>0</v>
      </c>
      <c r="E47" s="669">
        <v>0</v>
      </c>
      <c r="F47" s="669">
        <v>0</v>
      </c>
      <c r="G47" s="669">
        <v>0</v>
      </c>
      <c r="H47" s="669">
        <v>0</v>
      </c>
      <c r="I47" s="669">
        <v>0</v>
      </c>
      <c r="J47" s="669">
        <v>0</v>
      </c>
      <c r="K47" s="669">
        <v>0</v>
      </c>
      <c r="L47" s="669">
        <v>0</v>
      </c>
      <c r="M47" s="669">
        <v>0</v>
      </c>
    </row>
    <row r="48" spans="1:13" s="103" customFormat="1">
      <c r="A48" s="344"/>
      <c r="B48" s="344"/>
    </row>
    <row r="49" spans="1:4">
      <c r="A49" s="565" t="s">
        <v>1</v>
      </c>
      <c r="B49" s="340"/>
      <c r="C49" s="340"/>
      <c r="D49" s="340"/>
    </row>
    <row r="50" spans="1:4">
      <c r="A50" s="340" t="s">
        <v>42</v>
      </c>
    </row>
    <row r="51" spans="1:4">
      <c r="A51" s="340" t="s">
        <v>182</v>
      </c>
      <c r="B51" s="340"/>
      <c r="C51" s="340"/>
      <c r="D51" s="340"/>
    </row>
    <row r="52" spans="1:4" ht="12.75" customHeight="1">
      <c r="A52" s="340" t="s">
        <v>476</v>
      </c>
      <c r="B52" s="340"/>
      <c r="C52" s="340"/>
      <c r="D52" s="340"/>
    </row>
    <row r="53" spans="1:4">
      <c r="A53" s="340"/>
      <c r="B53" s="340"/>
      <c r="C53" s="340"/>
      <c r="D53" s="340"/>
    </row>
    <row r="54" spans="1:4">
      <c r="A54" s="340"/>
      <c r="B54" s="340"/>
      <c r="C54" s="340"/>
      <c r="D54" s="340"/>
    </row>
    <row r="56" spans="1:4">
      <c r="A56" s="345"/>
      <c r="B56" s="553"/>
      <c r="C56" s="553"/>
      <c r="D56" s="553"/>
    </row>
    <row r="57" spans="1:4">
      <c r="A57" s="345"/>
    </row>
    <row r="58" spans="1:4">
      <c r="A58" s="345"/>
    </row>
    <row r="59" spans="1:4">
      <c r="A59" s="345"/>
    </row>
  </sheetData>
  <mergeCells count="3">
    <mergeCell ref="C13:F13"/>
    <mergeCell ref="B29:E29"/>
    <mergeCell ref="B28:E28"/>
  </mergeCells>
  <phoneticPr fontId="11"/>
  <conditionalFormatting sqref="F34:F37">
    <cfRule type="cellIs" dxfId="22" priority="29" stopIfTrue="1" operator="equal">
      <formula>"nvt"</formula>
    </cfRule>
  </conditionalFormatting>
  <conditionalFormatting sqref="E24:F24">
    <cfRule type="cellIs" dxfId="21" priority="25" stopIfTrue="1" operator="equal">
      <formula>"nvt"</formula>
    </cfRule>
  </conditionalFormatting>
  <conditionalFormatting sqref="E23:F23">
    <cfRule type="cellIs" dxfId="20" priority="23" stopIfTrue="1" operator="equal">
      <formula>"nvt"</formula>
    </cfRule>
  </conditionalFormatting>
  <conditionalFormatting sqref="F29">
    <cfRule type="cellIs" dxfId="19" priority="18" stopIfTrue="1" operator="equal">
      <formula>"nvt"</formula>
    </cfRule>
  </conditionalFormatting>
  <conditionalFormatting sqref="C44:K44 M44 M47 C47:K47">
    <cfRule type="cellIs" dxfId="18" priority="10" stopIfTrue="1" operator="equal">
      <formula>"nvt"</formula>
    </cfRule>
  </conditionalFormatting>
  <conditionalFormatting sqref="L44 L47">
    <cfRule type="cellIs" dxfId="17" priority="9" stopIfTrue="1" operator="equal">
      <formula>"nvt"</formula>
    </cfRule>
  </conditionalFormatting>
  <conditionalFormatting sqref="C43:K43 M43">
    <cfRule type="cellIs" dxfId="16" priority="8" stopIfTrue="1" operator="equal">
      <formula>"nvt"</formula>
    </cfRule>
  </conditionalFormatting>
  <conditionalFormatting sqref="L43">
    <cfRule type="cellIs" dxfId="15" priority="7" stopIfTrue="1" operator="equal">
      <formula>"nvt"</formula>
    </cfRule>
  </conditionalFormatting>
  <conditionalFormatting sqref="C42:K42 M42">
    <cfRule type="cellIs" dxfId="14" priority="6" stopIfTrue="1" operator="equal">
      <formula>"nvt"</formula>
    </cfRule>
  </conditionalFormatting>
  <conditionalFormatting sqref="L42">
    <cfRule type="cellIs" dxfId="13" priority="5" stopIfTrue="1" operator="equal">
      <formula>"nvt"</formula>
    </cfRule>
  </conditionalFormatting>
  <conditionalFormatting sqref="C46:K46 M46">
    <cfRule type="cellIs" dxfId="12" priority="4" stopIfTrue="1" operator="equal">
      <formula>"nvt"</formula>
    </cfRule>
  </conditionalFormatting>
  <conditionalFormatting sqref="L46">
    <cfRule type="cellIs" dxfId="11" priority="3" stopIfTrue="1" operator="equal">
      <formula>"nvt"</formula>
    </cfRule>
  </conditionalFormatting>
  <conditionalFormatting sqref="C45:K45 M45">
    <cfRule type="cellIs" dxfId="10" priority="2" stopIfTrue="1" operator="equal">
      <formula>"nvt"</formula>
    </cfRule>
  </conditionalFormatting>
  <conditionalFormatting sqref="L45">
    <cfRule type="cellIs" dxfId="9"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E17"/>
  <sheetViews>
    <sheetView showGridLines="0" zoomScale="85" zoomScaleNormal="85" zoomScaleSheetLayoutView="50" zoomScalePageLayoutView="50" workbookViewId="0">
      <pane ySplit="12" topLeftCell="A13" activePane="bottomLeft" state="frozen"/>
      <selection activeCell="D33" sqref="D33"/>
      <selection pane="bottomLeft" activeCell="H23" sqref="H23"/>
    </sheetView>
  </sheetViews>
  <sheetFormatPr defaultColWidth="13.6640625" defaultRowHeight="13.2"/>
  <cols>
    <col min="1" max="1" width="26.33203125" style="374" bestFit="1" customWidth="1"/>
    <col min="2" max="2" width="27.5546875" style="380" customWidth="1"/>
    <col min="3" max="3" width="27.5546875" style="380" hidden="1" customWidth="1"/>
    <col min="4" max="4" width="12.109375" style="374" customWidth="1"/>
    <col min="5" max="5" width="26.109375" style="381" customWidth="1"/>
    <col min="6" max="7" width="13.6640625" style="382" customWidth="1"/>
    <col min="8" max="8" width="15.88671875" style="382" customWidth="1"/>
    <col min="9" max="9" width="13.6640625" style="374" customWidth="1"/>
    <col min="10" max="10" width="15.88671875" style="382" customWidth="1"/>
    <col min="11" max="252" width="13.6640625" style="374"/>
    <col min="253" max="253" width="22.109375" style="374" customWidth="1"/>
    <col min="254" max="260" width="13.6640625" style="374" customWidth="1"/>
    <col min="261" max="261" width="15.88671875" style="374" customWidth="1"/>
    <col min="262" max="262" width="16.5546875" style="374" bestFit="1" customWidth="1"/>
    <col min="263" max="263" width="13.6640625" style="374" customWidth="1"/>
    <col min="264" max="264" width="17.109375" style="374" bestFit="1" customWidth="1"/>
    <col min="265" max="265" width="4" style="374" customWidth="1"/>
    <col min="266" max="266" width="13.6640625" style="374" customWidth="1"/>
    <col min="267" max="508" width="13.6640625" style="374"/>
    <col min="509" max="509" width="22.109375" style="374" customWidth="1"/>
    <col min="510" max="516" width="13.6640625" style="374" customWidth="1"/>
    <col min="517" max="517" width="15.88671875" style="374" customWidth="1"/>
    <col min="518" max="518" width="16.5546875" style="374" bestFit="1" customWidth="1"/>
    <col min="519" max="519" width="13.6640625" style="374" customWidth="1"/>
    <col min="520" max="520" width="17.109375" style="374" bestFit="1" customWidth="1"/>
    <col min="521" max="521" width="4" style="374" customWidth="1"/>
    <col min="522" max="522" width="13.6640625" style="374" customWidth="1"/>
    <col min="523" max="764" width="13.6640625" style="374"/>
    <col min="765" max="765" width="22.109375" style="374" customWidth="1"/>
    <col min="766" max="772" width="13.6640625" style="374" customWidth="1"/>
    <col min="773" max="773" width="15.88671875" style="374" customWidth="1"/>
    <col min="774" max="774" width="16.5546875" style="374" bestFit="1" customWidth="1"/>
    <col min="775" max="775" width="13.6640625" style="374" customWidth="1"/>
    <col min="776" max="776" width="17.109375" style="374" bestFit="1" customWidth="1"/>
    <col min="777" max="777" width="4" style="374" customWidth="1"/>
    <col min="778" max="778" width="13.6640625" style="374" customWidth="1"/>
    <col min="779" max="1020" width="13.6640625" style="374"/>
    <col min="1021" max="1021" width="22.109375" style="374" customWidth="1"/>
    <col min="1022" max="1028" width="13.6640625" style="374" customWidth="1"/>
    <col min="1029" max="1029" width="15.88671875" style="374" customWidth="1"/>
    <col min="1030" max="1030" width="16.5546875" style="374" bestFit="1" customWidth="1"/>
    <col min="1031" max="1031" width="13.6640625" style="374" customWidth="1"/>
    <col min="1032" max="1032" width="17.109375" style="374" bestFit="1" customWidth="1"/>
    <col min="1033" max="1033" width="4" style="374" customWidth="1"/>
    <col min="1034" max="1034" width="13.6640625" style="374" customWidth="1"/>
    <col min="1035" max="1276" width="13.6640625" style="374"/>
    <col min="1277" max="1277" width="22.109375" style="374" customWidth="1"/>
    <col min="1278" max="1284" width="13.6640625" style="374" customWidth="1"/>
    <col min="1285" max="1285" width="15.88671875" style="374" customWidth="1"/>
    <col min="1286" max="1286" width="16.5546875" style="374" bestFit="1" customWidth="1"/>
    <col min="1287" max="1287" width="13.6640625" style="374" customWidth="1"/>
    <col min="1288" max="1288" width="17.109375" style="374" bestFit="1" customWidth="1"/>
    <col min="1289" max="1289" width="4" style="374" customWidth="1"/>
    <col min="1290" max="1290" width="13.6640625" style="374" customWidth="1"/>
    <col min="1291" max="1532" width="13.6640625" style="374"/>
    <col min="1533" max="1533" width="22.109375" style="374" customWidth="1"/>
    <col min="1534" max="1540" width="13.6640625" style="374" customWidth="1"/>
    <col min="1541" max="1541" width="15.88671875" style="374" customWidth="1"/>
    <col min="1542" max="1542" width="16.5546875" style="374" bestFit="1" customWidth="1"/>
    <col min="1543" max="1543" width="13.6640625" style="374" customWidth="1"/>
    <col min="1544" max="1544" width="17.109375" style="374" bestFit="1" customWidth="1"/>
    <col min="1545" max="1545" width="4" style="374" customWidth="1"/>
    <col min="1546" max="1546" width="13.6640625" style="374" customWidth="1"/>
    <col min="1547" max="1788" width="13.6640625" style="374"/>
    <col min="1789" max="1789" width="22.109375" style="374" customWidth="1"/>
    <col min="1790" max="1796" width="13.6640625" style="374" customWidth="1"/>
    <col min="1797" max="1797" width="15.88671875" style="374" customWidth="1"/>
    <col min="1798" max="1798" width="16.5546875" style="374" bestFit="1" customWidth="1"/>
    <col min="1799" max="1799" width="13.6640625" style="374" customWidth="1"/>
    <col min="1800" max="1800" width="17.109375" style="374" bestFit="1" customWidth="1"/>
    <col min="1801" max="1801" width="4" style="374" customWidth="1"/>
    <col min="1802" max="1802" width="13.6640625" style="374" customWidth="1"/>
    <col min="1803" max="2044" width="13.6640625" style="374"/>
    <col min="2045" max="2045" width="22.109375" style="374" customWidth="1"/>
    <col min="2046" max="2052" width="13.6640625" style="374" customWidth="1"/>
    <col min="2053" max="2053" width="15.88671875" style="374" customWidth="1"/>
    <col min="2054" max="2054" width="16.5546875" style="374" bestFit="1" customWidth="1"/>
    <col min="2055" max="2055" width="13.6640625" style="374" customWidth="1"/>
    <col min="2056" max="2056" width="17.109375" style="374" bestFit="1" customWidth="1"/>
    <col min="2057" max="2057" width="4" style="374" customWidth="1"/>
    <col min="2058" max="2058" width="13.6640625" style="374" customWidth="1"/>
    <col min="2059" max="2300" width="13.6640625" style="374"/>
    <col min="2301" max="2301" width="22.109375" style="374" customWidth="1"/>
    <col min="2302" max="2308" width="13.6640625" style="374" customWidth="1"/>
    <col min="2309" max="2309" width="15.88671875" style="374" customWidth="1"/>
    <col min="2310" max="2310" width="16.5546875" style="374" bestFit="1" customWidth="1"/>
    <col min="2311" max="2311" width="13.6640625" style="374" customWidth="1"/>
    <col min="2312" max="2312" width="17.109375" style="374" bestFit="1" customWidth="1"/>
    <col min="2313" max="2313" width="4" style="374" customWidth="1"/>
    <col min="2314" max="2314" width="13.6640625" style="374" customWidth="1"/>
    <col min="2315" max="2556" width="13.6640625" style="374"/>
    <col min="2557" max="2557" width="22.109375" style="374" customWidth="1"/>
    <col min="2558" max="2564" width="13.6640625" style="374" customWidth="1"/>
    <col min="2565" max="2565" width="15.88671875" style="374" customWidth="1"/>
    <col min="2566" max="2566" width="16.5546875" style="374" bestFit="1" customWidth="1"/>
    <col min="2567" max="2567" width="13.6640625" style="374" customWidth="1"/>
    <col min="2568" max="2568" width="17.109375" style="374" bestFit="1" customWidth="1"/>
    <col min="2569" max="2569" width="4" style="374" customWidth="1"/>
    <col min="2570" max="2570" width="13.6640625" style="374" customWidth="1"/>
    <col min="2571" max="2812" width="13.6640625" style="374"/>
    <col min="2813" max="2813" width="22.109375" style="374" customWidth="1"/>
    <col min="2814" max="2820" width="13.6640625" style="374" customWidth="1"/>
    <col min="2821" max="2821" width="15.88671875" style="374" customWidth="1"/>
    <col min="2822" max="2822" width="16.5546875" style="374" bestFit="1" customWidth="1"/>
    <col min="2823" max="2823" width="13.6640625" style="374" customWidth="1"/>
    <col min="2824" max="2824" width="17.109375" style="374" bestFit="1" customWidth="1"/>
    <col min="2825" max="2825" width="4" style="374" customWidth="1"/>
    <col min="2826" max="2826" width="13.6640625" style="374" customWidth="1"/>
    <col min="2827" max="3068" width="13.6640625" style="374"/>
    <col min="3069" max="3069" width="22.109375" style="374" customWidth="1"/>
    <col min="3070" max="3076" width="13.6640625" style="374" customWidth="1"/>
    <col min="3077" max="3077" width="15.88671875" style="374" customWidth="1"/>
    <col min="3078" max="3078" width="16.5546875" style="374" bestFit="1" customWidth="1"/>
    <col min="3079" max="3079" width="13.6640625" style="374" customWidth="1"/>
    <col min="3080" max="3080" width="17.109375" style="374" bestFit="1" customWidth="1"/>
    <col min="3081" max="3081" width="4" style="374" customWidth="1"/>
    <col min="3082" max="3082" width="13.6640625" style="374" customWidth="1"/>
    <col min="3083" max="3324" width="13.6640625" style="374"/>
    <col min="3325" max="3325" width="22.109375" style="374" customWidth="1"/>
    <col min="3326" max="3332" width="13.6640625" style="374" customWidth="1"/>
    <col min="3333" max="3333" width="15.88671875" style="374" customWidth="1"/>
    <col min="3334" max="3334" width="16.5546875" style="374" bestFit="1" customWidth="1"/>
    <col min="3335" max="3335" width="13.6640625" style="374" customWidth="1"/>
    <col min="3336" max="3336" width="17.109375" style="374" bestFit="1" customWidth="1"/>
    <col min="3337" max="3337" width="4" style="374" customWidth="1"/>
    <col min="3338" max="3338" width="13.6640625" style="374" customWidth="1"/>
    <col min="3339" max="3580" width="13.6640625" style="374"/>
    <col min="3581" max="3581" width="22.109375" style="374" customWidth="1"/>
    <col min="3582" max="3588" width="13.6640625" style="374" customWidth="1"/>
    <col min="3589" max="3589" width="15.88671875" style="374" customWidth="1"/>
    <col min="3590" max="3590" width="16.5546875" style="374" bestFit="1" customWidth="1"/>
    <col min="3591" max="3591" width="13.6640625" style="374" customWidth="1"/>
    <col min="3592" max="3592" width="17.109375" style="374" bestFit="1" customWidth="1"/>
    <col min="3593" max="3593" width="4" style="374" customWidth="1"/>
    <col min="3594" max="3594" width="13.6640625" style="374" customWidth="1"/>
    <col min="3595" max="3836" width="13.6640625" style="374"/>
    <col min="3837" max="3837" width="22.109375" style="374" customWidth="1"/>
    <col min="3838" max="3844" width="13.6640625" style="374" customWidth="1"/>
    <col min="3845" max="3845" width="15.88671875" style="374" customWidth="1"/>
    <col min="3846" max="3846" width="16.5546875" style="374" bestFit="1" customWidth="1"/>
    <col min="3847" max="3847" width="13.6640625" style="374" customWidth="1"/>
    <col min="3848" max="3848" width="17.109375" style="374" bestFit="1" customWidth="1"/>
    <col min="3849" max="3849" width="4" style="374" customWidth="1"/>
    <col min="3850" max="3850" width="13.6640625" style="374" customWidth="1"/>
    <col min="3851" max="4092" width="13.6640625" style="374"/>
    <col min="4093" max="4093" width="22.109375" style="374" customWidth="1"/>
    <col min="4094" max="4100" width="13.6640625" style="374" customWidth="1"/>
    <col min="4101" max="4101" width="15.88671875" style="374" customWidth="1"/>
    <col min="4102" max="4102" width="16.5546875" style="374" bestFit="1" customWidth="1"/>
    <col min="4103" max="4103" width="13.6640625" style="374" customWidth="1"/>
    <col min="4104" max="4104" width="17.109375" style="374" bestFit="1" customWidth="1"/>
    <col min="4105" max="4105" width="4" style="374" customWidth="1"/>
    <col min="4106" max="4106" width="13.6640625" style="374" customWidth="1"/>
    <col min="4107" max="4348" width="13.6640625" style="374"/>
    <col min="4349" max="4349" width="22.109375" style="374" customWidth="1"/>
    <col min="4350" max="4356" width="13.6640625" style="374" customWidth="1"/>
    <col min="4357" max="4357" width="15.88671875" style="374" customWidth="1"/>
    <col min="4358" max="4358" width="16.5546875" style="374" bestFit="1" customWidth="1"/>
    <col min="4359" max="4359" width="13.6640625" style="374" customWidth="1"/>
    <col min="4360" max="4360" width="17.109375" style="374" bestFit="1" customWidth="1"/>
    <col min="4361" max="4361" width="4" style="374" customWidth="1"/>
    <col min="4362" max="4362" width="13.6640625" style="374" customWidth="1"/>
    <col min="4363" max="4604" width="13.6640625" style="374"/>
    <col min="4605" max="4605" width="22.109375" style="374" customWidth="1"/>
    <col min="4606" max="4612" width="13.6640625" style="374" customWidth="1"/>
    <col min="4613" max="4613" width="15.88671875" style="374" customWidth="1"/>
    <col min="4614" max="4614" width="16.5546875" style="374" bestFit="1" customWidth="1"/>
    <col min="4615" max="4615" width="13.6640625" style="374" customWidth="1"/>
    <col min="4616" max="4616" width="17.109375" style="374" bestFit="1" customWidth="1"/>
    <col min="4617" max="4617" width="4" style="374" customWidth="1"/>
    <col min="4618" max="4618" width="13.6640625" style="374" customWidth="1"/>
    <col min="4619" max="4860" width="13.6640625" style="374"/>
    <col min="4861" max="4861" width="22.109375" style="374" customWidth="1"/>
    <col min="4862" max="4868" width="13.6640625" style="374" customWidth="1"/>
    <col min="4869" max="4869" width="15.88671875" style="374" customWidth="1"/>
    <col min="4870" max="4870" width="16.5546875" style="374" bestFit="1" customWidth="1"/>
    <col min="4871" max="4871" width="13.6640625" style="374" customWidth="1"/>
    <col min="4872" max="4872" width="17.109375" style="374" bestFit="1" customWidth="1"/>
    <col min="4873" max="4873" width="4" style="374" customWidth="1"/>
    <col min="4874" max="4874" width="13.6640625" style="374" customWidth="1"/>
    <col min="4875" max="5116" width="13.6640625" style="374"/>
    <col min="5117" max="5117" width="22.109375" style="374" customWidth="1"/>
    <col min="5118" max="5124" width="13.6640625" style="374" customWidth="1"/>
    <col min="5125" max="5125" width="15.88671875" style="374" customWidth="1"/>
    <col min="5126" max="5126" width="16.5546875" style="374" bestFit="1" customWidth="1"/>
    <col min="5127" max="5127" width="13.6640625" style="374" customWidth="1"/>
    <col min="5128" max="5128" width="17.109375" style="374" bestFit="1" customWidth="1"/>
    <col min="5129" max="5129" width="4" style="374" customWidth="1"/>
    <col min="5130" max="5130" width="13.6640625" style="374" customWidth="1"/>
    <col min="5131" max="5372" width="13.6640625" style="374"/>
    <col min="5373" max="5373" width="22.109375" style="374" customWidth="1"/>
    <col min="5374" max="5380" width="13.6640625" style="374" customWidth="1"/>
    <col min="5381" max="5381" width="15.88671875" style="374" customWidth="1"/>
    <col min="5382" max="5382" width="16.5546875" style="374" bestFit="1" customWidth="1"/>
    <col min="5383" max="5383" width="13.6640625" style="374" customWidth="1"/>
    <col min="5384" max="5384" width="17.109375" style="374" bestFit="1" customWidth="1"/>
    <col min="5385" max="5385" width="4" style="374" customWidth="1"/>
    <col min="5386" max="5386" width="13.6640625" style="374" customWidth="1"/>
    <col min="5387" max="5628" width="13.6640625" style="374"/>
    <col min="5629" max="5629" width="22.109375" style="374" customWidth="1"/>
    <col min="5630" max="5636" width="13.6640625" style="374" customWidth="1"/>
    <col min="5637" max="5637" width="15.88671875" style="374" customWidth="1"/>
    <col min="5638" max="5638" width="16.5546875" style="374" bestFit="1" customWidth="1"/>
    <col min="5639" max="5639" width="13.6640625" style="374" customWidth="1"/>
    <col min="5640" max="5640" width="17.109375" style="374" bestFit="1" customWidth="1"/>
    <col min="5641" max="5641" width="4" style="374" customWidth="1"/>
    <col min="5642" max="5642" width="13.6640625" style="374" customWidth="1"/>
    <col min="5643" max="5884" width="13.6640625" style="374"/>
    <col min="5885" max="5885" width="22.109375" style="374" customWidth="1"/>
    <col min="5886" max="5892" width="13.6640625" style="374" customWidth="1"/>
    <col min="5893" max="5893" width="15.88671875" style="374" customWidth="1"/>
    <col min="5894" max="5894" width="16.5546875" style="374" bestFit="1" customWidth="1"/>
    <col min="5895" max="5895" width="13.6640625" style="374" customWidth="1"/>
    <col min="5896" max="5896" width="17.109375" style="374" bestFit="1" customWidth="1"/>
    <col min="5897" max="5897" width="4" style="374" customWidth="1"/>
    <col min="5898" max="5898" width="13.6640625" style="374" customWidth="1"/>
    <col min="5899" max="6140" width="13.6640625" style="374"/>
    <col min="6141" max="6141" width="22.109375" style="374" customWidth="1"/>
    <col min="6142" max="6148" width="13.6640625" style="374" customWidth="1"/>
    <col min="6149" max="6149" width="15.88671875" style="374" customWidth="1"/>
    <col min="6150" max="6150" width="16.5546875" style="374" bestFit="1" customWidth="1"/>
    <col min="6151" max="6151" width="13.6640625" style="374" customWidth="1"/>
    <col min="6152" max="6152" width="17.109375" style="374" bestFit="1" customWidth="1"/>
    <col min="6153" max="6153" width="4" style="374" customWidth="1"/>
    <col min="6154" max="6154" width="13.6640625" style="374" customWidth="1"/>
    <col min="6155" max="6396" width="13.6640625" style="374"/>
    <col min="6397" max="6397" width="22.109375" style="374" customWidth="1"/>
    <col min="6398" max="6404" width="13.6640625" style="374" customWidth="1"/>
    <col min="6405" max="6405" width="15.88671875" style="374" customWidth="1"/>
    <col min="6406" max="6406" width="16.5546875" style="374" bestFit="1" customWidth="1"/>
    <col min="6407" max="6407" width="13.6640625" style="374" customWidth="1"/>
    <col min="6408" max="6408" width="17.109375" style="374" bestFit="1" customWidth="1"/>
    <col min="6409" max="6409" width="4" style="374" customWidth="1"/>
    <col min="6410" max="6410" width="13.6640625" style="374" customWidth="1"/>
    <col min="6411" max="6652" width="13.6640625" style="374"/>
    <col min="6653" max="6653" width="22.109375" style="374" customWidth="1"/>
    <col min="6654" max="6660" width="13.6640625" style="374" customWidth="1"/>
    <col min="6661" max="6661" width="15.88671875" style="374" customWidth="1"/>
    <col min="6662" max="6662" width="16.5546875" style="374" bestFit="1" customWidth="1"/>
    <col min="6663" max="6663" width="13.6640625" style="374" customWidth="1"/>
    <col min="6664" max="6664" width="17.109375" style="374" bestFit="1" customWidth="1"/>
    <col min="6665" max="6665" width="4" style="374" customWidth="1"/>
    <col min="6666" max="6666" width="13.6640625" style="374" customWidth="1"/>
    <col min="6667" max="6908" width="13.6640625" style="374"/>
    <col min="6909" max="6909" width="22.109375" style="374" customWidth="1"/>
    <col min="6910" max="6916" width="13.6640625" style="374" customWidth="1"/>
    <col min="6917" max="6917" width="15.88671875" style="374" customWidth="1"/>
    <col min="6918" max="6918" width="16.5546875" style="374" bestFit="1" customWidth="1"/>
    <col min="6919" max="6919" width="13.6640625" style="374" customWidth="1"/>
    <col min="6920" max="6920" width="17.109375" style="374" bestFit="1" customWidth="1"/>
    <col min="6921" max="6921" width="4" style="374" customWidth="1"/>
    <col min="6922" max="6922" width="13.6640625" style="374" customWidth="1"/>
    <col min="6923" max="7164" width="13.6640625" style="374"/>
    <col min="7165" max="7165" width="22.109375" style="374" customWidth="1"/>
    <col min="7166" max="7172" width="13.6640625" style="374" customWidth="1"/>
    <col min="7173" max="7173" width="15.88671875" style="374" customWidth="1"/>
    <col min="7174" max="7174" width="16.5546875" style="374" bestFit="1" customWidth="1"/>
    <col min="7175" max="7175" width="13.6640625" style="374" customWidth="1"/>
    <col min="7176" max="7176" width="17.109375" style="374" bestFit="1" customWidth="1"/>
    <col min="7177" max="7177" width="4" style="374" customWidth="1"/>
    <col min="7178" max="7178" width="13.6640625" style="374" customWidth="1"/>
    <col min="7179" max="7420" width="13.6640625" style="374"/>
    <col min="7421" max="7421" width="22.109375" style="374" customWidth="1"/>
    <col min="7422" max="7428" width="13.6640625" style="374" customWidth="1"/>
    <col min="7429" max="7429" width="15.88671875" style="374" customWidth="1"/>
    <col min="7430" max="7430" width="16.5546875" style="374" bestFit="1" customWidth="1"/>
    <col min="7431" max="7431" width="13.6640625" style="374" customWidth="1"/>
    <col min="7432" max="7432" width="17.109375" style="374" bestFit="1" customWidth="1"/>
    <col min="7433" max="7433" width="4" style="374" customWidth="1"/>
    <col min="7434" max="7434" width="13.6640625" style="374" customWidth="1"/>
    <col min="7435" max="7676" width="13.6640625" style="374"/>
    <col min="7677" max="7677" width="22.109375" style="374" customWidth="1"/>
    <col min="7678" max="7684" width="13.6640625" style="374" customWidth="1"/>
    <col min="7685" max="7685" width="15.88671875" style="374" customWidth="1"/>
    <col min="7686" max="7686" width="16.5546875" style="374" bestFit="1" customWidth="1"/>
    <col min="7687" max="7687" width="13.6640625" style="374" customWidth="1"/>
    <col min="7688" max="7688" width="17.109375" style="374" bestFit="1" customWidth="1"/>
    <col min="7689" max="7689" width="4" style="374" customWidth="1"/>
    <col min="7690" max="7690" width="13.6640625" style="374" customWidth="1"/>
    <col min="7691" max="7932" width="13.6640625" style="374"/>
    <col min="7933" max="7933" width="22.109375" style="374" customWidth="1"/>
    <col min="7934" max="7940" width="13.6640625" style="374" customWidth="1"/>
    <col min="7941" max="7941" width="15.88671875" style="374" customWidth="1"/>
    <col min="7942" max="7942" width="16.5546875" style="374" bestFit="1" customWidth="1"/>
    <col min="7943" max="7943" width="13.6640625" style="374" customWidth="1"/>
    <col min="7944" max="7944" width="17.109375" style="374" bestFit="1" customWidth="1"/>
    <col min="7945" max="7945" width="4" style="374" customWidth="1"/>
    <col min="7946" max="7946" width="13.6640625" style="374" customWidth="1"/>
    <col min="7947" max="8188" width="13.6640625" style="374"/>
    <col min="8189" max="8189" width="22.109375" style="374" customWidth="1"/>
    <col min="8190" max="8196" width="13.6640625" style="374" customWidth="1"/>
    <col min="8197" max="8197" width="15.88671875" style="374" customWidth="1"/>
    <col min="8198" max="8198" width="16.5546875" style="374" bestFit="1" customWidth="1"/>
    <col min="8199" max="8199" width="13.6640625" style="374" customWidth="1"/>
    <col min="8200" max="8200" width="17.109375" style="374" bestFit="1" customWidth="1"/>
    <col min="8201" max="8201" width="4" style="374" customWidth="1"/>
    <col min="8202" max="8202" width="13.6640625" style="374" customWidth="1"/>
    <col min="8203" max="8444" width="13.6640625" style="374"/>
    <col min="8445" max="8445" width="22.109375" style="374" customWidth="1"/>
    <col min="8446" max="8452" width="13.6640625" style="374" customWidth="1"/>
    <col min="8453" max="8453" width="15.88671875" style="374" customWidth="1"/>
    <col min="8454" max="8454" width="16.5546875" style="374" bestFit="1" customWidth="1"/>
    <col min="8455" max="8455" width="13.6640625" style="374" customWidth="1"/>
    <col min="8456" max="8456" width="17.109375" style="374" bestFit="1" customWidth="1"/>
    <col min="8457" max="8457" width="4" style="374" customWidth="1"/>
    <col min="8458" max="8458" width="13.6640625" style="374" customWidth="1"/>
    <col min="8459" max="8700" width="13.6640625" style="374"/>
    <col min="8701" max="8701" width="22.109375" style="374" customWidth="1"/>
    <col min="8702" max="8708" width="13.6640625" style="374" customWidth="1"/>
    <col min="8709" max="8709" width="15.88671875" style="374" customWidth="1"/>
    <col min="8710" max="8710" width="16.5546875" style="374" bestFit="1" customWidth="1"/>
    <col min="8711" max="8711" width="13.6640625" style="374" customWidth="1"/>
    <col min="8712" max="8712" width="17.109375" style="374" bestFit="1" customWidth="1"/>
    <col min="8713" max="8713" width="4" style="374" customWidth="1"/>
    <col min="8714" max="8714" width="13.6640625" style="374" customWidth="1"/>
    <col min="8715" max="8956" width="13.6640625" style="374"/>
    <col min="8957" max="8957" width="22.109375" style="374" customWidth="1"/>
    <col min="8958" max="8964" width="13.6640625" style="374" customWidth="1"/>
    <col min="8965" max="8965" width="15.88671875" style="374" customWidth="1"/>
    <col min="8966" max="8966" width="16.5546875" style="374" bestFit="1" customWidth="1"/>
    <col min="8967" max="8967" width="13.6640625" style="374" customWidth="1"/>
    <col min="8968" max="8968" width="17.109375" style="374" bestFit="1" customWidth="1"/>
    <col min="8969" max="8969" width="4" style="374" customWidth="1"/>
    <col min="8970" max="8970" width="13.6640625" style="374" customWidth="1"/>
    <col min="8971" max="9212" width="13.6640625" style="374"/>
    <col min="9213" max="9213" width="22.109375" style="374" customWidth="1"/>
    <col min="9214" max="9220" width="13.6640625" style="374" customWidth="1"/>
    <col min="9221" max="9221" width="15.88671875" style="374" customWidth="1"/>
    <col min="9222" max="9222" width="16.5546875" style="374" bestFit="1" customWidth="1"/>
    <col min="9223" max="9223" width="13.6640625" style="374" customWidth="1"/>
    <col min="9224" max="9224" width="17.109375" style="374" bestFit="1" customWidth="1"/>
    <col min="9225" max="9225" width="4" style="374" customWidth="1"/>
    <col min="9226" max="9226" width="13.6640625" style="374" customWidth="1"/>
    <col min="9227" max="9468" width="13.6640625" style="374"/>
    <col min="9469" max="9469" width="22.109375" style="374" customWidth="1"/>
    <col min="9470" max="9476" width="13.6640625" style="374" customWidth="1"/>
    <col min="9477" max="9477" width="15.88671875" style="374" customWidth="1"/>
    <col min="9478" max="9478" width="16.5546875" style="374" bestFit="1" customWidth="1"/>
    <col min="9479" max="9479" width="13.6640625" style="374" customWidth="1"/>
    <col min="9480" max="9480" width="17.109375" style="374" bestFit="1" customWidth="1"/>
    <col min="9481" max="9481" width="4" style="374" customWidth="1"/>
    <col min="9482" max="9482" width="13.6640625" style="374" customWidth="1"/>
    <col min="9483" max="9724" width="13.6640625" style="374"/>
    <col min="9725" max="9725" width="22.109375" style="374" customWidth="1"/>
    <col min="9726" max="9732" width="13.6640625" style="374" customWidth="1"/>
    <col min="9733" max="9733" width="15.88671875" style="374" customWidth="1"/>
    <col min="9734" max="9734" width="16.5546875" style="374" bestFit="1" customWidth="1"/>
    <col min="9735" max="9735" width="13.6640625" style="374" customWidth="1"/>
    <col min="9736" max="9736" width="17.109375" style="374" bestFit="1" customWidth="1"/>
    <col min="9737" max="9737" width="4" style="374" customWidth="1"/>
    <col min="9738" max="9738" width="13.6640625" style="374" customWidth="1"/>
    <col min="9739" max="9980" width="13.6640625" style="374"/>
    <col min="9981" max="9981" width="22.109375" style="374" customWidth="1"/>
    <col min="9982" max="9988" width="13.6640625" style="374" customWidth="1"/>
    <col min="9989" max="9989" width="15.88671875" style="374" customWidth="1"/>
    <col min="9990" max="9990" width="16.5546875" style="374" bestFit="1" customWidth="1"/>
    <col min="9991" max="9991" width="13.6640625" style="374" customWidth="1"/>
    <col min="9992" max="9992" width="17.109375" style="374" bestFit="1" customWidth="1"/>
    <col min="9993" max="9993" width="4" style="374" customWidth="1"/>
    <col min="9994" max="9994" width="13.6640625" style="374" customWidth="1"/>
    <col min="9995" max="10236" width="13.6640625" style="374"/>
    <col min="10237" max="10237" width="22.109375" style="374" customWidth="1"/>
    <col min="10238" max="10244" width="13.6640625" style="374" customWidth="1"/>
    <col min="10245" max="10245" width="15.88671875" style="374" customWidth="1"/>
    <col min="10246" max="10246" width="16.5546875" style="374" bestFit="1" customWidth="1"/>
    <col min="10247" max="10247" width="13.6640625" style="374" customWidth="1"/>
    <col min="10248" max="10248" width="17.109375" style="374" bestFit="1" customWidth="1"/>
    <col min="10249" max="10249" width="4" style="374" customWidth="1"/>
    <col min="10250" max="10250" width="13.6640625" style="374" customWidth="1"/>
    <col min="10251" max="10492" width="13.6640625" style="374"/>
    <col min="10493" max="10493" width="22.109375" style="374" customWidth="1"/>
    <col min="10494" max="10500" width="13.6640625" style="374" customWidth="1"/>
    <col min="10501" max="10501" width="15.88671875" style="374" customWidth="1"/>
    <col min="10502" max="10502" width="16.5546875" style="374" bestFit="1" customWidth="1"/>
    <col min="10503" max="10503" width="13.6640625" style="374" customWidth="1"/>
    <col min="10504" max="10504" width="17.109375" style="374" bestFit="1" customWidth="1"/>
    <col min="10505" max="10505" width="4" style="374" customWidth="1"/>
    <col min="10506" max="10506" width="13.6640625" style="374" customWidth="1"/>
    <col min="10507" max="10748" width="13.6640625" style="374"/>
    <col min="10749" max="10749" width="22.109375" style="374" customWidth="1"/>
    <col min="10750" max="10756" width="13.6640625" style="374" customWidth="1"/>
    <col min="10757" max="10757" width="15.88671875" style="374" customWidth="1"/>
    <col min="10758" max="10758" width="16.5546875" style="374" bestFit="1" customWidth="1"/>
    <col min="10759" max="10759" width="13.6640625" style="374" customWidth="1"/>
    <col min="10760" max="10760" width="17.109375" style="374" bestFit="1" customWidth="1"/>
    <col min="10761" max="10761" width="4" style="374" customWidth="1"/>
    <col min="10762" max="10762" width="13.6640625" style="374" customWidth="1"/>
    <col min="10763" max="11004" width="13.6640625" style="374"/>
    <col min="11005" max="11005" width="22.109375" style="374" customWidth="1"/>
    <col min="11006" max="11012" width="13.6640625" style="374" customWidth="1"/>
    <col min="11013" max="11013" width="15.88671875" style="374" customWidth="1"/>
    <col min="11014" max="11014" width="16.5546875" style="374" bestFit="1" customWidth="1"/>
    <col min="11015" max="11015" width="13.6640625" style="374" customWidth="1"/>
    <col min="11016" max="11016" width="17.109375" style="374" bestFit="1" customWidth="1"/>
    <col min="11017" max="11017" width="4" style="374" customWidth="1"/>
    <col min="11018" max="11018" width="13.6640625" style="374" customWidth="1"/>
    <col min="11019" max="11260" width="13.6640625" style="374"/>
    <col min="11261" max="11261" width="22.109375" style="374" customWidth="1"/>
    <col min="11262" max="11268" width="13.6640625" style="374" customWidth="1"/>
    <col min="11269" max="11269" width="15.88671875" style="374" customWidth="1"/>
    <col min="11270" max="11270" width="16.5546875" style="374" bestFit="1" customWidth="1"/>
    <col min="11271" max="11271" width="13.6640625" style="374" customWidth="1"/>
    <col min="11272" max="11272" width="17.109375" style="374" bestFit="1" customWidth="1"/>
    <col min="11273" max="11273" width="4" style="374" customWidth="1"/>
    <col min="11274" max="11274" width="13.6640625" style="374" customWidth="1"/>
    <col min="11275" max="11516" width="13.6640625" style="374"/>
    <col min="11517" max="11517" width="22.109375" style="374" customWidth="1"/>
    <col min="11518" max="11524" width="13.6640625" style="374" customWidth="1"/>
    <col min="11525" max="11525" width="15.88671875" style="374" customWidth="1"/>
    <col min="11526" max="11526" width="16.5546875" style="374" bestFit="1" customWidth="1"/>
    <col min="11527" max="11527" width="13.6640625" style="374" customWidth="1"/>
    <col min="11528" max="11528" width="17.109375" style="374" bestFit="1" customWidth="1"/>
    <col min="11529" max="11529" width="4" style="374" customWidth="1"/>
    <col min="11530" max="11530" width="13.6640625" style="374" customWidth="1"/>
    <col min="11531" max="11772" width="13.6640625" style="374"/>
    <col min="11773" max="11773" width="22.109375" style="374" customWidth="1"/>
    <col min="11774" max="11780" width="13.6640625" style="374" customWidth="1"/>
    <col min="11781" max="11781" width="15.88671875" style="374" customWidth="1"/>
    <col min="11782" max="11782" width="16.5546875" style="374" bestFit="1" customWidth="1"/>
    <col min="11783" max="11783" width="13.6640625" style="374" customWidth="1"/>
    <col min="11784" max="11784" width="17.109375" style="374" bestFit="1" customWidth="1"/>
    <col min="11785" max="11785" width="4" style="374" customWidth="1"/>
    <col min="11786" max="11786" width="13.6640625" style="374" customWidth="1"/>
    <col min="11787" max="12028" width="13.6640625" style="374"/>
    <col min="12029" max="12029" width="22.109375" style="374" customWidth="1"/>
    <col min="12030" max="12036" width="13.6640625" style="374" customWidth="1"/>
    <col min="12037" max="12037" width="15.88671875" style="374" customWidth="1"/>
    <col min="12038" max="12038" width="16.5546875" style="374" bestFit="1" customWidth="1"/>
    <col min="12039" max="12039" width="13.6640625" style="374" customWidth="1"/>
    <col min="12040" max="12040" width="17.109375" style="374" bestFit="1" customWidth="1"/>
    <col min="12041" max="12041" width="4" style="374" customWidth="1"/>
    <col min="12042" max="12042" width="13.6640625" style="374" customWidth="1"/>
    <col min="12043" max="12284" width="13.6640625" style="374"/>
    <col min="12285" max="12285" width="22.109375" style="374" customWidth="1"/>
    <col min="12286" max="12292" width="13.6640625" style="374" customWidth="1"/>
    <col min="12293" max="12293" width="15.88671875" style="374" customWidth="1"/>
    <col min="12294" max="12294" width="16.5546875" style="374" bestFit="1" customWidth="1"/>
    <col min="12295" max="12295" width="13.6640625" style="374" customWidth="1"/>
    <col min="12296" max="12296" width="17.109375" style="374" bestFit="1" customWidth="1"/>
    <col min="12297" max="12297" width="4" style="374" customWidth="1"/>
    <col min="12298" max="12298" width="13.6640625" style="374" customWidth="1"/>
    <col min="12299" max="12540" width="13.6640625" style="374"/>
    <col min="12541" max="12541" width="22.109375" style="374" customWidth="1"/>
    <col min="12542" max="12548" width="13.6640625" style="374" customWidth="1"/>
    <col min="12549" max="12549" width="15.88671875" style="374" customWidth="1"/>
    <col min="12550" max="12550" width="16.5546875" style="374" bestFit="1" customWidth="1"/>
    <col min="12551" max="12551" width="13.6640625" style="374" customWidth="1"/>
    <col min="12552" max="12552" width="17.109375" style="374" bestFit="1" customWidth="1"/>
    <col min="12553" max="12553" width="4" style="374" customWidth="1"/>
    <col min="12554" max="12554" width="13.6640625" style="374" customWidth="1"/>
    <col min="12555" max="12796" width="13.6640625" style="374"/>
    <col min="12797" max="12797" width="22.109375" style="374" customWidth="1"/>
    <col min="12798" max="12804" width="13.6640625" style="374" customWidth="1"/>
    <col min="12805" max="12805" width="15.88671875" style="374" customWidth="1"/>
    <col min="12806" max="12806" width="16.5546875" style="374" bestFit="1" customWidth="1"/>
    <col min="12807" max="12807" width="13.6640625" style="374" customWidth="1"/>
    <col min="12808" max="12808" width="17.109375" style="374" bestFit="1" customWidth="1"/>
    <col min="12809" max="12809" width="4" style="374" customWidth="1"/>
    <col min="12810" max="12810" width="13.6640625" style="374" customWidth="1"/>
    <col min="12811" max="13052" width="13.6640625" style="374"/>
    <col min="13053" max="13053" width="22.109375" style="374" customWidth="1"/>
    <col min="13054" max="13060" width="13.6640625" style="374" customWidth="1"/>
    <col min="13061" max="13061" width="15.88671875" style="374" customWidth="1"/>
    <col min="13062" max="13062" width="16.5546875" style="374" bestFit="1" customWidth="1"/>
    <col min="13063" max="13063" width="13.6640625" style="374" customWidth="1"/>
    <col min="13064" max="13064" width="17.109375" style="374" bestFit="1" customWidth="1"/>
    <col min="13065" max="13065" width="4" style="374" customWidth="1"/>
    <col min="13066" max="13066" width="13.6640625" style="374" customWidth="1"/>
    <col min="13067" max="13308" width="13.6640625" style="374"/>
    <col min="13309" max="13309" width="22.109375" style="374" customWidth="1"/>
    <col min="13310" max="13316" width="13.6640625" style="374" customWidth="1"/>
    <col min="13317" max="13317" width="15.88671875" style="374" customWidth="1"/>
    <col min="13318" max="13318" width="16.5546875" style="374" bestFit="1" customWidth="1"/>
    <col min="13319" max="13319" width="13.6640625" style="374" customWidth="1"/>
    <col min="13320" max="13320" width="17.109375" style="374" bestFit="1" customWidth="1"/>
    <col min="13321" max="13321" width="4" style="374" customWidth="1"/>
    <col min="13322" max="13322" width="13.6640625" style="374" customWidth="1"/>
    <col min="13323" max="13564" width="13.6640625" style="374"/>
    <col min="13565" max="13565" width="22.109375" style="374" customWidth="1"/>
    <col min="13566" max="13572" width="13.6640625" style="374" customWidth="1"/>
    <col min="13573" max="13573" width="15.88671875" style="374" customWidth="1"/>
    <col min="13574" max="13574" width="16.5546875" style="374" bestFit="1" customWidth="1"/>
    <col min="13575" max="13575" width="13.6640625" style="374" customWidth="1"/>
    <col min="13576" max="13576" width="17.109375" style="374" bestFit="1" customWidth="1"/>
    <col min="13577" max="13577" width="4" style="374" customWidth="1"/>
    <col min="13578" max="13578" width="13.6640625" style="374" customWidth="1"/>
    <col min="13579" max="13820" width="13.6640625" style="374"/>
    <col min="13821" max="13821" width="22.109375" style="374" customWidth="1"/>
    <col min="13822" max="13828" width="13.6640625" style="374" customWidth="1"/>
    <col min="13829" max="13829" width="15.88671875" style="374" customWidth="1"/>
    <col min="13830" max="13830" width="16.5546875" style="374" bestFit="1" customWidth="1"/>
    <col min="13831" max="13831" width="13.6640625" style="374" customWidth="1"/>
    <col min="13832" max="13832" width="17.109375" style="374" bestFit="1" customWidth="1"/>
    <col min="13833" max="13833" width="4" style="374" customWidth="1"/>
    <col min="13834" max="13834" width="13.6640625" style="374" customWidth="1"/>
    <col min="13835" max="14076" width="13.6640625" style="374"/>
    <col min="14077" max="14077" width="22.109375" style="374" customWidth="1"/>
    <col min="14078" max="14084" width="13.6640625" style="374" customWidth="1"/>
    <col min="14085" max="14085" width="15.88671875" style="374" customWidth="1"/>
    <col min="14086" max="14086" width="16.5546875" style="374" bestFit="1" customWidth="1"/>
    <col min="14087" max="14087" width="13.6640625" style="374" customWidth="1"/>
    <col min="14088" max="14088" width="17.109375" style="374" bestFit="1" customWidth="1"/>
    <col min="14089" max="14089" width="4" style="374" customWidth="1"/>
    <col min="14090" max="14090" width="13.6640625" style="374" customWidth="1"/>
    <col min="14091" max="14332" width="13.6640625" style="374"/>
    <col min="14333" max="14333" width="22.109375" style="374" customWidth="1"/>
    <col min="14334" max="14340" width="13.6640625" style="374" customWidth="1"/>
    <col min="14341" max="14341" width="15.88671875" style="374" customWidth="1"/>
    <col min="14342" max="14342" width="16.5546875" style="374" bestFit="1" customWidth="1"/>
    <col min="14343" max="14343" width="13.6640625" style="374" customWidth="1"/>
    <col min="14344" max="14344" width="17.109375" style="374" bestFit="1" customWidth="1"/>
    <col min="14345" max="14345" width="4" style="374" customWidth="1"/>
    <col min="14346" max="14346" width="13.6640625" style="374" customWidth="1"/>
    <col min="14347" max="14588" width="13.6640625" style="374"/>
    <col min="14589" max="14589" width="22.109375" style="374" customWidth="1"/>
    <col min="14590" max="14596" width="13.6640625" style="374" customWidth="1"/>
    <col min="14597" max="14597" width="15.88671875" style="374" customWidth="1"/>
    <col min="14598" max="14598" width="16.5546875" style="374" bestFit="1" customWidth="1"/>
    <col min="14599" max="14599" width="13.6640625" style="374" customWidth="1"/>
    <col min="14600" max="14600" width="17.109375" style="374" bestFit="1" customWidth="1"/>
    <col min="14601" max="14601" width="4" style="374" customWidth="1"/>
    <col min="14602" max="14602" width="13.6640625" style="374" customWidth="1"/>
    <col min="14603" max="14844" width="13.6640625" style="374"/>
    <col min="14845" max="14845" width="22.109375" style="374" customWidth="1"/>
    <col min="14846" max="14852" width="13.6640625" style="374" customWidth="1"/>
    <col min="14853" max="14853" width="15.88671875" style="374" customWidth="1"/>
    <col min="14854" max="14854" width="16.5546875" style="374" bestFit="1" customWidth="1"/>
    <col min="14855" max="14855" width="13.6640625" style="374" customWidth="1"/>
    <col min="14856" max="14856" width="17.109375" style="374" bestFit="1" customWidth="1"/>
    <col min="14857" max="14857" width="4" style="374" customWidth="1"/>
    <col min="14858" max="14858" width="13.6640625" style="374" customWidth="1"/>
    <col min="14859" max="15100" width="13.6640625" style="374"/>
    <col min="15101" max="15101" width="22.109375" style="374" customWidth="1"/>
    <col min="15102" max="15108" width="13.6640625" style="374" customWidth="1"/>
    <col min="15109" max="15109" width="15.88671875" style="374" customWidth="1"/>
    <col min="15110" max="15110" width="16.5546875" style="374" bestFit="1" customWidth="1"/>
    <col min="15111" max="15111" width="13.6640625" style="374" customWidth="1"/>
    <col min="15112" max="15112" width="17.109375" style="374" bestFit="1" customWidth="1"/>
    <col min="15113" max="15113" width="4" style="374" customWidth="1"/>
    <col min="15114" max="15114" width="13.6640625" style="374" customWidth="1"/>
    <col min="15115" max="15356" width="13.6640625" style="374"/>
    <col min="15357" max="15357" width="22.109375" style="374" customWidth="1"/>
    <col min="15358" max="15364" width="13.6640625" style="374" customWidth="1"/>
    <col min="15365" max="15365" width="15.88671875" style="374" customWidth="1"/>
    <col min="15366" max="15366" width="16.5546875" style="374" bestFit="1" customWidth="1"/>
    <col min="15367" max="15367" width="13.6640625" style="374" customWidth="1"/>
    <col min="15368" max="15368" width="17.109375" style="374" bestFit="1" customWidth="1"/>
    <col min="15369" max="15369" width="4" style="374" customWidth="1"/>
    <col min="15370" max="15370" width="13.6640625" style="374" customWidth="1"/>
    <col min="15371" max="15612" width="13.6640625" style="374"/>
    <col min="15613" max="15613" width="22.109375" style="374" customWidth="1"/>
    <col min="15614" max="15620" width="13.6640625" style="374" customWidth="1"/>
    <col min="15621" max="15621" width="15.88671875" style="374" customWidth="1"/>
    <col min="15622" max="15622" width="16.5546875" style="374" bestFit="1" customWidth="1"/>
    <col min="15623" max="15623" width="13.6640625" style="374" customWidth="1"/>
    <col min="15624" max="15624" width="17.109375" style="374" bestFit="1" customWidth="1"/>
    <col min="15625" max="15625" width="4" style="374" customWidth="1"/>
    <col min="15626" max="15626" width="13.6640625" style="374" customWidth="1"/>
    <col min="15627" max="15868" width="13.6640625" style="374"/>
    <col min="15869" max="15869" width="22.109375" style="374" customWidth="1"/>
    <col min="15870" max="15876" width="13.6640625" style="374" customWidth="1"/>
    <col min="15877" max="15877" width="15.88671875" style="374" customWidth="1"/>
    <col min="15878" max="15878" width="16.5546875" style="374" bestFit="1" customWidth="1"/>
    <col min="15879" max="15879" width="13.6640625" style="374" customWidth="1"/>
    <col min="15880" max="15880" width="17.109375" style="374" bestFit="1" customWidth="1"/>
    <col min="15881" max="15881" width="4" style="374" customWidth="1"/>
    <col min="15882" max="15882" width="13.6640625" style="374" customWidth="1"/>
    <col min="15883" max="16124" width="13.6640625" style="374"/>
    <col min="16125" max="16125" width="22.109375" style="374" customWidth="1"/>
    <col min="16126" max="16132" width="13.6640625" style="374" customWidth="1"/>
    <col min="16133" max="16133" width="15.88671875" style="374" customWidth="1"/>
    <col min="16134" max="16134" width="16.5546875" style="374" bestFit="1" customWidth="1"/>
    <col min="16135" max="16135" width="13.6640625" style="374" customWidth="1"/>
    <col min="16136" max="16136" width="17.109375" style="374" bestFit="1" customWidth="1"/>
    <col min="16137" max="16137" width="4" style="374" customWidth="1"/>
    <col min="16138" max="16138" width="13.6640625" style="374" customWidth="1"/>
    <col min="16139" max="16384" width="13.6640625" style="374"/>
  </cols>
  <sheetData>
    <row r="1" spans="1:31" s="363" customFormat="1">
      <c r="A1" s="451" t="s">
        <v>26</v>
      </c>
      <c r="B1" s="361"/>
      <c r="C1" s="361"/>
      <c r="D1" s="46"/>
      <c r="E1" s="362"/>
      <c r="F1" s="46"/>
      <c r="G1" s="46"/>
      <c r="H1" s="3"/>
      <c r="I1" s="3"/>
      <c r="J1" s="3"/>
    </row>
    <row r="2" spans="1:31" s="363" customFormat="1">
      <c r="A2" s="364"/>
      <c r="B2" s="361"/>
      <c r="C2" s="361"/>
      <c r="D2" s="46"/>
      <c r="E2" s="386" t="s">
        <v>162</v>
      </c>
      <c r="F2" s="386" t="s">
        <v>116</v>
      </c>
      <c r="G2" s="46"/>
      <c r="H2" s="3"/>
      <c r="I2" s="3"/>
      <c r="J2" s="3"/>
    </row>
    <row r="3" spans="1:31" s="363" customFormat="1" ht="15">
      <c r="A3" s="80" t="str">
        <f>'1-Contractblad totaal'!A3</f>
        <v>Naam opdrachtgever</v>
      </c>
      <c r="B3" s="81" t="str">
        <f>'1-Contractblad totaal'!B3</f>
        <v>GVB Veren</v>
      </c>
      <c r="C3" s="81"/>
      <c r="D3" s="46"/>
      <c r="E3" s="365" t="s">
        <v>164</v>
      </c>
      <c r="F3" s="465"/>
      <c r="G3" s="46"/>
      <c r="H3" s="3"/>
      <c r="I3" s="3"/>
      <c r="J3" s="3"/>
    </row>
    <row r="4" spans="1:31" s="363" customFormat="1" ht="15">
      <c r="A4" s="80" t="str">
        <f>'1-Contractblad totaal'!A4</f>
        <v>Calculatie onderdeel</v>
      </c>
      <c r="B4" s="81" t="str">
        <f ca="1">MID(CELL("bestandsnaam",$D$9),SEARCH("]",CELL("bestandsnaam",$D$9),1)+1,256)</f>
        <v>9-Glasbewassing</v>
      </c>
      <c r="C4" s="81"/>
      <c r="D4" s="46"/>
      <c r="E4" s="365" t="s">
        <v>163</v>
      </c>
      <c r="F4" s="465"/>
      <c r="G4" s="46"/>
      <c r="H4" s="3"/>
      <c r="I4" s="3"/>
      <c r="J4" s="3"/>
    </row>
    <row r="5" spans="1:31" s="363" customFormat="1" ht="15">
      <c r="A5" s="80" t="str">
        <f>'1-Contractblad totaal'!A5</f>
        <v>Gebouw/plaats</v>
      </c>
      <c r="B5" s="81" t="str">
        <f>'1-Contractblad totaal'!B5</f>
        <v>Amsterdam</v>
      </c>
      <c r="C5" s="81"/>
      <c r="D5" s="383"/>
      <c r="E5" s="365" t="s">
        <v>165</v>
      </c>
      <c r="F5" s="465"/>
      <c r="G5" s="46"/>
      <c r="H5" s="366"/>
      <c r="J5" s="367"/>
      <c r="K5" s="368"/>
      <c r="L5" s="367"/>
      <c r="M5" s="366"/>
      <c r="N5" s="367"/>
      <c r="O5" s="367"/>
      <c r="P5" s="366"/>
      <c r="Q5" s="367"/>
      <c r="R5" s="367"/>
      <c r="S5" s="366"/>
      <c r="T5" s="368"/>
      <c r="U5" s="367"/>
      <c r="V5" s="366"/>
      <c r="W5" s="367"/>
      <c r="X5" s="367"/>
      <c r="Y5" s="366"/>
      <c r="Z5" s="367"/>
      <c r="AA5" s="367"/>
      <c r="AB5" s="366"/>
      <c r="AC5" s="367"/>
      <c r="AD5" s="367"/>
      <c r="AE5" s="366"/>
    </row>
    <row r="6" spans="1:31" s="363" customFormat="1" ht="17.25" customHeight="1">
      <c r="A6" s="80" t="str">
        <f>'1-Contractblad totaal'!A6</f>
        <v>Referentie nummer</v>
      </c>
      <c r="B6" s="81" t="str">
        <f>'1-Contractblad totaal'!B6</f>
        <v>2021-69</v>
      </c>
      <c r="C6" s="81"/>
      <c r="D6" s="383"/>
      <c r="E6" s="362"/>
      <c r="F6" s="46"/>
      <c r="G6" s="46"/>
      <c r="H6" s="366"/>
      <c r="J6" s="369"/>
      <c r="K6" s="368"/>
      <c r="L6" s="369"/>
      <c r="M6" s="370"/>
      <c r="N6" s="367"/>
      <c r="O6" s="369"/>
      <c r="P6" s="370"/>
      <c r="Q6" s="367"/>
      <c r="R6" s="369"/>
      <c r="S6" s="370"/>
      <c r="T6" s="368"/>
      <c r="U6" s="369"/>
      <c r="V6" s="370"/>
      <c r="W6" s="367"/>
      <c r="X6" s="369"/>
      <c r="Y6" s="370"/>
      <c r="Z6" s="367"/>
      <c r="AA6" s="369"/>
      <c r="AB6" s="370"/>
      <c r="AC6" s="367"/>
      <c r="AD6" s="369"/>
      <c r="AE6" s="370"/>
    </row>
    <row r="7" spans="1:31" s="363" customFormat="1" ht="17.25" customHeight="1">
      <c r="A7" s="80" t="str">
        <f>'1-Contractblad totaal'!A8</f>
        <v>Naam dienstverlener</v>
      </c>
      <c r="B7" s="692">
        <f>'1-Contractblad totaal'!B8</f>
        <v>0</v>
      </c>
      <c r="C7" s="318"/>
      <c r="D7" s="384"/>
      <c r="E7" s="362"/>
      <c r="F7" s="46"/>
      <c r="G7" s="46"/>
      <c r="H7" s="366"/>
      <c r="I7" s="366"/>
      <c r="J7" s="366"/>
      <c r="K7" s="366"/>
      <c r="L7" s="366"/>
      <c r="M7" s="366"/>
      <c r="N7" s="366"/>
    </row>
    <row r="8" spans="1:31" s="363" customFormat="1" ht="17.25" customHeight="1">
      <c r="A8" s="80" t="str">
        <f>'1-Contractblad totaal'!A9</f>
        <v>Prijspeil</v>
      </c>
      <c r="B8" s="108">
        <f>'1-Contractblad totaal'!B9</f>
        <v>44652</v>
      </c>
      <c r="C8" s="108"/>
      <c r="D8" s="385"/>
      <c r="E8" s="362"/>
      <c r="F8" s="46"/>
      <c r="G8" s="46"/>
      <c r="H8" s="366"/>
      <c r="I8" s="371"/>
      <c r="J8" s="371"/>
      <c r="K8" s="371"/>
      <c r="L8" s="371"/>
    </row>
    <row r="9" spans="1:31" s="371" customFormat="1" ht="17.25" customHeight="1">
      <c r="D9" s="385"/>
      <c r="E9" s="362"/>
      <c r="F9" s="46"/>
      <c r="G9" s="46"/>
      <c r="H9" s="366"/>
    </row>
    <row r="10" spans="1:31" s="363" customFormat="1" ht="17.25" customHeight="1">
      <c r="D10" s="385"/>
      <c r="E10" s="362"/>
      <c r="F10" s="46"/>
      <c r="G10" s="46"/>
      <c r="H10" s="366"/>
      <c r="I10" s="371"/>
      <c r="J10" s="371"/>
      <c r="K10" s="371"/>
      <c r="L10" s="371"/>
    </row>
    <row r="11" spans="1:31" s="363" customFormat="1" ht="15">
      <c r="A11" s="372"/>
      <c r="E11" s="373"/>
      <c r="F11" s="367"/>
      <c r="G11" s="367"/>
      <c r="H11" s="366"/>
    </row>
    <row r="12" spans="1:31" s="487" customFormat="1" ht="43.5" customHeight="1">
      <c r="A12" s="485" t="s">
        <v>106</v>
      </c>
      <c r="B12" s="486" t="s">
        <v>162</v>
      </c>
      <c r="C12" s="488" t="s">
        <v>198</v>
      </c>
      <c r="D12" s="386" t="s">
        <v>166</v>
      </c>
      <c r="E12" s="486" t="s">
        <v>108</v>
      </c>
      <c r="F12" s="486" t="s">
        <v>59</v>
      </c>
      <c r="G12" s="486" t="s">
        <v>199</v>
      </c>
      <c r="H12" s="486" t="s">
        <v>167</v>
      </c>
      <c r="I12" s="486" t="s">
        <v>168</v>
      </c>
      <c r="J12" s="486" t="s">
        <v>169</v>
      </c>
    </row>
    <row r="13" spans="1:31">
      <c r="A13" s="375" t="s">
        <v>233</v>
      </c>
      <c r="B13" s="365" t="s">
        <v>164</v>
      </c>
      <c r="C13" s="365"/>
      <c r="D13" s="470">
        <v>200</v>
      </c>
      <c r="E13" s="376">
        <f>D13*G13</f>
        <v>0</v>
      </c>
      <c r="F13" s="377" t="s">
        <v>170</v>
      </c>
      <c r="G13" s="484">
        <f>VLOOKUP(B13,$E$3:$F$10,2,FALSE)</f>
        <v>0</v>
      </c>
      <c r="H13" s="376">
        <f t="shared" ref="H13:H15" si="0">F13*E13</f>
        <v>0</v>
      </c>
      <c r="I13" s="461"/>
      <c r="J13" s="378">
        <f t="shared" ref="J13:J15" si="1">H13+I13</f>
        <v>0</v>
      </c>
    </row>
    <row r="14" spans="1:31">
      <c r="A14" s="375" t="s">
        <v>233</v>
      </c>
      <c r="B14" s="365" t="s">
        <v>163</v>
      </c>
      <c r="C14" s="365"/>
      <c r="D14" s="470">
        <v>200</v>
      </c>
      <c r="E14" s="376">
        <f t="shared" ref="E14:E15" si="2">D14*G14</f>
        <v>0</v>
      </c>
      <c r="F14" s="377" t="s">
        <v>170</v>
      </c>
      <c r="G14" s="484">
        <f t="shared" ref="G14" si="3">VLOOKUP(B14,$E$3:$F$10,2,FALSE)</f>
        <v>0</v>
      </c>
      <c r="H14" s="376">
        <f t="shared" si="0"/>
        <v>0</v>
      </c>
      <c r="I14" s="461"/>
      <c r="J14" s="378">
        <f t="shared" si="1"/>
        <v>0</v>
      </c>
    </row>
    <row r="15" spans="1:31">
      <c r="A15" s="375" t="s">
        <v>233</v>
      </c>
      <c r="B15" s="365" t="s">
        <v>165</v>
      </c>
      <c r="C15" s="379"/>
      <c r="D15" s="470">
        <v>75</v>
      </c>
      <c r="E15" s="376">
        <f t="shared" si="2"/>
        <v>0</v>
      </c>
      <c r="F15" s="377" t="s">
        <v>170</v>
      </c>
      <c r="G15" s="484">
        <f>VLOOKUP(E5,$E$3:$F$10,2,FALSE)</f>
        <v>0</v>
      </c>
      <c r="H15" s="376">
        <f t="shared" si="0"/>
        <v>0</v>
      </c>
      <c r="I15" s="461"/>
      <c r="J15" s="378">
        <f t="shared" si="1"/>
        <v>0</v>
      </c>
    </row>
    <row r="16" spans="1:31">
      <c r="B16" s="374"/>
      <c r="C16" s="374"/>
      <c r="E16" s="374"/>
      <c r="F16" s="374"/>
      <c r="G16" s="374"/>
      <c r="H16" s="374"/>
      <c r="J16" s="374"/>
    </row>
    <row r="17" spans="1:10">
      <c r="A17" s="473" t="s">
        <v>8</v>
      </c>
      <c r="B17" s="474"/>
      <c r="C17" s="478"/>
      <c r="D17" s="475">
        <f>SUM(D13:D15)</f>
        <v>475</v>
      </c>
      <c r="E17" s="477"/>
      <c r="F17" s="478"/>
      <c r="G17" s="474"/>
      <c r="H17" s="476">
        <f>SUM(H13:H15)</f>
        <v>0</v>
      </c>
      <c r="I17" s="472">
        <f>SUM(I13:I15)</f>
        <v>0</v>
      </c>
      <c r="J17" s="472">
        <f>SUM(J13:J15)</f>
        <v>0</v>
      </c>
    </row>
  </sheetData>
  <autoFilter ref="A12:AE17" xr:uid="{00000000-0009-0000-0000-00000A000000}"/>
  <printOptions horizontalCentered="1"/>
  <pageMargins left="0.7" right="0.7" top="0.75" bottom="0.75" header="0.3" footer="0.3"/>
  <pageSetup paperSize="9" scale="81" fitToHeight="0" orientation="landscape" r:id="rId1"/>
  <headerFooter alignWithMargins="0">
    <oddFooter>&amp;L&amp;F-&amp;A
Atir b.v. ©&amp;Rprintversie &amp;D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33"/>
  <sheetViews>
    <sheetView showGridLines="0" zoomScale="85" zoomScaleNormal="85" zoomScaleSheetLayoutView="100" zoomScalePageLayoutView="50" workbookViewId="0">
      <pane ySplit="10" topLeftCell="A11" activePane="bottomLeft" state="frozen"/>
      <selection activeCell="D33" sqref="D33"/>
      <selection pane="bottomLeft" activeCell="A11" sqref="A11"/>
    </sheetView>
  </sheetViews>
  <sheetFormatPr defaultColWidth="9.109375" defaultRowHeight="13.2"/>
  <cols>
    <col min="1" max="2" width="35.6640625" style="363" bestFit="1" customWidth="1"/>
    <col min="3" max="3" width="23.6640625" style="363" customWidth="1"/>
    <col min="4" max="12" width="12.88671875" style="363" customWidth="1"/>
    <col min="13" max="13" width="1.6640625" style="363" customWidth="1"/>
    <col min="14" max="14" width="12.88671875" style="363" customWidth="1"/>
    <col min="15" max="15" width="1.5546875" style="363" customWidth="1"/>
    <col min="16" max="17" width="12.88671875" style="363" customWidth="1"/>
    <col min="18" max="16384" width="9.109375" style="363"/>
  </cols>
  <sheetData>
    <row r="1" spans="1:17">
      <c r="A1" s="388"/>
      <c r="B1" s="387"/>
      <c r="C1" s="387"/>
    </row>
    <row r="2" spans="1:17" ht="15">
      <c r="A2" s="405" t="str">
        <f>'1-Contractblad totaal'!A3</f>
        <v>Naam opdrachtgever</v>
      </c>
      <c r="B2" s="406" t="str">
        <f>'1-Contractblad totaal'!B3</f>
        <v>GVB Veren</v>
      </c>
    </row>
    <row r="3" spans="1:17" ht="15">
      <c r="A3" s="405" t="str">
        <f>'1-Contractblad totaal'!A4</f>
        <v>Calculatie onderdeel</v>
      </c>
      <c r="B3" s="139" t="str">
        <f ca="1">MID(CELL("bestandsnaam",$D$9),SEARCH("]",CELL("bestandsnaam",$D$9),1)+1,256)</f>
        <v>10-Machinekosten</v>
      </c>
    </row>
    <row r="4" spans="1:17" ht="15">
      <c r="A4" s="405" t="str">
        <f>'1-Contractblad totaal'!A5</f>
        <v>Gebouw/plaats</v>
      </c>
      <c r="B4" s="406" t="str">
        <f>'1-Contractblad totaal'!B5</f>
        <v>Amsterdam</v>
      </c>
    </row>
    <row r="5" spans="1:17" ht="15">
      <c r="A5" s="405" t="str">
        <f>'1-Contractblad totaal'!A6</f>
        <v>Referentie nummer</v>
      </c>
      <c r="B5" s="406" t="str">
        <f>'1-Contractblad totaal'!B6</f>
        <v>2021-69</v>
      </c>
    </row>
    <row r="6" spans="1:17" ht="15">
      <c r="A6" s="405" t="str">
        <f>'1-Contractblad totaal'!A8</f>
        <v>Naam dienstverlener</v>
      </c>
      <c r="B6" s="406">
        <f>'1-Contractblad totaal'!B8</f>
        <v>0</v>
      </c>
    </row>
    <row r="7" spans="1:17" ht="15">
      <c r="A7" s="405" t="str">
        <f>'1-Contractblad totaal'!A9</f>
        <v>Prijspeil</v>
      </c>
      <c r="B7" s="108">
        <f>'1-Contractblad totaal'!B9</f>
        <v>44652</v>
      </c>
    </row>
    <row r="8" spans="1:17" ht="15">
      <c r="A8" s="405"/>
    </row>
    <row r="9" spans="1:17" ht="15">
      <c r="A9" s="389"/>
      <c r="B9" s="389"/>
      <c r="C9" s="390"/>
    </row>
    <row r="10" spans="1:17" s="391" customFormat="1" ht="58.5" customHeight="1">
      <c r="A10" s="159" t="s">
        <v>87</v>
      </c>
      <c r="B10" s="159" t="s">
        <v>106</v>
      </c>
      <c r="C10" s="159" t="s">
        <v>88</v>
      </c>
      <c r="D10" s="159" t="s">
        <v>155</v>
      </c>
      <c r="E10" s="159" t="s">
        <v>41</v>
      </c>
      <c r="F10" s="159" t="s">
        <v>156</v>
      </c>
      <c r="G10" s="159" t="s">
        <v>157</v>
      </c>
      <c r="H10" s="159" t="s">
        <v>64</v>
      </c>
      <c r="I10" s="159" t="s">
        <v>158</v>
      </c>
      <c r="J10" s="159" t="s">
        <v>159</v>
      </c>
      <c r="K10" s="159" t="s">
        <v>47</v>
      </c>
      <c r="L10" s="159" t="s">
        <v>160</v>
      </c>
      <c r="M10" s="363"/>
      <c r="N10" s="159" t="s">
        <v>161</v>
      </c>
      <c r="O10" s="363"/>
      <c r="P10" s="159" t="s">
        <v>25</v>
      </c>
      <c r="Q10" s="159" t="s">
        <v>109</v>
      </c>
    </row>
    <row r="11" spans="1:17">
      <c r="D11" s="392"/>
      <c r="E11" s="392"/>
      <c r="F11" s="393"/>
      <c r="G11" s="392"/>
      <c r="H11" s="392"/>
      <c r="J11" s="471">
        <v>0</v>
      </c>
      <c r="K11" s="471">
        <v>0</v>
      </c>
      <c r="L11" s="471">
        <v>0</v>
      </c>
      <c r="N11" s="394"/>
      <c r="P11" s="393"/>
    </row>
    <row r="12" spans="1:17">
      <c r="A12" s="462"/>
      <c r="B12" s="462"/>
      <c r="C12" s="463"/>
      <c r="D12" s="464">
        <v>0</v>
      </c>
      <c r="E12" s="464">
        <v>0</v>
      </c>
      <c r="F12" s="395">
        <f>D12-E12</f>
        <v>0</v>
      </c>
      <c r="G12" s="460">
        <v>0</v>
      </c>
      <c r="H12" s="464">
        <v>0</v>
      </c>
      <c r="I12" s="396">
        <f>IF(G12=0,0,(F12-H12)/G12)</f>
        <v>0</v>
      </c>
      <c r="J12" s="397">
        <f>D12*$J$11</f>
        <v>0</v>
      </c>
      <c r="K12" s="396">
        <f>D12*$K$11</f>
        <v>0</v>
      </c>
      <c r="L12" s="398">
        <f>$L$11*D12</f>
        <v>0</v>
      </c>
      <c r="N12" s="399">
        <f>SUM(I12:L12)</f>
        <v>0</v>
      </c>
      <c r="P12" s="460">
        <v>0</v>
      </c>
      <c r="Q12" s="396">
        <f t="shared" ref="Q12:Q28" si="0">N12*P12</f>
        <v>0</v>
      </c>
    </row>
    <row r="13" spans="1:17">
      <c r="A13" s="462"/>
      <c r="B13" s="462"/>
      <c r="C13" s="463"/>
      <c r="D13" s="464">
        <v>0</v>
      </c>
      <c r="E13" s="464">
        <v>0</v>
      </c>
      <c r="F13" s="395">
        <f>D13-E13</f>
        <v>0</v>
      </c>
      <c r="G13" s="460">
        <v>0</v>
      </c>
      <c r="H13" s="464">
        <v>0</v>
      </c>
      <c r="I13" s="396">
        <f>IF(G13=0,0,(F13-H13)/G13)</f>
        <v>0</v>
      </c>
      <c r="J13" s="397">
        <f>D13*$J$11</f>
        <v>0</v>
      </c>
      <c r="K13" s="396">
        <f>D13*$K$11</f>
        <v>0</v>
      </c>
      <c r="L13" s="398">
        <f>$L$11*D13</f>
        <v>0</v>
      </c>
      <c r="N13" s="399">
        <f>SUM(I13:L13)</f>
        <v>0</v>
      </c>
      <c r="P13" s="460">
        <v>0</v>
      </c>
      <c r="Q13" s="396">
        <f t="shared" ref="Q13" si="1">N13*P13</f>
        <v>0</v>
      </c>
    </row>
    <row r="14" spans="1:17">
      <c r="A14" s="462"/>
      <c r="B14" s="462"/>
      <c r="C14" s="463"/>
      <c r="D14" s="464">
        <v>0</v>
      </c>
      <c r="E14" s="464">
        <v>0</v>
      </c>
      <c r="F14" s="395">
        <f>D14-E14</f>
        <v>0</v>
      </c>
      <c r="G14" s="460">
        <v>0</v>
      </c>
      <c r="H14" s="464">
        <v>0</v>
      </c>
      <c r="I14" s="396">
        <f>IF(G14=0,0,(F14-H14)/G14)</f>
        <v>0</v>
      </c>
      <c r="J14" s="397">
        <f>D14*$J$11</f>
        <v>0</v>
      </c>
      <c r="K14" s="396">
        <f>D14*$K$11</f>
        <v>0</v>
      </c>
      <c r="L14" s="398">
        <f>$L$11*D14</f>
        <v>0</v>
      </c>
      <c r="N14" s="399">
        <f>SUM(I14:L14)</f>
        <v>0</v>
      </c>
      <c r="P14" s="460">
        <v>0</v>
      </c>
      <c r="Q14" s="396">
        <f t="shared" si="0"/>
        <v>0</v>
      </c>
    </row>
    <row r="15" spans="1:17">
      <c r="A15" s="462"/>
      <c r="B15" s="462"/>
      <c r="C15" s="463"/>
      <c r="D15" s="464">
        <v>0</v>
      </c>
      <c r="E15" s="464">
        <v>0</v>
      </c>
      <c r="F15" s="395">
        <f t="shared" ref="F15:F17" si="2">D15-E15</f>
        <v>0</v>
      </c>
      <c r="G15" s="460">
        <v>0</v>
      </c>
      <c r="H15" s="464">
        <v>0</v>
      </c>
      <c r="I15" s="396">
        <f t="shared" ref="I15:I17" si="3">IF(G15=0,0,(F15-H15)/G15)</f>
        <v>0</v>
      </c>
      <c r="J15" s="397">
        <f t="shared" ref="J15:J17" si="4">D15*$J$11</f>
        <v>0</v>
      </c>
      <c r="K15" s="396">
        <f t="shared" ref="K15:K17" si="5">D15*$K$11</f>
        <v>0</v>
      </c>
      <c r="L15" s="398">
        <f t="shared" ref="L15:L17" si="6">$L$11*D15</f>
        <v>0</v>
      </c>
      <c r="N15" s="399">
        <f t="shared" ref="N15:N17" si="7">SUM(I15:L15)</f>
        <v>0</v>
      </c>
      <c r="P15" s="460">
        <v>0</v>
      </c>
      <c r="Q15" s="396">
        <f t="shared" si="0"/>
        <v>0</v>
      </c>
    </row>
    <row r="16" spans="1:17">
      <c r="A16" s="462"/>
      <c r="B16" s="462"/>
      <c r="C16" s="463"/>
      <c r="D16" s="464">
        <v>0</v>
      </c>
      <c r="E16" s="464">
        <v>0</v>
      </c>
      <c r="F16" s="395">
        <f t="shared" si="2"/>
        <v>0</v>
      </c>
      <c r="G16" s="460">
        <v>0</v>
      </c>
      <c r="H16" s="464">
        <v>0</v>
      </c>
      <c r="I16" s="396">
        <f t="shared" si="3"/>
        <v>0</v>
      </c>
      <c r="J16" s="397">
        <f t="shared" si="4"/>
        <v>0</v>
      </c>
      <c r="K16" s="396">
        <f t="shared" si="5"/>
        <v>0</v>
      </c>
      <c r="L16" s="398">
        <f t="shared" si="6"/>
        <v>0</v>
      </c>
      <c r="N16" s="399">
        <f t="shared" si="7"/>
        <v>0</v>
      </c>
      <c r="P16" s="460">
        <v>0</v>
      </c>
      <c r="Q16" s="396">
        <f t="shared" si="0"/>
        <v>0</v>
      </c>
    </row>
    <row r="17" spans="1:17">
      <c r="A17" s="462"/>
      <c r="B17" s="462"/>
      <c r="C17" s="463"/>
      <c r="D17" s="464">
        <v>0</v>
      </c>
      <c r="E17" s="464">
        <v>0</v>
      </c>
      <c r="F17" s="395">
        <f t="shared" si="2"/>
        <v>0</v>
      </c>
      <c r="G17" s="460">
        <v>0</v>
      </c>
      <c r="H17" s="464">
        <v>0</v>
      </c>
      <c r="I17" s="396">
        <f t="shared" si="3"/>
        <v>0</v>
      </c>
      <c r="J17" s="397">
        <f t="shared" si="4"/>
        <v>0</v>
      </c>
      <c r="K17" s="396">
        <f t="shared" si="5"/>
        <v>0</v>
      </c>
      <c r="L17" s="398">
        <f t="shared" si="6"/>
        <v>0</v>
      </c>
      <c r="N17" s="399">
        <f t="shared" si="7"/>
        <v>0</v>
      </c>
      <c r="P17" s="460">
        <v>0</v>
      </c>
      <c r="Q17" s="396">
        <f t="shared" si="0"/>
        <v>0</v>
      </c>
    </row>
    <row r="18" spans="1:17">
      <c r="A18" s="462"/>
      <c r="B18" s="462"/>
      <c r="C18" s="463"/>
      <c r="D18" s="464">
        <v>0</v>
      </c>
      <c r="E18" s="464">
        <v>0</v>
      </c>
      <c r="F18" s="395">
        <f t="shared" ref="F18:F31" si="8">D18-E18</f>
        <v>0</v>
      </c>
      <c r="G18" s="460">
        <v>0</v>
      </c>
      <c r="H18" s="464">
        <v>0</v>
      </c>
      <c r="I18" s="396">
        <f t="shared" ref="I18:I31" si="9">IF(G18=0,0,(F18-H18)/G18)</f>
        <v>0</v>
      </c>
      <c r="J18" s="397">
        <f t="shared" ref="J18:J31" si="10">D18*$J$11</f>
        <v>0</v>
      </c>
      <c r="K18" s="396">
        <f t="shared" ref="K18:K31" si="11">D18*$K$11</f>
        <v>0</v>
      </c>
      <c r="L18" s="398">
        <f t="shared" ref="L18:L31" si="12">$L$11*D18</f>
        <v>0</v>
      </c>
      <c r="N18" s="399">
        <f t="shared" ref="N18:N31" si="13">SUM(I18:L18)</f>
        <v>0</v>
      </c>
      <c r="P18" s="460">
        <v>0</v>
      </c>
      <c r="Q18" s="396">
        <f t="shared" si="0"/>
        <v>0</v>
      </c>
    </row>
    <row r="19" spans="1:17">
      <c r="A19" s="462"/>
      <c r="B19" s="462"/>
      <c r="C19" s="463"/>
      <c r="D19" s="464">
        <v>0</v>
      </c>
      <c r="E19" s="464">
        <v>0</v>
      </c>
      <c r="F19" s="395">
        <f t="shared" si="8"/>
        <v>0</v>
      </c>
      <c r="G19" s="460">
        <v>0</v>
      </c>
      <c r="H19" s="464">
        <v>0</v>
      </c>
      <c r="I19" s="396">
        <f t="shared" si="9"/>
        <v>0</v>
      </c>
      <c r="J19" s="397">
        <f t="shared" si="10"/>
        <v>0</v>
      </c>
      <c r="K19" s="396">
        <f t="shared" si="11"/>
        <v>0</v>
      </c>
      <c r="L19" s="398">
        <f t="shared" si="12"/>
        <v>0</v>
      </c>
      <c r="N19" s="399">
        <f t="shared" si="13"/>
        <v>0</v>
      </c>
      <c r="P19" s="460">
        <v>0</v>
      </c>
      <c r="Q19" s="396">
        <f t="shared" si="0"/>
        <v>0</v>
      </c>
    </row>
    <row r="20" spans="1:17">
      <c r="A20" s="462"/>
      <c r="B20" s="462"/>
      <c r="C20" s="463"/>
      <c r="D20" s="464">
        <v>0</v>
      </c>
      <c r="E20" s="464">
        <v>0</v>
      </c>
      <c r="F20" s="395">
        <f t="shared" si="8"/>
        <v>0</v>
      </c>
      <c r="G20" s="460">
        <v>0</v>
      </c>
      <c r="H20" s="464">
        <v>0</v>
      </c>
      <c r="I20" s="396">
        <f t="shared" si="9"/>
        <v>0</v>
      </c>
      <c r="J20" s="397">
        <f t="shared" si="10"/>
        <v>0</v>
      </c>
      <c r="K20" s="396">
        <f t="shared" si="11"/>
        <v>0</v>
      </c>
      <c r="L20" s="398">
        <f t="shared" si="12"/>
        <v>0</v>
      </c>
      <c r="N20" s="399">
        <f t="shared" si="13"/>
        <v>0</v>
      </c>
      <c r="P20" s="460">
        <v>0</v>
      </c>
      <c r="Q20" s="396">
        <f t="shared" si="0"/>
        <v>0</v>
      </c>
    </row>
    <row r="21" spans="1:17">
      <c r="A21" s="462"/>
      <c r="B21" s="462"/>
      <c r="C21" s="463"/>
      <c r="D21" s="464">
        <v>0</v>
      </c>
      <c r="E21" s="464">
        <v>0</v>
      </c>
      <c r="F21" s="395">
        <f t="shared" si="8"/>
        <v>0</v>
      </c>
      <c r="G21" s="460">
        <v>0</v>
      </c>
      <c r="H21" s="464">
        <v>0</v>
      </c>
      <c r="I21" s="396">
        <f t="shared" si="9"/>
        <v>0</v>
      </c>
      <c r="J21" s="397">
        <f t="shared" si="10"/>
        <v>0</v>
      </c>
      <c r="K21" s="396">
        <f t="shared" si="11"/>
        <v>0</v>
      </c>
      <c r="L21" s="398">
        <f t="shared" si="12"/>
        <v>0</v>
      </c>
      <c r="N21" s="399">
        <f t="shared" si="13"/>
        <v>0</v>
      </c>
      <c r="P21" s="460">
        <v>0</v>
      </c>
      <c r="Q21" s="396">
        <f t="shared" si="0"/>
        <v>0</v>
      </c>
    </row>
    <row r="22" spans="1:17">
      <c r="A22" s="462"/>
      <c r="B22" s="462"/>
      <c r="C22" s="463"/>
      <c r="D22" s="464">
        <v>0</v>
      </c>
      <c r="E22" s="464">
        <v>0</v>
      </c>
      <c r="F22" s="395">
        <f t="shared" ref="F22" si="14">D22-E22</f>
        <v>0</v>
      </c>
      <c r="G22" s="460">
        <v>0</v>
      </c>
      <c r="H22" s="464">
        <v>0</v>
      </c>
      <c r="I22" s="396">
        <f t="shared" ref="I22" si="15">IF(G22=0,0,(F22-H22)/G22)</f>
        <v>0</v>
      </c>
      <c r="J22" s="397">
        <f t="shared" ref="J22" si="16">D22*$J$11</f>
        <v>0</v>
      </c>
      <c r="K22" s="396">
        <f t="shared" ref="K22" si="17">D22*$K$11</f>
        <v>0</v>
      </c>
      <c r="L22" s="398">
        <f t="shared" ref="L22" si="18">$L$11*D22</f>
        <v>0</v>
      </c>
      <c r="N22" s="399">
        <f t="shared" ref="N22" si="19">SUM(I22:L22)</f>
        <v>0</v>
      </c>
      <c r="P22" s="460">
        <v>0</v>
      </c>
      <c r="Q22" s="396">
        <f t="shared" si="0"/>
        <v>0</v>
      </c>
    </row>
    <row r="23" spans="1:17">
      <c r="A23" s="462"/>
      <c r="B23" s="462"/>
      <c r="C23" s="463"/>
      <c r="D23" s="464">
        <v>0</v>
      </c>
      <c r="E23" s="464">
        <v>0</v>
      </c>
      <c r="F23" s="395">
        <f t="shared" si="8"/>
        <v>0</v>
      </c>
      <c r="G23" s="460">
        <v>0</v>
      </c>
      <c r="H23" s="464">
        <v>0</v>
      </c>
      <c r="I23" s="396">
        <f t="shared" si="9"/>
        <v>0</v>
      </c>
      <c r="J23" s="397">
        <f t="shared" si="10"/>
        <v>0</v>
      </c>
      <c r="K23" s="396">
        <f t="shared" si="11"/>
        <v>0</v>
      </c>
      <c r="L23" s="398">
        <f t="shared" si="12"/>
        <v>0</v>
      </c>
      <c r="N23" s="399">
        <f t="shared" si="13"/>
        <v>0</v>
      </c>
      <c r="P23" s="460">
        <v>0</v>
      </c>
      <c r="Q23" s="396">
        <f t="shared" si="0"/>
        <v>0</v>
      </c>
    </row>
    <row r="24" spans="1:17">
      <c r="A24" s="462"/>
      <c r="B24" s="462"/>
      <c r="C24" s="463"/>
      <c r="D24" s="464">
        <v>0</v>
      </c>
      <c r="E24" s="464">
        <v>0</v>
      </c>
      <c r="F24" s="395">
        <f t="shared" ref="F24" si="20">D24-E24</f>
        <v>0</v>
      </c>
      <c r="G24" s="460">
        <v>0</v>
      </c>
      <c r="H24" s="464">
        <v>0</v>
      </c>
      <c r="I24" s="396">
        <f t="shared" ref="I24" si="21">IF(G24=0,0,(F24-H24)/G24)</f>
        <v>0</v>
      </c>
      <c r="J24" s="397">
        <f t="shared" ref="J24" si="22">D24*$J$11</f>
        <v>0</v>
      </c>
      <c r="K24" s="396">
        <f t="shared" ref="K24" si="23">D24*$K$11</f>
        <v>0</v>
      </c>
      <c r="L24" s="398">
        <f t="shared" ref="L24" si="24">$L$11*D24</f>
        <v>0</v>
      </c>
      <c r="N24" s="399">
        <f t="shared" ref="N24" si="25">SUM(I24:L24)</f>
        <v>0</v>
      </c>
      <c r="P24" s="460">
        <v>0</v>
      </c>
      <c r="Q24" s="396">
        <f t="shared" si="0"/>
        <v>0</v>
      </c>
    </row>
    <row r="25" spans="1:17">
      <c r="A25" s="462"/>
      <c r="B25" s="462"/>
      <c r="C25" s="463"/>
      <c r="D25" s="464">
        <v>0</v>
      </c>
      <c r="E25" s="464">
        <v>0</v>
      </c>
      <c r="F25" s="395">
        <f t="shared" si="8"/>
        <v>0</v>
      </c>
      <c r="G25" s="460">
        <v>0</v>
      </c>
      <c r="H25" s="464">
        <v>0</v>
      </c>
      <c r="I25" s="396">
        <f t="shared" si="9"/>
        <v>0</v>
      </c>
      <c r="J25" s="397">
        <f t="shared" si="10"/>
        <v>0</v>
      </c>
      <c r="K25" s="396">
        <f t="shared" si="11"/>
        <v>0</v>
      </c>
      <c r="L25" s="398">
        <f t="shared" si="12"/>
        <v>0</v>
      </c>
      <c r="N25" s="399">
        <f t="shared" si="13"/>
        <v>0</v>
      </c>
      <c r="P25" s="460">
        <v>0</v>
      </c>
      <c r="Q25" s="396">
        <f t="shared" si="0"/>
        <v>0</v>
      </c>
    </row>
    <row r="26" spans="1:17">
      <c r="A26" s="462"/>
      <c r="B26" s="462"/>
      <c r="C26" s="463"/>
      <c r="D26" s="464">
        <v>0</v>
      </c>
      <c r="E26" s="464">
        <v>0</v>
      </c>
      <c r="F26" s="395">
        <f t="shared" ref="F26" si="26">D26-E26</f>
        <v>0</v>
      </c>
      <c r="G26" s="460">
        <v>0</v>
      </c>
      <c r="H26" s="464">
        <v>0</v>
      </c>
      <c r="I26" s="396">
        <f t="shared" ref="I26" si="27">IF(G26=0,0,(F26-H26)/G26)</f>
        <v>0</v>
      </c>
      <c r="J26" s="397">
        <f t="shared" ref="J26" si="28">D26*$J$11</f>
        <v>0</v>
      </c>
      <c r="K26" s="396">
        <f t="shared" ref="K26" si="29">D26*$K$11</f>
        <v>0</v>
      </c>
      <c r="L26" s="398">
        <f t="shared" ref="L26" si="30">$L$11*D26</f>
        <v>0</v>
      </c>
      <c r="N26" s="399">
        <f t="shared" ref="N26" si="31">SUM(I26:L26)</f>
        <v>0</v>
      </c>
      <c r="P26" s="460">
        <v>0</v>
      </c>
      <c r="Q26" s="396">
        <f t="shared" si="0"/>
        <v>0</v>
      </c>
    </row>
    <row r="27" spans="1:17">
      <c r="A27" s="462"/>
      <c r="B27" s="462"/>
      <c r="C27" s="463"/>
      <c r="D27" s="464">
        <v>0</v>
      </c>
      <c r="E27" s="464">
        <v>0</v>
      </c>
      <c r="F27" s="395">
        <f t="shared" si="8"/>
        <v>0</v>
      </c>
      <c r="G27" s="460">
        <v>0</v>
      </c>
      <c r="H27" s="464">
        <v>0</v>
      </c>
      <c r="I27" s="396">
        <f t="shared" si="9"/>
        <v>0</v>
      </c>
      <c r="J27" s="397">
        <f t="shared" si="10"/>
        <v>0</v>
      </c>
      <c r="K27" s="396">
        <f t="shared" si="11"/>
        <v>0</v>
      </c>
      <c r="L27" s="398">
        <f t="shared" si="12"/>
        <v>0</v>
      </c>
      <c r="N27" s="399">
        <f t="shared" si="13"/>
        <v>0</v>
      </c>
      <c r="P27" s="460">
        <v>0</v>
      </c>
      <c r="Q27" s="396">
        <f t="shared" si="0"/>
        <v>0</v>
      </c>
    </row>
    <row r="28" spans="1:17">
      <c r="A28" s="462"/>
      <c r="B28" s="462"/>
      <c r="C28" s="463"/>
      <c r="D28" s="464">
        <v>0</v>
      </c>
      <c r="E28" s="464">
        <v>0</v>
      </c>
      <c r="F28" s="395">
        <f t="shared" si="8"/>
        <v>0</v>
      </c>
      <c r="G28" s="460">
        <v>0</v>
      </c>
      <c r="H28" s="464">
        <v>0</v>
      </c>
      <c r="I28" s="396">
        <f t="shared" si="9"/>
        <v>0</v>
      </c>
      <c r="J28" s="397">
        <f t="shared" si="10"/>
        <v>0</v>
      </c>
      <c r="K28" s="396">
        <f t="shared" si="11"/>
        <v>0</v>
      </c>
      <c r="L28" s="398">
        <f t="shared" si="12"/>
        <v>0</v>
      </c>
      <c r="N28" s="399">
        <f t="shared" si="13"/>
        <v>0</v>
      </c>
      <c r="P28" s="460">
        <v>0</v>
      </c>
      <c r="Q28" s="396">
        <f t="shared" si="0"/>
        <v>0</v>
      </c>
    </row>
    <row r="29" spans="1:17">
      <c r="A29" s="462"/>
      <c r="B29" s="462"/>
      <c r="C29" s="463"/>
      <c r="D29" s="464">
        <v>0</v>
      </c>
      <c r="E29" s="464">
        <v>0</v>
      </c>
      <c r="F29" s="395">
        <f t="shared" si="8"/>
        <v>0</v>
      </c>
      <c r="G29" s="460">
        <v>0</v>
      </c>
      <c r="H29" s="464">
        <v>0</v>
      </c>
      <c r="I29" s="396">
        <f t="shared" si="9"/>
        <v>0</v>
      </c>
      <c r="J29" s="397">
        <f t="shared" si="10"/>
        <v>0</v>
      </c>
      <c r="K29" s="396">
        <f t="shared" si="11"/>
        <v>0</v>
      </c>
      <c r="L29" s="398">
        <f t="shared" si="12"/>
        <v>0</v>
      </c>
      <c r="N29" s="399">
        <f t="shared" si="13"/>
        <v>0</v>
      </c>
      <c r="P29" s="460">
        <v>0</v>
      </c>
      <c r="Q29" s="396">
        <f t="shared" ref="Q29:Q31" si="32">N29*P29</f>
        <v>0</v>
      </c>
    </row>
    <row r="30" spans="1:17">
      <c r="A30" s="462"/>
      <c r="B30" s="462"/>
      <c r="C30" s="463"/>
      <c r="D30" s="464">
        <v>0</v>
      </c>
      <c r="E30" s="464">
        <v>0</v>
      </c>
      <c r="F30" s="395">
        <f t="shared" si="8"/>
        <v>0</v>
      </c>
      <c r="G30" s="460">
        <v>0</v>
      </c>
      <c r="H30" s="464">
        <v>0</v>
      </c>
      <c r="I30" s="396">
        <f t="shared" si="9"/>
        <v>0</v>
      </c>
      <c r="J30" s="397">
        <f t="shared" si="10"/>
        <v>0</v>
      </c>
      <c r="K30" s="396">
        <f t="shared" si="11"/>
        <v>0</v>
      </c>
      <c r="L30" s="398">
        <f t="shared" si="12"/>
        <v>0</v>
      </c>
      <c r="N30" s="399">
        <f t="shared" si="13"/>
        <v>0</v>
      </c>
      <c r="P30" s="460">
        <v>0</v>
      </c>
      <c r="Q30" s="396">
        <f t="shared" si="32"/>
        <v>0</v>
      </c>
    </row>
    <row r="31" spans="1:17">
      <c r="A31" s="462"/>
      <c r="B31" s="462"/>
      <c r="C31" s="463"/>
      <c r="D31" s="464">
        <v>0</v>
      </c>
      <c r="E31" s="464">
        <v>0</v>
      </c>
      <c r="F31" s="395">
        <f t="shared" si="8"/>
        <v>0</v>
      </c>
      <c r="G31" s="460">
        <v>0</v>
      </c>
      <c r="H31" s="464">
        <v>0</v>
      </c>
      <c r="I31" s="396">
        <f t="shared" si="9"/>
        <v>0</v>
      </c>
      <c r="J31" s="397">
        <f t="shared" si="10"/>
        <v>0</v>
      </c>
      <c r="K31" s="396">
        <f t="shared" si="11"/>
        <v>0</v>
      </c>
      <c r="L31" s="398">
        <f t="shared" si="12"/>
        <v>0</v>
      </c>
      <c r="N31" s="399">
        <f t="shared" si="13"/>
        <v>0</v>
      </c>
      <c r="P31" s="460">
        <v>0</v>
      </c>
      <c r="Q31" s="396">
        <f t="shared" si="32"/>
        <v>0</v>
      </c>
    </row>
    <row r="33" spans="1:17">
      <c r="A33" s="400" t="s">
        <v>8</v>
      </c>
      <c r="B33" s="400"/>
      <c r="C33" s="401"/>
      <c r="D33" s="401"/>
      <c r="E33" s="401"/>
      <c r="F33" s="401"/>
      <c r="G33" s="401"/>
      <c r="H33" s="401"/>
      <c r="I33" s="401"/>
      <c r="J33" s="401"/>
      <c r="K33" s="401"/>
      <c r="L33" s="402"/>
      <c r="P33" s="403">
        <f>SUM(P12:P31)</f>
        <v>0</v>
      </c>
      <c r="Q33" s="404">
        <f>SUM(Q12:Q31)</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L17"/>
  <sheetViews>
    <sheetView showGridLines="0" zoomScale="85" zoomScaleNormal="85" zoomScaleSheetLayoutView="100" zoomScalePageLayoutView="50" workbookViewId="0">
      <pane ySplit="11" topLeftCell="A12" activePane="bottomLeft" state="frozen"/>
      <selection activeCell="D33" sqref="D33"/>
      <selection pane="bottomLeft" activeCell="C11" sqref="C11:F11"/>
    </sheetView>
  </sheetViews>
  <sheetFormatPr defaultColWidth="9.109375" defaultRowHeight="13.2"/>
  <cols>
    <col min="1" max="1" width="32.109375" style="363" customWidth="1"/>
    <col min="2" max="2" width="35" style="363" customWidth="1"/>
    <col min="3" max="6" width="23.33203125" style="363" customWidth="1"/>
    <col min="7" max="7" width="12.44140625" style="363" bestFit="1" customWidth="1"/>
    <col min="8" max="16384" width="9.109375" style="363"/>
  </cols>
  <sheetData>
    <row r="1" spans="1:12">
      <c r="A1" s="459" t="s">
        <v>26</v>
      </c>
      <c r="B1" s="103"/>
      <c r="C1" s="103"/>
      <c r="D1" s="103"/>
      <c r="E1" s="103"/>
      <c r="F1" s="103"/>
      <c r="G1" s="103"/>
      <c r="H1" s="103"/>
      <c r="I1" s="103"/>
      <c r="J1" s="103"/>
    </row>
    <row r="2" spans="1:12">
      <c r="A2" s="581"/>
      <c r="B2" s="103"/>
      <c r="C2" s="103"/>
      <c r="D2" s="103"/>
      <c r="E2" s="582"/>
      <c r="F2" s="582"/>
      <c r="G2" s="582"/>
      <c r="H2" s="582"/>
      <c r="I2" s="103"/>
      <c r="J2" s="103"/>
    </row>
    <row r="3" spans="1:12">
      <c r="A3" s="98" t="str">
        <f>'1-Contractblad totaal'!A3</f>
        <v>Naam opdrachtgever</v>
      </c>
      <c r="B3" s="583" t="str">
        <f>'1-Contractblad totaal'!B3</f>
        <v>GVB Veren</v>
      </c>
      <c r="C3" s="582"/>
      <c r="D3" s="103"/>
      <c r="E3" s="103"/>
      <c r="F3" s="103"/>
      <c r="G3" s="582"/>
      <c r="H3" s="582"/>
      <c r="I3" s="556"/>
      <c r="J3" s="103"/>
    </row>
    <row r="4" spans="1:12">
      <c r="A4" s="98" t="str">
        <f>'1-Contractblad totaal'!A4</f>
        <v>Calculatie onderdeel</v>
      </c>
      <c r="B4" s="583" t="str">
        <f ca="1">MID(CELL("bestandsnaam",$C$8),SEARCH("]",CELL("bestandsnaam",$C$8),1)+1,256)</f>
        <v>11-Sanitaire artikelen</v>
      </c>
      <c r="C4" s="582"/>
      <c r="D4" s="103"/>
      <c r="E4" s="582"/>
      <c r="F4" s="582"/>
      <c r="G4" s="582"/>
      <c r="H4" s="582"/>
      <c r="I4" s="582"/>
      <c r="J4" s="582"/>
    </row>
    <row r="5" spans="1:12">
      <c r="A5" s="98" t="str">
        <f>'1-Contractblad totaal'!A5</f>
        <v>Gebouw/plaats</v>
      </c>
      <c r="B5" s="583" t="str">
        <f>'1-Contractblad totaal'!B5</f>
        <v>Amsterdam</v>
      </c>
      <c r="C5" s="582"/>
      <c r="D5" s="708"/>
      <c r="E5" s="103"/>
      <c r="F5" s="103"/>
      <c r="G5" s="582"/>
      <c r="H5" s="582"/>
      <c r="I5" s="582"/>
      <c r="J5" s="582"/>
    </row>
    <row r="6" spans="1:12">
      <c r="A6" s="98" t="str">
        <f>'1-Contractblad totaal'!A6</f>
        <v>Referentie nummer</v>
      </c>
      <c r="B6" s="583" t="str">
        <f>'1-Contractblad totaal'!B6</f>
        <v>2021-69</v>
      </c>
      <c r="C6" s="582"/>
      <c r="D6" s="103"/>
      <c r="E6" s="582"/>
      <c r="F6" s="582"/>
      <c r="G6" s="582"/>
      <c r="H6" s="582"/>
      <c r="I6" s="582"/>
      <c r="J6" s="582"/>
    </row>
    <row r="7" spans="1:12">
      <c r="A7" s="98" t="str">
        <f>'1-Contractblad totaal'!A8</f>
        <v>Naam dienstverlener</v>
      </c>
      <c r="B7" s="583">
        <f>'1-Contractblad totaal'!B8</f>
        <v>0</v>
      </c>
      <c r="C7" s="582"/>
      <c r="D7" s="103"/>
      <c r="E7" s="103"/>
      <c r="F7" s="103"/>
      <c r="G7" s="557"/>
      <c r="H7" s="557"/>
      <c r="I7" s="557"/>
      <c r="J7" s="103"/>
    </row>
    <row r="8" spans="1:12">
      <c r="A8" s="98" t="str">
        <f>'1-Contractblad totaal'!A9</f>
        <v>Prijspeil</v>
      </c>
      <c r="B8" s="533">
        <f>'1-Contractblad totaal'!B9</f>
        <v>44652</v>
      </c>
      <c r="C8" s="582"/>
      <c r="D8" s="582"/>
      <c r="E8" s="582"/>
      <c r="F8" s="557"/>
      <c r="G8" s="557"/>
      <c r="H8" s="557"/>
      <c r="I8" s="557"/>
      <c r="J8" s="103"/>
    </row>
    <row r="9" spans="1:12">
      <c r="A9" s="584"/>
      <c r="B9" s="560"/>
      <c r="C9" s="585"/>
      <c r="D9" s="585"/>
      <c r="E9" s="585"/>
      <c r="F9" s="557"/>
      <c r="G9" s="557"/>
      <c r="H9" s="557"/>
      <c r="I9" s="557"/>
      <c r="J9" s="103"/>
    </row>
    <row r="10" spans="1:12">
      <c r="A10" s="584"/>
      <c r="B10" s="560"/>
      <c r="C10" s="585"/>
      <c r="D10" s="585"/>
      <c r="E10" s="585"/>
      <c r="F10" s="557"/>
      <c r="G10" s="557"/>
      <c r="H10" s="557"/>
      <c r="I10" s="557"/>
      <c r="J10" s="103"/>
    </row>
    <row r="11" spans="1:12">
      <c r="A11" s="579"/>
      <c r="B11" s="580"/>
      <c r="C11" s="787" t="s">
        <v>525</v>
      </c>
      <c r="D11" s="788"/>
      <c r="E11" s="788"/>
      <c r="F11" s="789"/>
      <c r="H11" s="557"/>
      <c r="I11" s="557"/>
      <c r="J11" s="560"/>
      <c r="K11" s="560"/>
      <c r="L11" s="586"/>
    </row>
    <row r="12" spans="1:12" ht="12.75" customHeight="1">
      <c r="A12" s="576" t="s">
        <v>368</v>
      </c>
      <c r="B12" s="576" t="s">
        <v>88</v>
      </c>
      <c r="C12" s="577" t="s">
        <v>369</v>
      </c>
      <c r="D12" s="578" t="s">
        <v>370</v>
      </c>
      <c r="E12" s="578" t="s">
        <v>371</v>
      </c>
      <c r="F12" s="578" t="s">
        <v>372</v>
      </c>
      <c r="H12" s="557"/>
      <c r="I12" s="557"/>
      <c r="J12" s="560"/>
      <c r="K12" s="560"/>
      <c r="L12" s="586"/>
    </row>
    <row r="13" spans="1:12" ht="12.75" customHeight="1">
      <c r="A13" s="574" t="s">
        <v>373</v>
      </c>
      <c r="B13" s="574" t="s">
        <v>374</v>
      </c>
      <c r="C13" s="566">
        <v>0</v>
      </c>
      <c r="D13" s="566">
        <v>0</v>
      </c>
      <c r="E13" s="566">
        <v>0</v>
      </c>
      <c r="F13" s="566">
        <v>0</v>
      </c>
      <c r="H13" s="557"/>
      <c r="I13" s="557"/>
      <c r="J13" s="560"/>
      <c r="K13" s="560"/>
      <c r="L13" s="586"/>
    </row>
    <row r="14" spans="1:12" ht="12.75" customHeight="1">
      <c r="A14" s="574" t="s">
        <v>375</v>
      </c>
      <c r="B14" s="574" t="s">
        <v>376</v>
      </c>
      <c r="C14" s="566">
        <v>0</v>
      </c>
      <c r="D14" s="566">
        <v>0</v>
      </c>
      <c r="E14" s="566">
        <v>0</v>
      </c>
      <c r="F14" s="566">
        <v>0</v>
      </c>
      <c r="H14" s="557"/>
      <c r="I14" s="557"/>
      <c r="J14" s="560"/>
      <c r="K14" s="560"/>
      <c r="L14" s="586"/>
    </row>
    <row r="15" spans="1:12" ht="12.75" customHeight="1">
      <c r="A15" s="575" t="s">
        <v>377</v>
      </c>
      <c r="B15" s="574" t="s">
        <v>378</v>
      </c>
      <c r="C15" s="566">
        <v>0</v>
      </c>
      <c r="D15" s="566">
        <v>0</v>
      </c>
      <c r="E15" s="566">
        <v>0</v>
      </c>
      <c r="F15" s="566">
        <v>0</v>
      </c>
      <c r="H15" s="557"/>
      <c r="I15" s="557"/>
      <c r="J15" s="560"/>
      <c r="K15" s="560"/>
      <c r="L15" s="586"/>
    </row>
    <row r="16" spans="1:12" ht="12.75" customHeight="1">
      <c r="A16" s="575" t="s">
        <v>379</v>
      </c>
      <c r="B16" s="574" t="s">
        <v>380</v>
      </c>
      <c r="C16" s="566">
        <v>0</v>
      </c>
      <c r="D16" s="566">
        <v>0</v>
      </c>
      <c r="E16" s="566">
        <v>0</v>
      </c>
      <c r="F16" s="566">
        <v>0</v>
      </c>
      <c r="H16" s="557"/>
      <c r="I16" s="557"/>
      <c r="J16" s="586"/>
      <c r="K16" s="586"/>
      <c r="L16" s="586"/>
    </row>
    <row r="17" spans="8:10" ht="12" customHeight="1">
      <c r="H17" s="557"/>
      <c r="I17" s="557"/>
      <c r="J17" s="103"/>
    </row>
  </sheetData>
  <mergeCells count="1">
    <mergeCell ref="C11:F11"/>
  </mergeCells>
  <pageMargins left="0.59055118110236227" right="0.59055118110236227" top="0.59055118110236227" bottom="0.78740157480314965" header="0.39370078740157483" footer="0.19685039370078741"/>
  <pageSetup paperSize="9" scale="80" fitToHeight="0" orientation="landscape" r:id="rId1"/>
  <headerFooter alignWithMargins="0">
    <oddFooter>&amp;L&amp;"Verdana,Standaard"&amp;F-&amp;A
Atir b.v. ©&amp;R&amp;"Verdana,Standaard"printversie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47975-A2B8-4226-9ECC-31864ABCE86B}">
  <sheetPr>
    <tabColor theme="0" tint="-0.14999847407452621"/>
    <pageSetUpPr fitToPage="1"/>
  </sheetPr>
  <dimension ref="A1:Z46"/>
  <sheetViews>
    <sheetView showGridLines="0" showZeros="0" tabSelected="1" zoomScale="85" zoomScaleNormal="85" workbookViewId="0">
      <pane ySplit="9" topLeftCell="A10" activePane="bottomLeft" state="frozen"/>
      <selection activeCell="B3" sqref="B3:D9"/>
      <selection pane="bottomLeft" activeCell="E25" sqref="E25"/>
    </sheetView>
  </sheetViews>
  <sheetFormatPr defaultColWidth="8.6640625" defaultRowHeight="14.1" customHeight="1"/>
  <cols>
    <col min="1" max="1" width="61.88671875" style="103" customWidth="1"/>
    <col min="2" max="2" width="61.109375" style="103" bestFit="1" customWidth="1"/>
    <col min="3" max="3" width="19" style="103" bestFit="1" customWidth="1"/>
    <col min="4" max="4" width="18.33203125" style="106" bestFit="1" customWidth="1"/>
    <col min="5" max="5" width="15.6640625" style="106" customWidth="1"/>
    <col min="6" max="6" width="3.88671875" style="103" customWidth="1"/>
    <col min="7" max="7" width="18.44140625" style="103" customWidth="1"/>
    <col min="8" max="8" width="19.5546875" style="103" customWidth="1"/>
    <col min="9" max="9" width="19" style="103" customWidth="1"/>
    <col min="10" max="10" width="16.109375" style="103" customWidth="1"/>
    <col min="11" max="11" width="19" style="103" customWidth="1"/>
    <col min="12" max="13" width="13.33203125" style="103" customWidth="1"/>
    <col min="14" max="17" width="12.5546875" style="103" customWidth="1"/>
    <col min="18" max="16384" width="8.6640625" style="103"/>
  </cols>
  <sheetData>
    <row r="1" spans="1:26" ht="14.1" customHeight="1">
      <c r="A1" s="443" t="s">
        <v>26</v>
      </c>
    </row>
    <row r="3" spans="1:26" ht="14.1" customHeight="1">
      <c r="A3" s="107" t="str">
        <f>'1-Contractblad totaal'!A3</f>
        <v>Naam opdrachtgever</v>
      </c>
      <c r="B3" s="139" t="str">
        <f>'1-Contractblad totaal'!B3</f>
        <v>GVB Veren</v>
      </c>
      <c r="C3" s="707"/>
      <c r="D3" s="104"/>
      <c r="F3" s="694"/>
      <c r="G3" s="694"/>
      <c r="H3" s="694"/>
      <c r="I3" s="695"/>
      <c r="J3" s="694"/>
    </row>
    <row r="4" spans="1:26" ht="14.1" customHeight="1">
      <c r="A4" s="107" t="str">
        <f>'1-Contractblad totaal'!A4</f>
        <v>Calculatie onderdeel</v>
      </c>
      <c r="B4" s="139" t="str">
        <f ca="1">MID(CELL("bestandsnaam",$B$7),SEARCH("]",CELL("bestandsnaam",$B$7),1)+1,256)</f>
        <v>12-Afval en logistiek</v>
      </c>
      <c r="C4" s="139"/>
      <c r="D4" s="104"/>
      <c r="F4" s="695"/>
      <c r="G4" s="695"/>
      <c r="H4" s="694"/>
      <c r="I4" s="694"/>
      <c r="J4" s="694"/>
    </row>
    <row r="5" spans="1:26" ht="14.1" customHeight="1">
      <c r="A5" s="107" t="str">
        <f>'1-Contractblad totaal'!A5</f>
        <v>Gebouw/plaats</v>
      </c>
      <c r="B5" s="139" t="str">
        <f>'1-Contractblad totaal'!B5</f>
        <v>Amsterdam</v>
      </c>
      <c r="C5" s="139"/>
      <c r="D5" s="104"/>
      <c r="F5" s="106"/>
      <c r="G5" s="106"/>
    </row>
    <row r="6" spans="1:26" ht="14.1" customHeight="1">
      <c r="A6" s="107" t="str">
        <f>'1-Contractblad totaal'!A6</f>
        <v>Referentie nummer</v>
      </c>
      <c r="B6" s="139" t="str">
        <f>'1-Contractblad totaal'!B6</f>
        <v>2021-69</v>
      </c>
      <c r="C6" s="139"/>
      <c r="D6" s="104"/>
      <c r="E6" s="104"/>
    </row>
    <row r="7" spans="1:26" ht="14.1" customHeight="1">
      <c r="A7" s="107" t="str">
        <f>'1-Contractblad totaal'!A8</f>
        <v>Naam dienstverlener</v>
      </c>
      <c r="B7" s="107">
        <f>'1-Contractblad totaal'!B8</f>
        <v>0</v>
      </c>
      <c r="C7" s="107"/>
      <c r="D7" s="104"/>
      <c r="E7" s="104"/>
    </row>
    <row r="8" spans="1:26" ht="14.1" customHeight="1">
      <c r="A8" s="107" t="str">
        <f>'1-Contractblad totaal'!A9</f>
        <v>Prijspeil</v>
      </c>
      <c r="B8" s="108">
        <f>'1-Contractblad totaal'!B9</f>
        <v>44652</v>
      </c>
      <c r="C8" s="108"/>
    </row>
    <row r="9" spans="1:26" ht="14.1" customHeight="1" thickBot="1">
      <c r="A9" s="107"/>
      <c r="B9" s="108"/>
      <c r="C9" s="108"/>
    </row>
    <row r="10" spans="1:26" ht="19.95" customHeight="1" thickBot="1">
      <c r="A10" s="696" t="s">
        <v>381</v>
      </c>
      <c r="B10" s="662"/>
      <c r="C10" s="662"/>
      <c r="D10" s="662"/>
      <c r="E10" s="663"/>
      <c r="F10" s="597"/>
      <c r="G10" s="597"/>
      <c r="H10" s="597"/>
      <c r="I10" s="645"/>
      <c r="J10" s="645"/>
      <c r="K10" s="645"/>
      <c r="L10" s="645"/>
      <c r="M10" s="645"/>
    </row>
    <row r="11" spans="1:26" s="4" customFormat="1" ht="43.95" customHeight="1">
      <c r="A11" s="619" t="s">
        <v>398</v>
      </c>
      <c r="B11" s="619" t="s">
        <v>56</v>
      </c>
      <c r="C11" s="623" t="s">
        <v>396</v>
      </c>
      <c r="D11" s="623" t="s">
        <v>395</v>
      </c>
      <c r="E11" s="623" t="s">
        <v>169</v>
      </c>
      <c r="F11" s="597"/>
      <c r="G11" s="597"/>
      <c r="H11" s="597"/>
      <c r="I11" s="597"/>
      <c r="J11" s="597"/>
      <c r="K11" s="597"/>
      <c r="L11" s="597"/>
      <c r="M11" s="596"/>
      <c r="N11" s="596"/>
      <c r="O11" s="596"/>
      <c r="P11" s="596"/>
      <c r="Q11" s="596"/>
      <c r="R11" s="596"/>
      <c r="S11" s="596"/>
      <c r="T11" s="596"/>
      <c r="U11" s="596"/>
      <c r="V11" s="596"/>
      <c r="W11" s="596"/>
      <c r="X11" s="596"/>
      <c r="Y11" s="596"/>
      <c r="Z11" s="596"/>
    </row>
    <row r="12" spans="1:26" s="538" customFormat="1" ht="26.4">
      <c r="A12" s="632" t="s">
        <v>468</v>
      </c>
      <c r="B12" s="632" t="s">
        <v>290</v>
      </c>
      <c r="C12" s="599">
        <v>2</v>
      </c>
      <c r="D12" s="600"/>
      <c r="E12" s="601">
        <f>C12*D12*12</f>
        <v>0</v>
      </c>
      <c r="F12" s="597"/>
      <c r="G12" s="597"/>
      <c r="H12" s="597"/>
      <c r="I12" s="597"/>
      <c r="J12" s="597"/>
      <c r="K12" s="597"/>
      <c r="L12" s="597"/>
      <c r="M12" s="596"/>
      <c r="N12" s="596"/>
      <c r="O12" s="596"/>
      <c r="P12" s="596"/>
      <c r="Q12" s="596"/>
      <c r="R12" s="596"/>
      <c r="S12" s="596"/>
      <c r="T12" s="596"/>
      <c r="U12" s="596"/>
      <c r="V12" s="596"/>
      <c r="W12" s="596"/>
      <c r="X12" s="596"/>
      <c r="Y12" s="596"/>
      <c r="Z12" s="596"/>
    </row>
    <row r="13" spans="1:26" s="4" customFormat="1" ht="13.2">
      <c r="A13" s="738" t="s">
        <v>527</v>
      </c>
      <c r="B13" s="682"/>
      <c r="C13" s="607"/>
      <c r="D13" s="607"/>
      <c r="E13" s="610">
        <f>SUM(E12:E12)</f>
        <v>0</v>
      </c>
      <c r="F13" s="597"/>
      <c r="G13" s="597"/>
      <c r="H13" s="597"/>
      <c r="I13" s="597"/>
      <c r="J13" s="597"/>
      <c r="K13" s="597"/>
      <c r="L13" s="597"/>
      <c r="M13" s="596"/>
      <c r="N13" s="596"/>
      <c r="O13" s="596"/>
      <c r="P13" s="596"/>
      <c r="Q13" s="596"/>
      <c r="R13" s="596"/>
      <c r="S13" s="596"/>
      <c r="T13" s="596"/>
      <c r="U13" s="596"/>
      <c r="V13" s="596"/>
      <c r="W13" s="596"/>
      <c r="X13" s="596"/>
      <c r="Y13" s="596"/>
      <c r="Z13" s="596"/>
    </row>
    <row r="14" spans="1:26" s="4" customFormat="1" ht="13.2">
      <c r="A14" s="618"/>
      <c r="B14" s="618"/>
      <c r="C14" s="612"/>
      <c r="D14" s="612"/>
      <c r="E14" s="612"/>
      <c r="F14" s="597"/>
      <c r="G14" s="597"/>
      <c r="H14" s="597"/>
      <c r="I14" s="597"/>
      <c r="J14" s="597"/>
      <c r="K14" s="597"/>
      <c r="L14" s="597"/>
      <c r="M14" s="596"/>
      <c r="N14" s="596"/>
      <c r="O14" s="596"/>
      <c r="P14" s="596"/>
      <c r="Q14" s="596"/>
      <c r="R14" s="596"/>
      <c r="S14" s="596"/>
      <c r="T14" s="596"/>
      <c r="U14" s="596"/>
      <c r="V14" s="596"/>
      <c r="W14" s="596"/>
      <c r="X14" s="596"/>
      <c r="Y14" s="596"/>
      <c r="Z14" s="596"/>
    </row>
    <row r="15" spans="1:26" s="4" customFormat="1" ht="43.2" customHeight="1">
      <c r="A15" s="619" t="s">
        <v>399</v>
      </c>
      <c r="B15" s="619" t="s">
        <v>56</v>
      </c>
      <c r="C15" s="623" t="s">
        <v>396</v>
      </c>
      <c r="D15" s="623" t="s">
        <v>395</v>
      </c>
      <c r="E15" s="623" t="s">
        <v>169</v>
      </c>
      <c r="F15" s="597"/>
      <c r="G15" s="597"/>
      <c r="H15" s="597"/>
      <c r="I15" s="597"/>
      <c r="J15" s="597"/>
      <c r="K15" s="597"/>
      <c r="L15" s="597"/>
      <c r="M15" s="596"/>
      <c r="N15" s="596"/>
      <c r="O15" s="596"/>
      <c r="P15" s="596"/>
      <c r="Q15" s="596"/>
      <c r="R15" s="596"/>
      <c r="S15" s="596"/>
      <c r="T15" s="596"/>
      <c r="U15" s="596"/>
      <c r="V15" s="596"/>
      <c r="W15" s="596"/>
      <c r="X15" s="596"/>
      <c r="Y15" s="596"/>
      <c r="Z15" s="596"/>
    </row>
    <row r="16" spans="1:26" s="4" customFormat="1" ht="45" customHeight="1">
      <c r="A16" s="683" t="s">
        <v>464</v>
      </c>
      <c r="B16" s="632" t="s">
        <v>291</v>
      </c>
      <c r="C16" s="599">
        <v>2</v>
      </c>
      <c r="D16" s="600"/>
      <c r="E16" s="601">
        <f>C16*D16*12</f>
        <v>0</v>
      </c>
      <c r="F16" s="597"/>
      <c r="G16" s="597"/>
      <c r="H16" s="597"/>
      <c r="I16" s="597"/>
      <c r="J16" s="597"/>
      <c r="K16" s="597"/>
      <c r="L16" s="597"/>
      <c r="M16" s="596"/>
      <c r="N16" s="596"/>
      <c r="O16" s="596"/>
      <c r="P16" s="596"/>
      <c r="Q16" s="596"/>
      <c r="R16" s="596"/>
      <c r="S16" s="596"/>
      <c r="T16" s="596"/>
      <c r="U16" s="596"/>
      <c r="V16" s="596"/>
      <c r="W16" s="596"/>
      <c r="X16" s="596"/>
      <c r="Y16" s="596"/>
      <c r="Z16" s="596"/>
    </row>
    <row r="17" spans="1:26" s="4" customFormat="1" ht="40.950000000000003" customHeight="1">
      <c r="A17" s="683" t="s">
        <v>465</v>
      </c>
      <c r="B17" s="632" t="s">
        <v>291</v>
      </c>
      <c r="C17" s="599">
        <v>2</v>
      </c>
      <c r="D17" s="600"/>
      <c r="E17" s="601">
        <f>C17*D17*12</f>
        <v>0</v>
      </c>
      <c r="F17" s="597"/>
      <c r="G17" s="597"/>
      <c r="H17" s="597"/>
      <c r="I17" s="597"/>
      <c r="J17" s="597"/>
      <c r="K17" s="597"/>
      <c r="L17" s="597"/>
      <c r="M17" s="596"/>
      <c r="N17" s="596"/>
      <c r="O17" s="596"/>
      <c r="P17" s="596"/>
      <c r="Q17" s="596"/>
      <c r="R17" s="596"/>
      <c r="S17" s="596"/>
      <c r="T17" s="596"/>
      <c r="U17" s="596"/>
      <c r="V17" s="596"/>
      <c r="W17" s="596"/>
      <c r="X17" s="596"/>
      <c r="Y17" s="596"/>
      <c r="Z17" s="596"/>
    </row>
    <row r="18" spans="1:26" s="4" customFormat="1" ht="45" customHeight="1">
      <c r="A18" s="683" t="s">
        <v>466</v>
      </c>
      <c r="B18" s="632" t="s">
        <v>291</v>
      </c>
      <c r="C18" s="599">
        <v>2</v>
      </c>
      <c r="D18" s="600"/>
      <c r="E18" s="601">
        <f>C18*D18*12</f>
        <v>0</v>
      </c>
      <c r="F18" s="597"/>
      <c r="G18" s="597"/>
      <c r="H18" s="597"/>
      <c r="I18" s="597"/>
      <c r="J18" s="597"/>
      <c r="K18" s="597"/>
      <c r="L18" s="597"/>
      <c r="M18" s="596"/>
      <c r="N18" s="596"/>
      <c r="O18" s="596"/>
      <c r="P18" s="596"/>
      <c r="Q18" s="596"/>
      <c r="R18" s="596"/>
      <c r="S18" s="596"/>
      <c r="T18" s="596"/>
      <c r="U18" s="596"/>
      <c r="V18" s="596"/>
      <c r="W18" s="596"/>
      <c r="X18" s="596"/>
      <c r="Y18" s="596"/>
      <c r="Z18" s="596"/>
    </row>
    <row r="19" spans="1:26" s="4" customFormat="1" ht="43.2" customHeight="1">
      <c r="A19" s="683" t="s">
        <v>467</v>
      </c>
      <c r="B19" s="632" t="s">
        <v>291</v>
      </c>
      <c r="C19" s="599">
        <v>2</v>
      </c>
      <c r="D19" s="600"/>
      <c r="E19" s="601">
        <f>C19*D19*12</f>
        <v>0</v>
      </c>
      <c r="F19" s="597"/>
      <c r="G19" s="597"/>
      <c r="H19" s="597"/>
      <c r="I19" s="597"/>
      <c r="J19" s="597"/>
      <c r="K19" s="597"/>
      <c r="L19" s="597"/>
      <c r="M19" s="596"/>
      <c r="N19" s="596"/>
      <c r="O19" s="596"/>
      <c r="P19" s="596"/>
      <c r="Q19" s="596"/>
      <c r="R19" s="596"/>
      <c r="S19" s="596"/>
      <c r="T19" s="596"/>
      <c r="U19" s="596"/>
      <c r="V19" s="596"/>
      <c r="W19" s="596"/>
      <c r="X19" s="596"/>
      <c r="Y19" s="596"/>
      <c r="Z19" s="596"/>
    </row>
    <row r="20" spans="1:26" s="4" customFormat="1" ht="13.2">
      <c r="A20" s="621" t="s">
        <v>292</v>
      </c>
      <c r="B20" s="682"/>
      <c r="C20" s="607"/>
      <c r="D20" s="607"/>
      <c r="E20" s="610">
        <f>SUM(E16:E19)</f>
        <v>0</v>
      </c>
      <c r="F20" s="597"/>
      <c r="G20" s="597"/>
      <c r="H20" s="597"/>
      <c r="I20" s="597"/>
      <c r="J20" s="597"/>
      <c r="K20" s="597"/>
      <c r="L20" s="597"/>
      <c r="M20" s="596"/>
      <c r="N20" s="596"/>
      <c r="O20" s="596"/>
      <c r="P20" s="596"/>
      <c r="Q20" s="596"/>
      <c r="R20" s="596"/>
      <c r="S20" s="596"/>
      <c r="T20" s="596"/>
      <c r="U20" s="596"/>
      <c r="V20" s="596"/>
      <c r="W20" s="596"/>
      <c r="X20" s="596"/>
      <c r="Y20" s="596"/>
      <c r="Z20" s="596"/>
    </row>
    <row r="21" spans="1:26" s="590" customFormat="1" ht="14.1" customHeight="1" thickBot="1">
      <c r="A21" s="649"/>
      <c r="B21" s="690"/>
      <c r="C21" s="649"/>
      <c r="D21" s="649"/>
      <c r="E21" s="649"/>
      <c r="F21" s="597"/>
      <c r="G21" s="597"/>
      <c r="H21" s="597"/>
      <c r="I21" s="597"/>
      <c r="J21" s="597"/>
      <c r="K21" s="645"/>
      <c r="L21" s="645"/>
      <c r="M21" s="103"/>
      <c r="N21" s="103"/>
    </row>
    <row r="22" spans="1:26" ht="23.4" customHeight="1" thickBot="1">
      <c r="A22" s="696" t="s">
        <v>495</v>
      </c>
      <c r="B22" s="662"/>
      <c r="C22" s="662"/>
      <c r="D22" s="662"/>
      <c r="E22" s="663"/>
      <c r="F22" s="645"/>
      <c r="G22" s="645"/>
      <c r="H22" s="645"/>
      <c r="M22" s="645"/>
    </row>
    <row r="23" spans="1:26" s="4" customFormat="1" ht="25.2">
      <c r="A23" s="619" t="s">
        <v>88</v>
      </c>
      <c r="B23" s="619" t="s">
        <v>56</v>
      </c>
      <c r="C23" s="623" t="s">
        <v>494</v>
      </c>
      <c r="D23" s="623" t="s">
        <v>496</v>
      </c>
      <c r="E23" s="623" t="s">
        <v>497</v>
      </c>
    </row>
    <row r="24" spans="1:26" s="4" customFormat="1" ht="30.75" customHeight="1">
      <c r="A24" s="632" t="s">
        <v>426</v>
      </c>
      <c r="B24" s="666" t="s">
        <v>458</v>
      </c>
      <c r="C24" s="599">
        <v>12</v>
      </c>
      <c r="D24" s="603"/>
      <c r="E24" s="601">
        <f>+C24*D24</f>
        <v>0</v>
      </c>
    </row>
    <row r="25" spans="1:26" s="4" customFormat="1" ht="30.75" customHeight="1">
      <c r="A25" s="632" t="s">
        <v>430</v>
      </c>
      <c r="B25" s="666" t="s">
        <v>458</v>
      </c>
      <c r="C25" s="599">
        <v>12</v>
      </c>
      <c r="D25" s="603"/>
      <c r="E25" s="601">
        <f>+C25*D25</f>
        <v>0</v>
      </c>
    </row>
    <row r="26" spans="1:26" s="4" customFormat="1" ht="13.2">
      <c r="A26" s="621" t="s">
        <v>501</v>
      </c>
      <c r="B26" s="682"/>
      <c r="C26" s="607"/>
      <c r="D26" s="607"/>
      <c r="E26" s="610">
        <f>SUM(E24:E25)</f>
        <v>0</v>
      </c>
      <c r="F26" s="597"/>
      <c r="G26" s="597"/>
      <c r="H26" s="597"/>
      <c r="I26" s="597"/>
      <c r="J26" s="597"/>
      <c r="K26" s="597"/>
      <c r="L26" s="597"/>
      <c r="M26" s="596"/>
      <c r="N26" s="596"/>
      <c r="O26" s="596"/>
      <c r="P26" s="596"/>
      <c r="Q26" s="596"/>
      <c r="R26" s="596"/>
      <c r="S26" s="596"/>
      <c r="T26" s="596"/>
      <c r="U26" s="596"/>
      <c r="V26" s="596"/>
      <c r="W26" s="596"/>
      <c r="X26" s="596"/>
      <c r="Y26" s="596"/>
      <c r="Z26" s="596"/>
    </row>
    <row r="27" spans="1:26" ht="14.1" customHeight="1">
      <c r="A27" s="657"/>
      <c r="B27" s="658"/>
      <c r="C27" s="658"/>
      <c r="D27" s="645"/>
      <c r="E27" s="645"/>
      <c r="F27" s="655"/>
      <c r="G27" s="655"/>
      <c r="H27" s="655"/>
      <c r="I27" s="645"/>
      <c r="J27" s="645"/>
      <c r="K27" s="645"/>
      <c r="L27" s="645"/>
    </row>
    <row r="28" spans="1:26" s="4" customFormat="1" ht="13.2">
      <c r="A28" s="561" t="s">
        <v>342</v>
      </c>
      <c r="B28" s="359"/>
      <c r="C28" s="359"/>
      <c r="D28" s="569"/>
    </row>
    <row r="29" spans="1:26" s="4" customFormat="1" ht="13.2">
      <c r="A29" s="548"/>
      <c r="B29" s="549"/>
      <c r="C29" s="549"/>
      <c r="D29" s="549"/>
    </row>
    <row r="30" spans="1:26" s="4" customFormat="1" ht="26.4">
      <c r="A30" s="354" t="s">
        <v>56</v>
      </c>
      <c r="B30" s="723" t="s">
        <v>12</v>
      </c>
      <c r="C30" s="356"/>
      <c r="D30" s="356" t="s">
        <v>343</v>
      </c>
    </row>
    <row r="31" spans="1:26" s="4" customFormat="1" ht="13.2">
      <c r="A31" s="550" t="s">
        <v>344</v>
      </c>
      <c r="B31" s="709" t="s">
        <v>345</v>
      </c>
      <c r="C31" s="356"/>
      <c r="D31" s="566">
        <v>0</v>
      </c>
    </row>
    <row r="32" spans="1:26" s="4" customFormat="1" ht="13.2">
      <c r="A32" s="550" t="s">
        <v>346</v>
      </c>
      <c r="B32" s="709" t="s">
        <v>345</v>
      </c>
      <c r="C32" s="356"/>
      <c r="D32" s="566">
        <v>0</v>
      </c>
    </row>
    <row r="33" spans="1:4" s="4" customFormat="1" ht="13.2">
      <c r="A33" s="550" t="s">
        <v>347</v>
      </c>
      <c r="B33" s="709" t="s">
        <v>348</v>
      </c>
      <c r="C33" s="356"/>
      <c r="D33" s="566">
        <v>0</v>
      </c>
    </row>
    <row r="34" spans="1:4" s="4" customFormat="1" ht="13.2">
      <c r="A34" s="550" t="s">
        <v>349</v>
      </c>
      <c r="B34" s="709" t="s">
        <v>348</v>
      </c>
      <c r="C34" s="356"/>
      <c r="D34" s="566">
        <v>0</v>
      </c>
    </row>
    <row r="35" spans="1:4" s="4" customFormat="1" ht="13.2">
      <c r="A35" s="550" t="s">
        <v>520</v>
      </c>
      <c r="B35" s="709" t="s">
        <v>345</v>
      </c>
      <c r="C35" s="356"/>
      <c r="D35" s="566">
        <v>0</v>
      </c>
    </row>
    <row r="36" spans="1:4" s="4" customFormat="1" ht="13.2">
      <c r="A36" s="550" t="s">
        <v>521</v>
      </c>
      <c r="B36" s="709" t="s">
        <v>345</v>
      </c>
      <c r="C36" s="356"/>
      <c r="D36" s="566">
        <v>0</v>
      </c>
    </row>
    <row r="37" spans="1:4" s="4" customFormat="1" ht="13.2">
      <c r="A37" s="551"/>
      <c r="B37" s="552"/>
      <c r="C37" s="356"/>
    </row>
    <row r="38" spans="1:4" s="4" customFormat="1" ht="13.2">
      <c r="A38" s="567" t="s">
        <v>350</v>
      </c>
      <c r="B38" s="568"/>
      <c r="C38" s="568"/>
      <c r="D38" s="569"/>
    </row>
    <row r="39" spans="1:4" s="4" customFormat="1" ht="13.2">
      <c r="A39" s="548"/>
      <c r="B39" s="549"/>
    </row>
    <row r="40" spans="1:4" s="4" customFormat="1" ht="26.4" customHeight="1">
      <c r="A40" s="354" t="s">
        <v>56</v>
      </c>
      <c r="B40" s="710" t="s">
        <v>12</v>
      </c>
      <c r="C40" s="355" t="s">
        <v>351</v>
      </c>
      <c r="D40" s="356" t="s">
        <v>352</v>
      </c>
    </row>
    <row r="41" spans="1:4" s="4" customFormat="1" ht="13.2">
      <c r="A41" s="550" t="s">
        <v>353</v>
      </c>
      <c r="B41" s="709" t="s">
        <v>354</v>
      </c>
      <c r="C41" s="566">
        <v>0</v>
      </c>
      <c r="D41" s="566">
        <v>0</v>
      </c>
    </row>
    <row r="42" spans="1:4" s="4" customFormat="1" ht="13.2">
      <c r="A42" s="550" t="s">
        <v>353</v>
      </c>
      <c r="B42" s="709" t="s">
        <v>355</v>
      </c>
      <c r="C42" s="566">
        <v>0</v>
      </c>
      <c r="D42" s="730">
        <v>0</v>
      </c>
    </row>
    <row r="43" spans="1:4" s="4" customFormat="1" ht="13.2"/>
    <row r="44" spans="1:4" ht="14.1" customHeight="1">
      <c r="A44" s="722" t="s">
        <v>517</v>
      </c>
      <c r="B44" s="722"/>
    </row>
    <row r="46" spans="1:4" ht="14.1" customHeight="1">
      <c r="A46" s="722" t="s">
        <v>524</v>
      </c>
      <c r="B46" s="722"/>
    </row>
  </sheetData>
  <conditionalFormatting sqref="C41">
    <cfRule type="cellIs" dxfId="8" priority="13" stopIfTrue="1" operator="equal">
      <formula>"nvt"</formula>
    </cfRule>
  </conditionalFormatting>
  <conditionalFormatting sqref="C42:D42">
    <cfRule type="cellIs" dxfId="7" priority="12" stopIfTrue="1" operator="equal">
      <formula>"nvt"</formula>
    </cfRule>
  </conditionalFormatting>
  <conditionalFormatting sqref="D41">
    <cfRule type="cellIs" dxfId="6" priority="11" stopIfTrue="1" operator="equal">
      <formula>"nvt"</formula>
    </cfRule>
  </conditionalFormatting>
  <conditionalFormatting sqref="D36">
    <cfRule type="cellIs" dxfId="5" priority="6" stopIfTrue="1" operator="equal">
      <formula>"nvt"</formula>
    </cfRule>
  </conditionalFormatting>
  <conditionalFormatting sqref="D31">
    <cfRule type="cellIs" dxfId="4" priority="5" stopIfTrue="1" operator="equal">
      <formula>"nvt"</formula>
    </cfRule>
  </conditionalFormatting>
  <conditionalFormatting sqref="D32">
    <cfRule type="cellIs" dxfId="3" priority="4" stopIfTrue="1" operator="equal">
      <formula>"nvt"</formula>
    </cfRule>
  </conditionalFormatting>
  <conditionalFormatting sqref="D33">
    <cfRule type="cellIs" dxfId="2" priority="3" stopIfTrue="1" operator="equal">
      <formula>"nvt"</formula>
    </cfRule>
  </conditionalFormatting>
  <conditionalFormatting sqref="D35">
    <cfRule type="cellIs" dxfId="1" priority="2" stopIfTrue="1" operator="equal">
      <formula>"nvt"</formula>
    </cfRule>
  </conditionalFormatting>
  <conditionalFormatting sqref="D34">
    <cfRule type="cellIs" dxfId="0" priority="1" stopIfTrue="1" operator="equal">
      <formula>"nvt"</formula>
    </cfRule>
  </conditionalFormatting>
  <printOptions horizontalCentered="1" gridLinesSet="0"/>
  <pageMargins left="0.19685039370078741" right="0.19685039370078741"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68"/>
  <sheetViews>
    <sheetView showGridLines="0" zoomScale="86" zoomScaleNormal="86" workbookViewId="0">
      <pane ySplit="10" topLeftCell="A11" activePane="bottomLeft" state="frozen"/>
      <selection activeCell="D33" sqref="D33"/>
      <selection pane="bottomLeft" activeCell="H30" sqref="H30"/>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6" width="12.6640625" style="50" customWidth="1"/>
    <col min="7" max="7" width="14.33203125" style="50" customWidth="1"/>
    <col min="8" max="8" width="17.6640625" style="50" customWidth="1"/>
    <col min="9" max="9" width="2.44140625" style="50" customWidth="1"/>
    <col min="10" max="10" width="17.6640625" style="50" customWidth="1"/>
    <col min="11" max="11" width="9.33203125" style="50"/>
    <col min="12" max="12" width="13.33203125" style="50" customWidth="1"/>
    <col min="13" max="15" width="9.33203125" style="50"/>
    <col min="16" max="16" width="10.33203125" style="50" bestFit="1" customWidth="1"/>
    <col min="17" max="16384" width="9.33203125" style="50"/>
  </cols>
  <sheetData>
    <row r="1" spans="1:18">
      <c r="A1" s="443" t="s">
        <v>26</v>
      </c>
      <c r="B1" s="49"/>
      <c r="C1" s="49"/>
    </row>
    <row r="2" spans="1:18">
      <c r="A2" s="51"/>
      <c r="B2" s="49"/>
      <c r="C2" s="49"/>
    </row>
    <row r="3" spans="1:18" s="53" customFormat="1" ht="15">
      <c r="A3" s="80" t="s">
        <v>30</v>
      </c>
      <c r="B3" s="81" t="s">
        <v>231</v>
      </c>
      <c r="C3" s="81"/>
      <c r="D3" s="82"/>
      <c r="E3" s="52"/>
      <c r="F3" s="52"/>
      <c r="G3" s="50"/>
      <c r="H3" s="50"/>
      <c r="I3" s="50"/>
      <c r="J3" s="50"/>
      <c r="K3" s="50"/>
      <c r="L3" s="50"/>
    </row>
    <row r="4" spans="1:18" s="53" customFormat="1" ht="15">
      <c r="A4" s="80" t="s">
        <v>14</v>
      </c>
      <c r="B4" s="81" t="str">
        <f ca="1">MID(CELL("bestandsnaam",$D$10),SEARCH("]",CELL("bestandsnaam",$D$10),1)+1,256)</f>
        <v>1-Contractblad totaal</v>
      </c>
      <c r="C4" s="81"/>
      <c r="D4" s="82"/>
      <c r="E4" s="52"/>
      <c r="F4" s="52"/>
      <c r="G4" s="50"/>
      <c r="H4" s="50"/>
      <c r="I4" s="50"/>
      <c r="J4" s="50"/>
      <c r="K4" s="50"/>
      <c r="L4" s="50"/>
    </row>
    <row r="5" spans="1:18" s="53" customFormat="1" ht="15">
      <c r="A5" s="80" t="s">
        <v>89</v>
      </c>
      <c r="B5" s="81" t="s">
        <v>232</v>
      </c>
      <c r="C5" s="81"/>
      <c r="D5" s="82"/>
      <c r="E5" s="52"/>
      <c r="F5" s="52"/>
      <c r="G5" s="54"/>
      <c r="H5" s="54"/>
    </row>
    <row r="6" spans="1:18" s="53" customFormat="1" ht="15">
      <c r="A6" s="80" t="s">
        <v>227</v>
      </c>
      <c r="B6" s="81" t="s">
        <v>505</v>
      </c>
      <c r="C6" s="503"/>
      <c r="G6" s="54"/>
      <c r="H6" s="54"/>
    </row>
    <row r="7" spans="1:18" s="53" customFormat="1" ht="15">
      <c r="A7" s="80" t="s">
        <v>200</v>
      </c>
      <c r="B7" s="490" t="s">
        <v>523</v>
      </c>
      <c r="C7" s="81"/>
      <c r="D7" s="82"/>
      <c r="E7" s="52"/>
      <c r="F7" s="52"/>
      <c r="G7" s="54"/>
      <c r="H7" s="54"/>
    </row>
    <row r="8" spans="1:18" s="53" customFormat="1" ht="15">
      <c r="A8" s="80" t="s">
        <v>202</v>
      </c>
      <c r="B8" s="742"/>
      <c r="C8" s="742"/>
      <c r="D8" s="743"/>
      <c r="E8" s="52"/>
      <c r="F8" s="52"/>
      <c r="G8" s="54"/>
      <c r="H8" s="54"/>
    </row>
    <row r="9" spans="1:18" s="53" customFormat="1" ht="15">
      <c r="A9" s="80" t="s">
        <v>10</v>
      </c>
      <c r="B9" s="733">
        <v>44652</v>
      </c>
      <c r="C9" s="83"/>
      <c r="D9" s="82"/>
      <c r="E9" s="52"/>
      <c r="F9" s="52"/>
      <c r="G9" s="54"/>
      <c r="H9" s="54"/>
      <c r="I9" s="54"/>
      <c r="J9" s="54"/>
      <c r="K9" s="54"/>
      <c r="L9" s="54"/>
      <c r="M9" s="54"/>
      <c r="N9" s="54"/>
      <c r="O9" s="54"/>
      <c r="P9" s="54"/>
      <c r="Q9" s="54"/>
      <c r="R9" s="54"/>
    </row>
    <row r="10" spans="1:18" s="53" customFormat="1" ht="15">
      <c r="A10" s="55"/>
      <c r="G10" s="56"/>
      <c r="H10" s="56"/>
    </row>
    <row r="11" spans="1:18" s="53" customFormat="1" ht="15">
      <c r="A11" s="57" t="s">
        <v>235</v>
      </c>
      <c r="B11" s="58"/>
      <c r="C11" s="58"/>
      <c r="D11" s="58"/>
      <c r="E11" s="58"/>
      <c r="F11" s="58"/>
      <c r="G11" s="59"/>
      <c r="H11" s="60"/>
    </row>
    <row r="12" spans="1:18" ht="15">
      <c r="J12" s="53"/>
      <c r="K12" s="53"/>
      <c r="L12" s="53"/>
      <c r="M12" s="53"/>
      <c r="N12" s="53"/>
      <c r="O12" s="53"/>
      <c r="P12" s="53"/>
    </row>
    <row r="13" spans="1:18" ht="26.4">
      <c r="A13" s="84" t="s">
        <v>11</v>
      </c>
      <c r="D13" s="85"/>
      <c r="E13" s="85" t="s">
        <v>80</v>
      </c>
      <c r="F13" s="85" t="s">
        <v>50</v>
      </c>
      <c r="G13" s="85" t="s">
        <v>134</v>
      </c>
      <c r="H13" s="86" t="s">
        <v>44</v>
      </c>
      <c r="I13" s="61"/>
      <c r="J13" s="87"/>
      <c r="K13" s="53"/>
      <c r="L13" s="53"/>
      <c r="M13" s="53"/>
      <c r="N13" s="53"/>
      <c r="O13" s="53"/>
      <c r="P13" s="53"/>
    </row>
    <row r="14" spans="1:18" ht="15">
      <c r="A14" s="88" t="s">
        <v>135</v>
      </c>
      <c r="B14" s="88" t="s">
        <v>136</v>
      </c>
      <c r="C14" s="88" t="s">
        <v>137</v>
      </c>
      <c r="D14" s="89"/>
      <c r="E14" s="502">
        <v>1</v>
      </c>
      <c r="F14" s="62" t="e">
        <f>SUM('4-Basis ruimtestaat Kantoren'!R:S)*E14</f>
        <v>#DIV/0!</v>
      </c>
      <c r="G14" s="63" t="e">
        <f>'6-Opbouw uurtarief productie'!E47</f>
        <v>#DIV/0!</v>
      </c>
      <c r="H14" s="64" t="e">
        <f>G14*F14</f>
        <v>#DIV/0!</v>
      </c>
      <c r="I14" s="61"/>
      <c r="J14" s="503"/>
      <c r="K14" s="53"/>
      <c r="L14" s="53"/>
      <c r="M14" s="53"/>
      <c r="N14" s="53"/>
      <c r="O14" s="53"/>
      <c r="P14" s="53"/>
    </row>
    <row r="15" spans="1:18" ht="15">
      <c r="A15" s="88"/>
      <c r="B15" s="90"/>
      <c r="C15" s="90"/>
      <c r="D15" s="90"/>
      <c r="E15" s="90"/>
      <c r="F15" s="91"/>
      <c r="G15" s="90"/>
      <c r="H15" s="90"/>
      <c r="I15" s="90"/>
      <c r="J15" s="87"/>
      <c r="K15" s="53"/>
      <c r="L15" s="53"/>
      <c r="M15" s="53"/>
      <c r="N15" s="53"/>
      <c r="O15" s="53"/>
      <c r="P15" s="53"/>
    </row>
    <row r="16" spans="1:18" ht="15">
      <c r="A16" s="88" t="s">
        <v>138</v>
      </c>
      <c r="B16" s="88" t="s">
        <v>136</v>
      </c>
      <c r="C16" s="88" t="s">
        <v>137</v>
      </c>
      <c r="D16" s="90"/>
      <c r="E16" s="702" t="e">
        <f>+F16/F14</f>
        <v>#DIV/0!</v>
      </c>
      <c r="F16" s="66">
        <f>+'2-Kosten per type werkzaamheden'!F12</f>
        <v>0</v>
      </c>
      <c r="G16" s="63" t="e">
        <f>'7-Opbouw uurtarief toezicht'!E47</f>
        <v>#DIV/0!</v>
      </c>
      <c r="H16" s="64" t="e">
        <f>G16*F16</f>
        <v>#DIV/0!</v>
      </c>
      <c r="J16" s="87"/>
      <c r="K16" s="53"/>
      <c r="L16" s="53"/>
      <c r="M16" s="53"/>
      <c r="N16" s="53"/>
      <c r="O16" s="53"/>
      <c r="P16" s="53"/>
    </row>
    <row r="17" spans="1:16" ht="15">
      <c r="A17" s="88"/>
      <c r="B17" s="88"/>
      <c r="C17" s="94"/>
      <c r="D17" s="88"/>
      <c r="E17" s="95"/>
      <c r="F17" s="93"/>
      <c r="G17" s="88"/>
      <c r="H17" s="88"/>
      <c r="I17" s="88"/>
      <c r="J17" s="87"/>
      <c r="K17" s="53"/>
      <c r="L17" s="53"/>
      <c r="M17" s="53"/>
      <c r="N17" s="53"/>
      <c r="O17" s="53"/>
      <c r="P17" s="53"/>
    </row>
    <row r="18" spans="1:16" ht="15">
      <c r="H18" s="587"/>
      <c r="J18" s="53"/>
      <c r="K18" s="53"/>
      <c r="L18" s="53"/>
      <c r="M18" s="53"/>
      <c r="N18" s="53"/>
      <c r="O18" s="53"/>
      <c r="P18" s="53"/>
    </row>
    <row r="19" spans="1:16" ht="15">
      <c r="A19" s="96" t="s">
        <v>195</v>
      </c>
      <c r="B19" s="92" t="s">
        <v>136</v>
      </c>
      <c r="C19" s="92" t="s">
        <v>137</v>
      </c>
      <c r="D19" s="92"/>
      <c r="E19" s="67"/>
      <c r="F19" s="97"/>
      <c r="G19" s="68" t="e">
        <f>(H16+H14)/F14</f>
        <v>#DIV/0!</v>
      </c>
      <c r="H19" s="88"/>
      <c r="I19" s="88"/>
      <c r="J19" s="87"/>
      <c r="K19" s="53"/>
      <c r="L19" s="53"/>
      <c r="M19" s="53"/>
      <c r="N19" s="53"/>
      <c r="O19" s="53"/>
      <c r="P19" s="53"/>
    </row>
    <row r="20" spans="1:16">
      <c r="A20" s="74"/>
      <c r="B20" s="74"/>
      <c r="C20" s="74"/>
      <c r="D20" s="74"/>
      <c r="E20" s="74"/>
      <c r="F20" s="74"/>
      <c r="G20" s="74"/>
      <c r="H20" s="74"/>
    </row>
    <row r="21" spans="1:16" ht="15">
      <c r="A21" s="98" t="s">
        <v>385</v>
      </c>
      <c r="H21" s="99" t="e">
        <f>SUM(H14:H19)</f>
        <v>#DIV/0!</v>
      </c>
      <c r="I21" s="69"/>
      <c r="J21" s="87"/>
      <c r="K21" s="53"/>
      <c r="L21" s="53"/>
      <c r="M21" s="53"/>
      <c r="N21" s="53"/>
      <c r="O21" s="53"/>
      <c r="P21" s="53"/>
    </row>
    <row r="22" spans="1:16" ht="15">
      <c r="A22" s="71" t="s">
        <v>9</v>
      </c>
      <c r="G22" s="72">
        <v>0.21</v>
      </c>
      <c r="H22" s="73" t="e">
        <f>G22*H21</f>
        <v>#DIV/0!</v>
      </c>
      <c r="I22" s="69"/>
      <c r="J22" s="87"/>
      <c r="K22" s="53"/>
      <c r="L22" s="53"/>
      <c r="M22" s="53"/>
      <c r="N22" s="53"/>
      <c r="O22" s="53"/>
      <c r="P22" s="53"/>
    </row>
    <row r="23" spans="1:16" ht="15">
      <c r="A23" s="71" t="s">
        <v>27</v>
      </c>
      <c r="G23" s="61" t="s">
        <v>63</v>
      </c>
      <c r="H23" s="64" t="e">
        <f>H22+H21</f>
        <v>#DIV/0!</v>
      </c>
      <c r="I23" s="69"/>
      <c r="J23" s="87"/>
      <c r="K23" s="53"/>
      <c r="L23" s="53"/>
      <c r="M23" s="53"/>
      <c r="N23" s="53"/>
      <c r="O23" s="53"/>
      <c r="P23" s="53"/>
    </row>
    <row r="24" spans="1:16" ht="15">
      <c r="A24" s="71"/>
      <c r="G24" s="61"/>
      <c r="H24" s="64"/>
      <c r="I24" s="70"/>
      <c r="J24" s="53"/>
      <c r="K24" s="53"/>
      <c r="L24" s="53"/>
      <c r="M24" s="53"/>
      <c r="N24" s="53"/>
      <c r="O24" s="53"/>
      <c r="P24" s="53"/>
    </row>
    <row r="25" spans="1:16" s="53" customFormat="1" ht="15">
      <c r="A25" s="57" t="s">
        <v>438</v>
      </c>
      <c r="B25" s="58"/>
      <c r="C25" s="58"/>
      <c r="D25" s="58"/>
      <c r="E25" s="58"/>
      <c r="F25" s="58"/>
      <c r="G25" s="59"/>
      <c r="H25" s="60"/>
    </row>
    <row r="26" spans="1:16" ht="15">
      <c r="H26" s="587"/>
      <c r="J26" s="53"/>
      <c r="K26" s="53"/>
      <c r="L26" s="53"/>
      <c r="M26" s="53"/>
      <c r="N26" s="53"/>
      <c r="O26" s="53"/>
      <c r="P26" s="53"/>
    </row>
    <row r="27" spans="1:16">
      <c r="A27" s="545" t="str">
        <f ca="1">'4c- Noordzeekanaal'!B4</f>
        <v>4c- Noordzeekanaal</v>
      </c>
      <c r="B27" s="74"/>
      <c r="C27" s="74"/>
      <c r="D27" s="74"/>
      <c r="E27" s="74"/>
      <c r="F27" s="74"/>
      <c r="G27" s="660"/>
      <c r="H27" s="588" t="e">
        <f>+'2-Kosten per type werkzaamheden'!G19</f>
        <v>#DIV/0!</v>
      </c>
      <c r="J27" s="504"/>
    </row>
    <row r="28" spans="1:16">
      <c r="A28" s="74"/>
      <c r="B28" s="74"/>
      <c r="C28" s="74"/>
      <c r="D28" s="74"/>
      <c r="E28" s="74"/>
      <c r="F28" s="74"/>
      <c r="G28" s="74"/>
      <c r="H28" s="588"/>
    </row>
    <row r="29" spans="1:16">
      <c r="A29" s="546" t="str">
        <f ca="1">'4d-IJ Veren'!B4</f>
        <v>4d-IJ Veren</v>
      </c>
      <c r="B29" s="74"/>
      <c r="C29" s="74"/>
      <c r="D29" s="74"/>
      <c r="E29" s="74"/>
      <c r="F29" s="74"/>
      <c r="G29" s="659"/>
      <c r="H29" s="588" t="e">
        <f>+'2-Kosten per type werkzaamheden'!I23</f>
        <v>#DIV/0!</v>
      </c>
    </row>
    <row r="30" spans="1:16">
      <c r="A30" s="74"/>
      <c r="B30" s="74"/>
      <c r="C30" s="74"/>
      <c r="D30" s="74"/>
      <c r="E30" s="74"/>
      <c r="F30" s="74"/>
      <c r="G30" s="74"/>
      <c r="H30" s="74"/>
    </row>
    <row r="31" spans="1:16">
      <c r="A31" s="547" t="s">
        <v>435</v>
      </c>
      <c r="B31" s="74"/>
      <c r="C31" s="74"/>
      <c r="D31" s="74"/>
      <c r="E31" s="74"/>
      <c r="F31" s="74"/>
      <c r="G31" s="659"/>
      <c r="H31" s="75" t="e">
        <f>+'2-Kosten per type werkzaamheden'!G27</f>
        <v>#DIV/0!</v>
      </c>
      <c r="J31" s="504"/>
    </row>
    <row r="32" spans="1:16">
      <c r="A32" s="74"/>
      <c r="B32" s="74"/>
      <c r="C32" s="74"/>
      <c r="D32" s="74"/>
      <c r="E32" s="74"/>
      <c r="F32" s="74"/>
      <c r="G32" s="74"/>
      <c r="H32" s="74"/>
      <c r="J32" s="504"/>
    </row>
    <row r="33" spans="1:16">
      <c r="A33" s="88" t="s">
        <v>439</v>
      </c>
      <c r="B33" s="74"/>
      <c r="C33" s="74"/>
      <c r="D33" s="74"/>
      <c r="E33" s="74"/>
      <c r="F33" s="74"/>
      <c r="G33" s="659"/>
      <c r="H33" s="75" t="e">
        <f>+'2-Kosten per type werkzaamheden'!G31</f>
        <v>#DIV/0!</v>
      </c>
      <c r="J33" s="504"/>
    </row>
    <row r="34" spans="1:16">
      <c r="A34" s="74"/>
      <c r="B34" s="74"/>
      <c r="C34" s="74"/>
      <c r="D34" s="74"/>
      <c r="E34" s="74"/>
      <c r="F34" s="74"/>
      <c r="G34" s="74"/>
      <c r="H34" s="74"/>
      <c r="J34" s="504"/>
    </row>
    <row r="35" spans="1:16">
      <c r="A35" s="88" t="s">
        <v>413</v>
      </c>
      <c r="H35" s="76" t="e">
        <f>+'2-Kosten per type werkzaamheden'!G35</f>
        <v>#DIV/0!</v>
      </c>
      <c r="J35" s="504"/>
    </row>
    <row r="36" spans="1:16">
      <c r="A36" s="74"/>
      <c r="B36" s="74"/>
      <c r="C36" s="74"/>
      <c r="D36" s="74"/>
      <c r="E36" s="74"/>
      <c r="F36" s="74"/>
      <c r="G36" s="74"/>
      <c r="H36" s="74"/>
      <c r="J36" s="504"/>
    </row>
    <row r="37" spans="1:16">
      <c r="A37" s="98" t="s">
        <v>336</v>
      </c>
      <c r="H37" s="589" t="e">
        <f>SUM(H26:H35)</f>
        <v>#DIV/0!</v>
      </c>
      <c r="J37" s="504"/>
    </row>
    <row r="38" spans="1:16">
      <c r="A38" s="71" t="s">
        <v>9</v>
      </c>
      <c r="G38" s="72">
        <v>0.21</v>
      </c>
      <c r="H38" s="73" t="e">
        <f>G38*H37</f>
        <v>#DIV/0!</v>
      </c>
    </row>
    <row r="39" spans="1:16">
      <c r="A39" s="71" t="s">
        <v>27</v>
      </c>
      <c r="H39" s="76" t="e">
        <f>H37+H38</f>
        <v>#DIV/0!</v>
      </c>
    </row>
    <row r="40" spans="1:16">
      <c r="A40" s="71"/>
      <c r="H40" s="76"/>
    </row>
    <row r="41" spans="1:16" ht="15">
      <c r="A41" s="57" t="s">
        <v>335</v>
      </c>
      <c r="B41" s="58"/>
      <c r="C41" s="58"/>
      <c r="D41" s="58"/>
      <c r="E41" s="58"/>
      <c r="F41" s="58"/>
      <c r="G41" s="59"/>
      <c r="H41" s="60"/>
    </row>
    <row r="42" spans="1:16">
      <c r="A42" s="74"/>
      <c r="B42" s="74"/>
      <c r="C42" s="74"/>
      <c r="D42" s="74"/>
      <c r="E42" s="74"/>
      <c r="F42" s="74"/>
      <c r="G42" s="74"/>
      <c r="H42" s="74"/>
    </row>
    <row r="43" spans="1:16" ht="15">
      <c r="A43" s="544" t="str">
        <f ca="1">'4b- Kantoren extra werk'!B4</f>
        <v>4b- Kantoren extra werk</v>
      </c>
      <c r="H43" s="587">
        <f>+'4b- Kantoren extra werk'!H14</f>
        <v>0</v>
      </c>
      <c r="J43" s="53"/>
      <c r="K43" s="53"/>
      <c r="L43" s="53"/>
      <c r="M43" s="53"/>
      <c r="N43" s="53"/>
      <c r="O43" s="53"/>
      <c r="P43" s="53"/>
    </row>
    <row r="44" spans="1:16">
      <c r="A44" s="74"/>
      <c r="B44" s="74"/>
      <c r="C44" s="74"/>
      <c r="D44" s="74"/>
      <c r="E44" s="74"/>
      <c r="F44" s="74"/>
      <c r="G44" s="74"/>
      <c r="H44" s="74"/>
    </row>
    <row r="45" spans="1:16">
      <c r="A45" s="88" t="str">
        <f ca="1">'9-Glasbewassing'!B4</f>
        <v>9-Glasbewassing</v>
      </c>
      <c r="B45" s="74" t="s">
        <v>233</v>
      </c>
      <c r="C45" s="74"/>
      <c r="D45" s="74"/>
      <c r="E45" s="74"/>
      <c r="F45" s="74"/>
      <c r="G45" s="74"/>
      <c r="H45" s="75">
        <f>+'9-Glasbewassing'!J17</f>
        <v>0</v>
      </c>
    </row>
    <row r="46" spans="1:16">
      <c r="A46" s="74"/>
      <c r="B46" s="74"/>
      <c r="C46" s="74"/>
      <c r="D46" s="74"/>
      <c r="E46" s="74"/>
      <c r="F46" s="74"/>
      <c r="G46" s="74"/>
      <c r="H46" s="74"/>
    </row>
    <row r="47" spans="1:16">
      <c r="A47" s="88" t="str">
        <f ca="1">'10-Machinekosten'!B3</f>
        <v>10-Machinekosten</v>
      </c>
      <c r="B47" s="74" t="s">
        <v>233</v>
      </c>
      <c r="C47" s="74"/>
      <c r="D47" s="74"/>
      <c r="E47" s="74"/>
      <c r="F47" s="74"/>
      <c r="G47" s="74"/>
      <c r="H47" s="75">
        <f>+'2-Kosten per type werkzaamheden'!I12</f>
        <v>0</v>
      </c>
    </row>
    <row r="48" spans="1:16">
      <c r="A48" s="74"/>
      <c r="B48" s="74"/>
      <c r="C48" s="74"/>
      <c r="D48" s="74"/>
      <c r="E48" s="74"/>
      <c r="F48" s="74"/>
      <c r="G48" s="74"/>
      <c r="H48" s="74"/>
    </row>
    <row r="49" spans="1:10">
      <c r="A49" s="98" t="s">
        <v>337</v>
      </c>
      <c r="H49" s="589">
        <f>SUM(H43:H48)</f>
        <v>0</v>
      </c>
    </row>
    <row r="50" spans="1:10">
      <c r="A50" s="71" t="s">
        <v>9</v>
      </c>
      <c r="G50" s="72">
        <v>0.21</v>
      </c>
      <c r="H50" s="73">
        <f>G50*H49</f>
        <v>0</v>
      </c>
    </row>
    <row r="51" spans="1:10">
      <c r="A51" s="71" t="s">
        <v>27</v>
      </c>
      <c r="H51" s="76">
        <f>H49+H50</f>
        <v>0</v>
      </c>
    </row>
    <row r="53" spans="1:10">
      <c r="A53" s="100" t="s">
        <v>139</v>
      </c>
      <c r="B53" s="67"/>
      <c r="C53" s="67"/>
      <c r="D53" s="67"/>
      <c r="E53" s="101"/>
      <c r="F53" s="101" t="s">
        <v>140</v>
      </c>
      <c r="G53" s="101"/>
      <c r="H53" s="102" t="e">
        <f>H21+H37+H49</f>
        <v>#DIV/0!</v>
      </c>
    </row>
    <row r="54" spans="1:10">
      <c r="A54" s="71" t="s">
        <v>9</v>
      </c>
      <c r="G54" s="72">
        <v>0.21</v>
      </c>
      <c r="H54" s="73" t="e">
        <f>G54*H53</f>
        <v>#DIV/0!</v>
      </c>
    </row>
    <row r="55" spans="1:10">
      <c r="A55" s="71" t="s">
        <v>27</v>
      </c>
      <c r="H55" s="76" t="e">
        <f>H53+H54</f>
        <v>#DIV/0!</v>
      </c>
    </row>
    <row r="57" spans="1:10" ht="15">
      <c r="A57" s="77" t="s">
        <v>218</v>
      </c>
      <c r="B57" s="78"/>
      <c r="C57" s="78"/>
      <c r="D57" s="78"/>
      <c r="E57" s="79"/>
      <c r="F57" s="78"/>
      <c r="G57" s="78"/>
      <c r="H57" s="735">
        <v>275000</v>
      </c>
      <c r="J57" s="490"/>
    </row>
    <row r="58" spans="1:10" ht="15">
      <c r="A58" s="77" t="s">
        <v>213</v>
      </c>
      <c r="B58" s="78"/>
      <c r="C58" s="78"/>
      <c r="D58" s="78"/>
      <c r="E58" s="79"/>
      <c r="F58" s="78"/>
      <c r="G58" s="78"/>
      <c r="H58" s="735">
        <v>260000</v>
      </c>
      <c r="I58" s="734">
        <f>+H58/H57</f>
        <v>0.94545454545454544</v>
      </c>
      <c r="J58" s="490"/>
    </row>
    <row r="60" spans="1:10">
      <c r="A60" s="98" t="s">
        <v>229</v>
      </c>
      <c r="H60" s="450">
        <v>0</v>
      </c>
    </row>
    <row r="62" spans="1:10" ht="13.2" customHeight="1">
      <c r="A62" s="744" t="s">
        <v>214</v>
      </c>
      <c r="B62" s="745"/>
      <c r="C62" s="745"/>
      <c r="D62" s="745"/>
      <c r="E62" s="745"/>
      <c r="F62" s="745"/>
      <c r="G62" s="745"/>
      <c r="H62" s="746"/>
    </row>
    <row r="63" spans="1:10">
      <c r="A63" s="747"/>
      <c r="B63" s="748"/>
      <c r="C63" s="748"/>
      <c r="D63" s="748"/>
      <c r="E63" s="748"/>
      <c r="F63" s="748"/>
      <c r="G63" s="748"/>
      <c r="H63" s="749"/>
    </row>
    <row r="64" spans="1:10">
      <c r="A64" s="750"/>
      <c r="B64" s="751"/>
      <c r="C64" s="751"/>
      <c r="D64" s="751"/>
      <c r="E64" s="751"/>
      <c r="F64" s="751"/>
      <c r="G64" s="751"/>
      <c r="H64" s="752"/>
    </row>
    <row r="66" spans="1:8">
      <c r="A66" s="744" t="s">
        <v>230</v>
      </c>
      <c r="B66" s="745"/>
      <c r="C66" s="745"/>
      <c r="D66" s="745"/>
      <c r="E66" s="745"/>
      <c r="F66" s="745"/>
      <c r="G66" s="745"/>
      <c r="H66" s="746"/>
    </row>
    <row r="67" spans="1:8">
      <c r="A67" s="747"/>
      <c r="B67" s="748"/>
      <c r="C67" s="748"/>
      <c r="D67" s="748"/>
      <c r="E67" s="748"/>
      <c r="F67" s="748"/>
      <c r="G67" s="748"/>
      <c r="H67" s="749"/>
    </row>
    <row r="68" spans="1:8">
      <c r="A68" s="750"/>
      <c r="B68" s="751"/>
      <c r="C68" s="751"/>
      <c r="D68" s="751"/>
      <c r="E68" s="751"/>
      <c r="F68" s="751"/>
      <c r="G68" s="751"/>
      <c r="H68" s="752"/>
    </row>
  </sheetData>
  <mergeCells count="3">
    <mergeCell ref="B8:D8"/>
    <mergeCell ref="A62:H64"/>
    <mergeCell ref="A66:H68"/>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N40"/>
  <sheetViews>
    <sheetView showGridLines="0" showZeros="0" zoomScale="85" zoomScaleNormal="85" workbookViewId="0">
      <pane ySplit="11" topLeftCell="A27" activePane="bottomLeft" state="frozen"/>
      <selection activeCell="B3" sqref="B3:D9"/>
      <selection pane="bottomLeft" activeCell="A40" sqref="A40"/>
    </sheetView>
  </sheetViews>
  <sheetFormatPr defaultColWidth="8.6640625" defaultRowHeight="14.1" customHeight="1"/>
  <cols>
    <col min="1" max="1" width="29.88671875" style="103" customWidth="1"/>
    <col min="2" max="2" width="20.33203125" style="103" customWidth="1"/>
    <col min="3" max="3" width="19.6640625" style="103" customWidth="1"/>
    <col min="4" max="4" width="18.44140625" style="106" customWidth="1"/>
    <col min="5" max="6" width="20.6640625" style="106" customWidth="1"/>
    <col min="7" max="7" width="18.44140625" style="103" customWidth="1"/>
    <col min="8" max="8" width="19.5546875" style="103" customWidth="1"/>
    <col min="9" max="9" width="19" style="103" customWidth="1"/>
    <col min="10" max="10" width="16.109375" style="103" customWidth="1"/>
    <col min="11" max="11" width="19" style="103" customWidth="1"/>
    <col min="12" max="13" width="13.33203125" style="103" customWidth="1"/>
    <col min="14" max="17" width="12.5546875" style="103" customWidth="1"/>
    <col min="18" max="16384" width="8.6640625" style="103"/>
  </cols>
  <sheetData>
    <row r="1" spans="1:13" ht="14.1" customHeight="1">
      <c r="A1" s="443" t="s">
        <v>26</v>
      </c>
    </row>
    <row r="3" spans="1:13" ht="14.1" customHeight="1">
      <c r="A3" s="107" t="str">
        <f>'1-Contractblad totaal'!A3</f>
        <v>Naam opdrachtgever</v>
      </c>
      <c r="B3" s="139" t="str">
        <f>'1-Contractblad totaal'!B3</f>
        <v>GVB Veren</v>
      </c>
      <c r="C3" s="139"/>
      <c r="D3" s="104"/>
      <c r="F3" s="694" t="s">
        <v>484</v>
      </c>
      <c r="G3" s="694"/>
      <c r="H3" s="694"/>
      <c r="I3" s="695"/>
      <c r="J3" s="694"/>
    </row>
    <row r="4" spans="1:13" ht="14.1" customHeight="1">
      <c r="A4" s="107" t="str">
        <f>'1-Contractblad totaal'!A4</f>
        <v>Calculatie onderdeel</v>
      </c>
      <c r="B4" s="139" t="str">
        <f ca="1">MID(CELL("bestandsnaam",$B$7),SEARCH("]",CELL("bestandsnaam",$B$7),1)+1,256)</f>
        <v>2-Kosten per type werkzaamheden</v>
      </c>
      <c r="C4" s="139"/>
      <c r="D4" s="104"/>
      <c r="F4" s="695"/>
      <c r="G4" s="695"/>
      <c r="H4" s="694"/>
      <c r="I4" s="694"/>
      <c r="J4" s="694"/>
    </row>
    <row r="5" spans="1:13" ht="14.1" customHeight="1">
      <c r="A5" s="107" t="str">
        <f>'1-Contractblad totaal'!A5</f>
        <v>Gebouw/plaats</v>
      </c>
      <c r="B5" s="139" t="str">
        <f>'1-Contractblad totaal'!B5</f>
        <v>Amsterdam</v>
      </c>
      <c r="C5" s="139"/>
      <c r="D5" s="104"/>
      <c r="F5" s="695"/>
      <c r="G5" s="695"/>
      <c r="H5" s="695"/>
    </row>
    <row r="6" spans="1:13" ht="14.1" customHeight="1">
      <c r="A6" s="107" t="str">
        <f>'1-Contractblad totaal'!A6</f>
        <v>Referentie nummer</v>
      </c>
      <c r="B6" s="139" t="str">
        <f>'1-Contractblad totaal'!B6</f>
        <v>2021-69</v>
      </c>
      <c r="C6" s="139"/>
      <c r="D6" s="104"/>
      <c r="E6" s="104"/>
      <c r="F6" s="695"/>
      <c r="G6" s="695"/>
      <c r="H6" s="695"/>
      <c r="I6" s="106"/>
    </row>
    <row r="7" spans="1:13" ht="14.1" customHeight="1">
      <c r="A7" s="107" t="str">
        <f>'1-Contractblad totaal'!A8</f>
        <v>Naam dienstverlener</v>
      </c>
      <c r="B7" s="107">
        <f>'1-Contractblad totaal'!B8</f>
        <v>0</v>
      </c>
      <c r="C7" s="107"/>
      <c r="D7" s="104"/>
      <c r="E7" s="104"/>
      <c r="F7" s="695"/>
      <c r="G7" s="695"/>
      <c r="H7" s="695"/>
    </row>
    <row r="8" spans="1:13" ht="14.1" customHeight="1">
      <c r="A8" s="107" t="str">
        <f>'1-Contractblad totaal'!A9</f>
        <v>Prijspeil</v>
      </c>
      <c r="B8" s="108">
        <f>'1-Contractblad totaal'!B9</f>
        <v>44652</v>
      </c>
      <c r="C8" s="108"/>
      <c r="F8" s="104"/>
    </row>
    <row r="9" spans="1:13" ht="14.1" customHeight="1" thickBot="1">
      <c r="A9" s="107"/>
      <c r="B9" s="108"/>
      <c r="C9" s="108"/>
      <c r="F9" s="104"/>
    </row>
    <row r="10" spans="1:13" ht="19.2" customHeight="1" thickBot="1">
      <c r="A10" s="661" t="s">
        <v>384</v>
      </c>
      <c r="B10" s="662"/>
      <c r="C10" s="662"/>
      <c r="D10" s="662"/>
      <c r="E10" s="662"/>
      <c r="F10" s="662"/>
      <c r="G10" s="638"/>
      <c r="H10" s="638"/>
      <c r="I10" s="638"/>
      <c r="J10" s="638"/>
      <c r="K10" s="638"/>
      <c r="L10" s="639"/>
    </row>
    <row r="11" spans="1:13" ht="50.4">
      <c r="A11" s="677" t="s">
        <v>433</v>
      </c>
      <c r="B11" s="640" t="s">
        <v>110</v>
      </c>
      <c r="C11" s="640" t="s">
        <v>183</v>
      </c>
      <c r="D11" s="646" t="s">
        <v>279</v>
      </c>
      <c r="E11" s="647" t="s">
        <v>387</v>
      </c>
      <c r="F11" s="647" t="s">
        <v>436</v>
      </c>
      <c r="G11" s="646" t="s">
        <v>437</v>
      </c>
      <c r="H11" s="641" t="s">
        <v>483</v>
      </c>
      <c r="I11" s="641" t="s">
        <v>485</v>
      </c>
      <c r="J11" s="641" t="s">
        <v>389</v>
      </c>
      <c r="K11" s="641" t="s">
        <v>386</v>
      </c>
      <c r="L11" s="641" t="s">
        <v>184</v>
      </c>
    </row>
    <row r="12" spans="1:13" ht="13.2">
      <c r="A12" s="678" t="s">
        <v>233</v>
      </c>
      <c r="B12" s="675" t="s">
        <v>234</v>
      </c>
      <c r="C12" s="642">
        <f>SUMIF('4-Basis ruimtestaat Kantoren'!B:B,'2-Kosten per type werkzaamheden'!A12,'4-Basis ruimtestaat Kantoren'!I:I)</f>
        <v>2131</v>
      </c>
      <c r="D12" s="687" t="e">
        <f>SUMIF('4-Basis ruimtestaat Kantoren'!B:B,'2-Kosten per type werkzaamheden'!A12,'4-Basis ruimtestaat Kantoren'!R:R)</f>
        <v>#DIV/0!</v>
      </c>
      <c r="E12" s="688" t="e">
        <f>D12*'1-Contractblad totaal'!G14</f>
        <v>#DIV/0!</v>
      </c>
      <c r="F12" s="664"/>
      <c r="G12" s="643" t="e">
        <f>F12*'1-Contractblad totaal'!$G$16</f>
        <v>#DIV/0!</v>
      </c>
      <c r="H12" s="643">
        <f>'4b- Kantoren extra werk'!H14</f>
        <v>0</v>
      </c>
      <c r="I12" s="603"/>
      <c r="J12" s="643">
        <f>'9-Glasbewassing'!J17</f>
        <v>0</v>
      </c>
      <c r="K12" s="704" t="e">
        <f>+J12+I12+H12+G12+E12</f>
        <v>#DIV/0!</v>
      </c>
      <c r="L12" s="643" t="e">
        <f>K12/12</f>
        <v>#DIV/0!</v>
      </c>
    </row>
    <row r="13" spans="1:13" s="105" customFormat="1" ht="14.1" customHeight="1" thickBot="1">
      <c r="A13" s="679"/>
      <c r="B13" s="644"/>
      <c r="C13" s="644"/>
      <c r="D13" s="644"/>
      <c r="E13" s="644"/>
      <c r="F13" s="644"/>
      <c r="G13" s="644"/>
      <c r="H13" s="644"/>
      <c r="I13" s="644"/>
      <c r="J13" s="644"/>
      <c r="K13" s="644"/>
      <c r="L13" s="644"/>
    </row>
    <row r="14" spans="1:13" ht="19.95" customHeight="1" thickBot="1">
      <c r="A14" s="665" t="s">
        <v>381</v>
      </c>
      <c r="B14" s="662"/>
      <c r="C14" s="662"/>
      <c r="D14" s="662"/>
      <c r="E14" s="662"/>
      <c r="F14" s="662"/>
      <c r="G14" s="662"/>
      <c r="H14" s="663"/>
      <c r="I14" s="645"/>
      <c r="J14" s="645"/>
      <c r="K14" s="645"/>
      <c r="L14" s="645"/>
      <c r="M14" s="645"/>
    </row>
    <row r="15" spans="1:13" ht="37.799999999999997">
      <c r="A15" s="680" t="s">
        <v>295</v>
      </c>
      <c r="B15" s="646" t="s">
        <v>279</v>
      </c>
      <c r="C15" s="647" t="s">
        <v>387</v>
      </c>
      <c r="D15" s="647" t="s">
        <v>436</v>
      </c>
      <c r="E15" s="646" t="s">
        <v>437</v>
      </c>
      <c r="F15" s="641" t="s">
        <v>485</v>
      </c>
      <c r="G15" s="647" t="s">
        <v>386</v>
      </c>
      <c r="H15" s="647" t="s">
        <v>184</v>
      </c>
      <c r="I15" s="645"/>
      <c r="J15" s="645"/>
      <c r="K15" s="645"/>
      <c r="L15" s="645"/>
    </row>
    <row r="16" spans="1:13" ht="14.1" customHeight="1">
      <c r="A16" s="632" t="s">
        <v>415</v>
      </c>
      <c r="B16" s="653">
        <f>+SUM('4c- Noordzeekanaal'!I13:J15)</f>
        <v>0</v>
      </c>
      <c r="C16" s="648">
        <f>+'4c- Noordzeekanaal'!M16</f>
        <v>0</v>
      </c>
      <c r="D16" s="664"/>
      <c r="E16" s="643" t="e">
        <f>+D16*'7-Opbouw uurtarief toezicht'!$E$47</f>
        <v>#DIV/0!</v>
      </c>
      <c r="F16" s="603"/>
      <c r="G16" s="654" t="e">
        <f>+C16+E16+F16</f>
        <v>#DIV/0!</v>
      </c>
      <c r="H16" s="643" t="e">
        <f>G16/12</f>
        <v>#DIV/0!</v>
      </c>
      <c r="I16" s="645"/>
      <c r="J16" s="645"/>
      <c r="K16" s="645"/>
      <c r="L16" s="645"/>
    </row>
    <row r="17" spans="1:14" ht="14.1" customHeight="1">
      <c r="A17" s="632" t="s">
        <v>406</v>
      </c>
      <c r="B17" s="731">
        <f>+SUM('4c- Noordzeekanaal'!H19:H21)</f>
        <v>0</v>
      </c>
      <c r="C17" s="648">
        <f>+'4c- Noordzeekanaal'!I22</f>
        <v>0</v>
      </c>
      <c r="D17" s="664"/>
      <c r="E17" s="643" t="e">
        <f>+D17*'7-Opbouw uurtarief toezicht'!$E$47</f>
        <v>#DIV/0!</v>
      </c>
      <c r="F17" s="603"/>
      <c r="G17" s="654" t="e">
        <f t="shared" ref="G17:G18" si="0">+C17+E17+F17</f>
        <v>#DIV/0!</v>
      </c>
      <c r="H17" s="643" t="e">
        <f t="shared" ref="H17:H18" si="1">G17/12</f>
        <v>#DIV/0!</v>
      </c>
      <c r="I17" s="645"/>
      <c r="J17" s="645"/>
      <c r="K17" s="645"/>
      <c r="L17" s="645"/>
    </row>
    <row r="18" spans="1:14" ht="14.1" customHeight="1">
      <c r="A18" s="632" t="s">
        <v>407</v>
      </c>
      <c r="B18" s="731">
        <f>+SUM('4c- Noordzeekanaal'!F25:F27)</f>
        <v>0</v>
      </c>
      <c r="C18" s="648">
        <f>+'4c- Noordzeekanaal'!G29</f>
        <v>0</v>
      </c>
      <c r="D18" s="664"/>
      <c r="E18" s="643" t="e">
        <f>+D18*'7-Opbouw uurtarief toezicht'!$E$47</f>
        <v>#DIV/0!</v>
      </c>
      <c r="F18" s="603"/>
      <c r="G18" s="654" t="e">
        <f t="shared" si="0"/>
        <v>#DIV/0!</v>
      </c>
      <c r="H18" s="643" t="e">
        <f t="shared" si="1"/>
        <v>#DIV/0!</v>
      </c>
      <c r="I18" s="645"/>
      <c r="J18" s="645"/>
      <c r="K18" s="645"/>
      <c r="L18" s="645"/>
    </row>
    <row r="19" spans="1:14" ht="14.4" customHeight="1">
      <c r="A19" s="681" t="s">
        <v>8</v>
      </c>
      <c r="B19" s="689">
        <f>SUM(B16:B18)</f>
        <v>0</v>
      </c>
      <c r="C19" s="615">
        <f>SUM(C16:C18)</f>
        <v>0</v>
      </c>
      <c r="D19" s="705">
        <f>SUM(D16:D18)</f>
        <v>0</v>
      </c>
      <c r="E19" s="686" t="e">
        <f>+D19*'7-Opbouw uurtarief toezicht'!$E$47</f>
        <v>#DIV/0!</v>
      </c>
      <c r="F19" s="615">
        <f>SUM(F16:F18)</f>
        <v>0</v>
      </c>
      <c r="G19" s="609" t="e">
        <f>SUM(G16:G18)</f>
        <v>#DIV/0!</v>
      </c>
      <c r="H19" s="609" t="e">
        <f>SUM(H16:H18)</f>
        <v>#DIV/0!</v>
      </c>
      <c r="I19" s="645"/>
      <c r="J19" s="645"/>
      <c r="K19" s="645"/>
      <c r="L19" s="645"/>
    </row>
    <row r="20" spans="1:14" s="590" customFormat="1" ht="14.1" customHeight="1" thickBot="1">
      <c r="A20" s="649"/>
      <c r="B20" s="690"/>
      <c r="C20" s="649"/>
      <c r="D20" s="649"/>
      <c r="E20" s="649"/>
      <c r="F20" s="649"/>
      <c r="G20" s="650"/>
      <c r="H20" s="649"/>
      <c r="I20" s="645"/>
      <c r="J20" s="645"/>
      <c r="K20" s="645"/>
      <c r="L20" s="645"/>
      <c r="M20" s="103"/>
      <c r="N20" s="103"/>
    </row>
    <row r="21" spans="1:14" ht="23.4" customHeight="1" thickBot="1">
      <c r="A21" s="665" t="s">
        <v>382</v>
      </c>
      <c r="B21" s="662"/>
      <c r="C21" s="662"/>
      <c r="D21" s="662"/>
      <c r="E21" s="662"/>
      <c r="F21" s="662"/>
      <c r="G21" s="662"/>
      <c r="H21" s="662"/>
      <c r="I21" s="662"/>
      <c r="J21" s="663"/>
      <c r="M21" s="645"/>
    </row>
    <row r="22" spans="1:14" ht="37.799999999999997">
      <c r="A22" s="656" t="s">
        <v>388</v>
      </c>
      <c r="B22" s="676" t="s">
        <v>279</v>
      </c>
      <c r="C22" s="647" t="s">
        <v>499</v>
      </c>
      <c r="D22" s="647" t="s">
        <v>500</v>
      </c>
      <c r="E22" s="646" t="s">
        <v>437</v>
      </c>
      <c r="F22" s="647" t="s">
        <v>528</v>
      </c>
      <c r="G22" s="646" t="s">
        <v>529</v>
      </c>
      <c r="H22" s="641" t="s">
        <v>485</v>
      </c>
      <c r="I22" s="641" t="s">
        <v>386</v>
      </c>
      <c r="J22" s="641" t="s">
        <v>184</v>
      </c>
    </row>
    <row r="23" spans="1:14" ht="14.1" customHeight="1">
      <c r="A23" s="632" t="s">
        <v>408</v>
      </c>
      <c r="B23" s="653">
        <f>+'4d-IJ Veren'!H31</f>
        <v>0</v>
      </c>
      <c r="C23" s="601">
        <f>+'4d-IJ Veren'!I31</f>
        <v>0</v>
      </c>
      <c r="D23" s="664">
        <f>+B23*$H$7</f>
        <v>0</v>
      </c>
      <c r="E23" s="601" t="e">
        <f>D23*'7-Opbouw uurtarief toezicht'!$E$47</f>
        <v>#DIV/0!</v>
      </c>
      <c r="F23" s="664">
        <f>+D23*$H$7</f>
        <v>0</v>
      </c>
      <c r="G23" s="610" t="e">
        <f>F23*'7-Opbouw uurtarief toezicht'!$E$47</f>
        <v>#DIV/0!</v>
      </c>
      <c r="H23" s="651"/>
      <c r="I23" s="739" t="e">
        <f>C23+E23+H23+G23</f>
        <v>#DIV/0!</v>
      </c>
      <c r="J23" s="643" t="e">
        <f>I23/12</f>
        <v>#DIV/0!</v>
      </c>
    </row>
    <row r="24" spans="1:14" s="590" customFormat="1" ht="14.1" customHeight="1" thickBot="1">
      <c r="A24" s="649"/>
      <c r="B24" s="649"/>
      <c r="C24" s="649"/>
      <c r="D24" s="649"/>
      <c r="E24" s="649"/>
      <c r="F24" s="649"/>
      <c r="G24" s="649"/>
      <c r="H24" s="645"/>
      <c r="I24" s="645"/>
      <c r="J24" s="645"/>
      <c r="K24" s="645"/>
      <c r="L24" s="652"/>
      <c r="M24" s="652"/>
    </row>
    <row r="25" spans="1:14" ht="23.4" customHeight="1" thickBot="1">
      <c r="A25" s="665" t="s">
        <v>403</v>
      </c>
      <c r="B25" s="662"/>
      <c r="C25" s="662"/>
      <c r="D25" s="662"/>
      <c r="E25" s="662"/>
      <c r="F25" s="662"/>
      <c r="G25" s="662"/>
      <c r="H25" s="663"/>
      <c r="I25" s="645"/>
      <c r="J25" s="645"/>
      <c r="K25" s="645"/>
    </row>
    <row r="26" spans="1:14" ht="37.799999999999997">
      <c r="A26" s="656" t="s">
        <v>404</v>
      </c>
      <c r="B26" s="676" t="s">
        <v>279</v>
      </c>
      <c r="C26" s="647" t="s">
        <v>387</v>
      </c>
      <c r="D26" s="647" t="s">
        <v>500</v>
      </c>
      <c r="E26" s="646" t="s">
        <v>437</v>
      </c>
      <c r="F26" s="641" t="s">
        <v>485</v>
      </c>
      <c r="G26" s="646" t="s">
        <v>386</v>
      </c>
      <c r="H26" s="646" t="s">
        <v>184</v>
      </c>
    </row>
    <row r="27" spans="1:14" ht="14.1" customHeight="1">
      <c r="A27" s="632" t="s">
        <v>409</v>
      </c>
      <c r="B27" s="653">
        <f>+'4e-IJ aanlegpunten'!H42+'4e-IJ aanlegpunten'!I42</f>
        <v>0</v>
      </c>
      <c r="C27" s="654">
        <f>+'4e-IJ aanlegpunten'!L42</f>
        <v>0</v>
      </c>
      <c r="D27" s="664"/>
      <c r="E27" s="601" t="e">
        <f>D27*'7-Opbouw uurtarief toezicht'!$E$47</f>
        <v>#DIV/0!</v>
      </c>
      <c r="F27" s="651"/>
      <c r="G27" s="609" t="e">
        <f>+C27+F27+E27</f>
        <v>#DIV/0!</v>
      </c>
      <c r="H27" s="643" t="e">
        <f>G27/12</f>
        <v>#DIV/0!</v>
      </c>
    </row>
    <row r="28" spans="1:14" ht="14.1" customHeight="1" thickBot="1">
      <c r="A28" s="649"/>
      <c r="B28" s="649"/>
      <c r="C28" s="645"/>
      <c r="D28" s="655"/>
      <c r="E28" s="655"/>
      <c r="F28" s="655"/>
      <c r="G28" s="645"/>
      <c r="H28" s="645"/>
      <c r="I28" s="645"/>
      <c r="J28" s="645"/>
    </row>
    <row r="29" spans="1:14" ht="23.4" customHeight="1" thickBot="1">
      <c r="A29" s="665" t="s">
        <v>383</v>
      </c>
      <c r="B29" s="662"/>
      <c r="C29" s="662"/>
      <c r="D29" s="662"/>
      <c r="E29" s="662"/>
      <c r="F29" s="662"/>
      <c r="G29" s="662"/>
      <c r="H29" s="663"/>
      <c r="I29" s="645"/>
      <c r="J29" s="645"/>
      <c r="K29" s="645"/>
      <c r="L29" s="645"/>
      <c r="M29" s="645"/>
    </row>
    <row r="30" spans="1:14" ht="37.799999999999997">
      <c r="A30" s="656" t="s">
        <v>405</v>
      </c>
      <c r="B30" s="676" t="s">
        <v>279</v>
      </c>
      <c r="C30" s="647" t="s">
        <v>387</v>
      </c>
      <c r="D30" s="647" t="s">
        <v>500</v>
      </c>
      <c r="E30" s="646" t="s">
        <v>437</v>
      </c>
      <c r="F30" s="641" t="s">
        <v>485</v>
      </c>
      <c r="G30" s="646" t="s">
        <v>386</v>
      </c>
      <c r="H30" s="646" t="s">
        <v>184</v>
      </c>
      <c r="I30" s="645"/>
      <c r="J30" s="645"/>
      <c r="K30" s="645"/>
      <c r="L30" s="645"/>
    </row>
    <row r="31" spans="1:14" ht="14.1" customHeight="1">
      <c r="A31" s="632" t="s">
        <v>410</v>
      </c>
      <c r="B31" s="653">
        <f>+'4f-Specialistische werkz.'!G22</f>
        <v>1938</v>
      </c>
      <c r="C31" s="654">
        <f>+'4f-Specialistische werkz.'!I22</f>
        <v>0</v>
      </c>
      <c r="D31" s="664"/>
      <c r="E31" s="643" t="e">
        <f>D31*'1-Contractblad totaal'!$G$16</f>
        <v>#DIV/0!</v>
      </c>
      <c r="F31" s="651"/>
      <c r="G31" s="609" t="e">
        <f>+C31+E31+F31</f>
        <v>#DIV/0!</v>
      </c>
      <c r="H31" s="643" t="e">
        <f>G31/12</f>
        <v>#DIV/0!</v>
      </c>
      <c r="I31" s="645"/>
      <c r="J31" s="645"/>
      <c r="K31" s="645"/>
      <c r="L31" s="645"/>
    </row>
    <row r="32" spans="1:14" ht="14.1" customHeight="1" thickBot="1">
      <c r="A32" s="649"/>
      <c r="B32" s="649"/>
      <c r="C32" s="649"/>
      <c r="D32" s="645"/>
      <c r="E32" s="645"/>
      <c r="F32" s="655"/>
      <c r="G32" s="655"/>
      <c r="H32" s="655"/>
      <c r="I32" s="645"/>
      <c r="J32" s="645"/>
      <c r="K32" s="645"/>
      <c r="L32" s="645"/>
    </row>
    <row r="33" spans="1:13" ht="23.4" customHeight="1" thickBot="1">
      <c r="A33" s="665" t="s">
        <v>432</v>
      </c>
      <c r="B33" s="662"/>
      <c r="C33" s="662"/>
      <c r="D33" s="662"/>
      <c r="E33" s="662"/>
      <c r="F33" s="662"/>
      <c r="G33" s="662"/>
      <c r="H33" s="663"/>
      <c r="I33" s="645"/>
      <c r="J33" s="645"/>
      <c r="K33" s="645"/>
      <c r="L33" s="645"/>
      <c r="M33" s="645"/>
    </row>
    <row r="34" spans="1:13" ht="37.799999999999997">
      <c r="A34" s="656" t="s">
        <v>502</v>
      </c>
      <c r="B34" s="676" t="s">
        <v>279</v>
      </c>
      <c r="C34" s="647" t="s">
        <v>387</v>
      </c>
      <c r="D34" s="647" t="s">
        <v>500</v>
      </c>
      <c r="E34" s="646" t="s">
        <v>437</v>
      </c>
      <c r="F34" s="641" t="s">
        <v>485</v>
      </c>
      <c r="G34" s="646" t="s">
        <v>386</v>
      </c>
      <c r="H34" s="646" t="s">
        <v>184</v>
      </c>
      <c r="I34" s="645"/>
      <c r="J34" s="645"/>
      <c r="K34" s="645"/>
      <c r="L34" s="645"/>
    </row>
    <row r="35" spans="1:13" ht="14.1" customHeight="1">
      <c r="A35" s="632" t="s">
        <v>432</v>
      </c>
      <c r="B35" s="653">
        <f>+'4g-Evenementen Schoonmaak'!H20+'4g-Evenementen Schoonmaak'!I20</f>
        <v>0</v>
      </c>
      <c r="C35" s="654">
        <f>+'4g-Evenementen Schoonmaak'!K20</f>
        <v>0</v>
      </c>
      <c r="D35" s="664"/>
      <c r="E35" s="643" t="e">
        <f>D35*'1-Contractblad totaal'!$G$16</f>
        <v>#DIV/0!</v>
      </c>
      <c r="F35" s="651"/>
      <c r="G35" s="609" t="e">
        <f>+C35+E35+F35</f>
        <v>#DIV/0!</v>
      </c>
      <c r="H35" s="643" t="e">
        <f>G35/12</f>
        <v>#DIV/0!</v>
      </c>
      <c r="I35" s="645"/>
      <c r="J35" s="645"/>
      <c r="K35" s="645"/>
      <c r="L35" s="645"/>
    </row>
    <row r="36" spans="1:13" ht="14.1" customHeight="1" thickBot="1">
      <c r="A36" s="657"/>
      <c r="B36" s="658"/>
      <c r="C36" s="658"/>
      <c r="D36" s="645"/>
      <c r="E36" s="645"/>
      <c r="F36" s="655"/>
      <c r="G36" s="655"/>
      <c r="H36" s="655"/>
      <c r="I36" s="645"/>
      <c r="J36" s="645"/>
      <c r="K36" s="645"/>
      <c r="L36" s="645"/>
    </row>
    <row r="37" spans="1:13" ht="20.399999999999999" customHeight="1" thickBot="1">
      <c r="A37" s="753" t="s">
        <v>109</v>
      </c>
      <c r="B37" s="754"/>
      <c r="C37" s="645"/>
      <c r="D37" s="655"/>
      <c r="E37" s="655"/>
      <c r="F37" s="655"/>
      <c r="G37" s="645"/>
      <c r="H37" s="645"/>
      <c r="I37" s="645"/>
      <c r="J37" s="645"/>
      <c r="K37" s="645"/>
      <c r="L37" s="645"/>
      <c r="M37" s="645"/>
    </row>
    <row r="38" spans="1:13" ht="30" customHeight="1">
      <c r="A38" s="703" t="s">
        <v>386</v>
      </c>
      <c r="B38" s="703" t="s">
        <v>184</v>
      </c>
      <c r="C38" s="645"/>
      <c r="D38" s="655"/>
      <c r="E38" s="655"/>
      <c r="F38" s="655"/>
      <c r="G38" s="645"/>
      <c r="H38" s="645"/>
      <c r="I38" s="645"/>
      <c r="J38" s="645"/>
      <c r="K38" s="645"/>
      <c r="L38" s="645"/>
      <c r="M38" s="645"/>
    </row>
    <row r="39" spans="1:13" ht="14.1" customHeight="1">
      <c r="A39" s="739" t="e">
        <f>+K12+G19+I23+G27+G31+G35</f>
        <v>#DIV/0!</v>
      </c>
      <c r="B39" s="704" t="e">
        <f>A39/12</f>
        <v>#DIV/0!</v>
      </c>
      <c r="C39" s="645"/>
      <c r="D39" s="655"/>
      <c r="E39" s="655"/>
      <c r="F39" s="655"/>
      <c r="G39" s="645"/>
      <c r="H39" s="645"/>
      <c r="I39" s="645"/>
      <c r="J39" s="645"/>
      <c r="K39" s="645"/>
      <c r="L39" s="645"/>
      <c r="M39" s="645"/>
    </row>
    <row r="40" spans="1:13" ht="14.1" customHeight="1">
      <c r="A40" s="645"/>
      <c r="B40" s="645"/>
      <c r="C40" s="645"/>
      <c r="D40" s="655"/>
      <c r="E40" s="655"/>
      <c r="F40" s="655"/>
      <c r="G40" s="645"/>
      <c r="H40" s="645"/>
      <c r="I40" s="645"/>
      <c r="J40" s="645"/>
      <c r="K40" s="645"/>
      <c r="L40" s="645"/>
      <c r="M40" s="645"/>
    </row>
  </sheetData>
  <mergeCells count="1">
    <mergeCell ref="A37:B37"/>
  </mergeCells>
  <printOptions horizontalCentered="1" gridLinesSet="0"/>
  <pageMargins left="0.19685039370078741" right="0.19685039370078741"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48"/>
  <sheetViews>
    <sheetView showGridLines="0" zoomScaleNormal="100" workbookViewId="0">
      <pane ySplit="11" topLeftCell="A12" activePane="bottomLeft" state="frozen"/>
      <selection activeCell="D33" sqref="D33"/>
      <selection pane="bottomLeft" activeCell="J39" sqref="J39"/>
    </sheetView>
  </sheetViews>
  <sheetFormatPr defaultColWidth="9.109375" defaultRowHeight="13.2"/>
  <cols>
    <col min="1" max="1" width="34.33203125" style="4" customWidth="1"/>
    <col min="2" max="2" width="19.109375" style="4" customWidth="1"/>
    <col min="3" max="7" width="9.6640625" style="4" hidden="1" customWidth="1"/>
    <col min="8" max="8" width="3.6640625" style="4" hidden="1" customWidth="1"/>
    <col min="9" max="9" width="5.88671875" style="4" bestFit="1" customWidth="1"/>
    <col min="10" max="10" width="9.109375" style="109"/>
    <col min="11" max="11" width="2.33203125" style="4" customWidth="1"/>
    <col min="12" max="12" width="9.109375" style="109" customWidth="1"/>
    <col min="13" max="13" width="10.109375" style="4" hidden="1" customWidth="1"/>
    <col min="14" max="14" width="9.88671875" style="4" hidden="1" customWidth="1"/>
    <col min="15" max="15" width="9.109375" style="4" hidden="1" customWidth="1"/>
    <col min="16" max="16" width="2.33203125" style="4" customWidth="1"/>
    <col min="17" max="17" width="9.109375" style="4"/>
    <col min="18" max="18" width="16.109375" style="4" customWidth="1"/>
    <col min="19" max="20" width="9.109375" style="4"/>
    <col min="21" max="21" width="30.44140625" style="4" customWidth="1"/>
    <col min="22" max="16384" width="9.109375" style="4"/>
  </cols>
  <sheetData>
    <row r="1" spans="1:21">
      <c r="A1" s="440" t="s">
        <v>26</v>
      </c>
    </row>
    <row r="3" spans="1:21" ht="15">
      <c r="A3" s="138" t="str">
        <f>'1-Contractblad totaal'!A3</f>
        <v>Naam opdrachtgever</v>
      </c>
      <c r="B3" s="139" t="str">
        <f>'1-Contractblad totaal'!B3</f>
        <v>GVB Veren</v>
      </c>
      <c r="C3" s="439"/>
    </row>
    <row r="4" spans="1:21" ht="15">
      <c r="A4" s="525" t="s">
        <v>14</v>
      </c>
      <c r="B4" s="139" t="str">
        <f ca="1">MID(CELL("bestandsnaam",$B$9),SEARCH("]",CELL("bestandsnaam",$B$9),1)+1,256)</f>
        <v>3-Productie normen</v>
      </c>
      <c r="C4" s="140"/>
    </row>
    <row r="5" spans="1:21" ht="15">
      <c r="A5" s="138" t="str">
        <f>'1-Contractblad totaal'!A5</f>
        <v>Gebouw/plaats</v>
      </c>
      <c r="B5" s="139" t="str">
        <f>'1-Contractblad totaal'!B5</f>
        <v>Amsterdam</v>
      </c>
      <c r="C5" s="140"/>
    </row>
    <row r="6" spans="1:21" ht="15">
      <c r="A6" s="138" t="str">
        <f>'1-Contractblad totaal'!A8</f>
        <v>Naam dienstverlener</v>
      </c>
      <c r="B6" s="139" t="str">
        <f>'1-Contractblad totaal'!B6</f>
        <v>2021-69</v>
      </c>
      <c r="C6" s="140"/>
    </row>
    <row r="7" spans="1:21" ht="15">
      <c r="A7" s="138"/>
      <c r="B7" s="139"/>
      <c r="C7" s="140"/>
    </row>
    <row r="8" spans="1:21" ht="15">
      <c r="A8" s="138"/>
      <c r="B8" s="437" t="s">
        <v>193</v>
      </c>
      <c r="H8" s="438"/>
      <c r="I8" s="136" t="e">
        <f>SUM('4-Basis ruimtestaat Kantoren'!AC:AC)/SUM('4-Basis ruimtestaat Kantoren'!R:T)</f>
        <v>#DIV/0!</v>
      </c>
      <c r="J8" s="137" t="s">
        <v>194</v>
      </c>
    </row>
    <row r="9" spans="1:21">
      <c r="A9" s="110"/>
      <c r="B9" s="111"/>
      <c r="C9" s="111"/>
      <c r="D9" s="112"/>
      <c r="E9" s="113"/>
      <c r="F9" s="113"/>
      <c r="G9" s="114"/>
      <c r="H9" s="115"/>
      <c r="I9" s="117"/>
      <c r="J9" s="118"/>
      <c r="K9" s="117"/>
      <c r="L9" s="118"/>
      <c r="M9" s="116"/>
      <c r="N9" s="116"/>
      <c r="O9" s="117"/>
      <c r="P9" s="117"/>
      <c r="Q9" s="117"/>
      <c r="R9" s="117"/>
      <c r="S9" s="117"/>
    </row>
    <row r="10" spans="1:21" ht="27.75" customHeight="1">
      <c r="A10" s="133" t="s">
        <v>111</v>
      </c>
      <c r="B10" s="134">
        <v>255</v>
      </c>
      <c r="C10" s="134"/>
      <c r="D10" s="134"/>
      <c r="E10" s="134"/>
      <c r="F10" s="134"/>
      <c r="G10" s="134"/>
      <c r="H10" s="134"/>
      <c r="I10" s="117"/>
      <c r="K10" s="109"/>
      <c r="M10" s="441" t="s">
        <v>356</v>
      </c>
      <c r="N10" s="441" t="s">
        <v>356</v>
      </c>
      <c r="O10" s="441" t="s">
        <v>356</v>
      </c>
      <c r="P10" s="109"/>
      <c r="Q10" s="119"/>
      <c r="R10" s="119"/>
      <c r="S10" s="119"/>
    </row>
    <row r="11" spans="1:21" ht="30" customHeight="1">
      <c r="A11" s="430" t="s">
        <v>62</v>
      </c>
      <c r="B11" s="755" t="s">
        <v>132</v>
      </c>
      <c r="C11" s="756"/>
      <c r="D11" s="756"/>
      <c r="E11" s="756"/>
      <c r="F11" s="756"/>
      <c r="G11" s="756"/>
      <c r="H11" s="757"/>
      <c r="I11" s="117"/>
      <c r="J11" s="428" t="s">
        <v>112</v>
      </c>
      <c r="K11" s="429"/>
      <c r="L11" s="428" t="s">
        <v>196</v>
      </c>
      <c r="M11" s="135" t="s">
        <v>190</v>
      </c>
      <c r="N11" s="135" t="s">
        <v>191</v>
      </c>
      <c r="O11" s="135" t="s">
        <v>219</v>
      </c>
      <c r="P11" s="429"/>
      <c r="Q11" s="119"/>
    </row>
    <row r="12" spans="1:21" ht="13.8" thickBot="1">
      <c r="A12" s="501" t="s">
        <v>269</v>
      </c>
      <c r="B12" s="693"/>
      <c r="C12" s="500"/>
      <c r="D12" s="500"/>
      <c r="E12" s="500"/>
      <c r="F12" s="500"/>
      <c r="G12" s="500"/>
      <c r="H12" s="128"/>
      <c r="I12" s="117"/>
      <c r="J12" s="121" t="s">
        <v>118</v>
      </c>
      <c r="K12" s="117"/>
      <c r="L12" s="431">
        <f>SUMIF('4-Basis ruimtestaat Kantoren'!G:G,'3-Productie normen'!A12,'4-Basis ruimtestaat Kantoren'!I:I)</f>
        <v>256</v>
      </c>
      <c r="O12" s="117"/>
      <c r="P12" s="117"/>
      <c r="Q12" s="421"/>
      <c r="R12" s="421"/>
      <c r="S12" s="421"/>
      <c r="T12" s="422"/>
    </row>
    <row r="13" spans="1:21" ht="13.8" thickTop="1">
      <c r="A13" s="501" t="s">
        <v>268</v>
      </c>
      <c r="B13" s="693"/>
      <c r="C13" s="500"/>
      <c r="D13" s="500"/>
      <c r="E13" s="500"/>
      <c r="F13" s="500"/>
      <c r="G13" s="500"/>
      <c r="H13" s="128"/>
      <c r="I13" s="117"/>
      <c r="J13" s="121" t="s">
        <v>119</v>
      </c>
      <c r="K13" s="117"/>
      <c r="L13" s="431">
        <f>SUMIF('4-Basis ruimtestaat Kantoren'!G:G,'3-Productie normen'!A13,'4-Basis ruimtestaat Kantoren'!I:I)</f>
        <v>98</v>
      </c>
      <c r="P13" s="117"/>
      <c r="Q13" s="592"/>
      <c r="R13" s="593"/>
      <c r="S13" s="593"/>
      <c r="T13" s="423"/>
      <c r="U13" s="516"/>
    </row>
    <row r="14" spans="1:21">
      <c r="A14" s="501" t="s">
        <v>238</v>
      </c>
      <c r="B14" s="693"/>
      <c r="C14" s="500"/>
      <c r="D14" s="500"/>
      <c r="E14" s="500"/>
      <c r="F14" s="500"/>
      <c r="G14" s="500"/>
      <c r="H14" s="128"/>
      <c r="I14" s="117"/>
      <c r="J14" s="121" t="s">
        <v>119</v>
      </c>
      <c r="K14" s="117"/>
      <c r="L14" s="431">
        <f>SUMIF('4-Basis ruimtestaat Kantoren'!G:G,'3-Productie normen'!A14,'4-Basis ruimtestaat Kantoren'!I:I)</f>
        <v>27</v>
      </c>
      <c r="P14" s="117"/>
      <c r="Q14" s="594"/>
      <c r="R14" s="141" t="s">
        <v>113</v>
      </c>
      <c r="S14" s="142" t="s">
        <v>188</v>
      </c>
      <c r="T14" s="424"/>
      <c r="U14" s="517" t="s">
        <v>216</v>
      </c>
    </row>
    <row r="15" spans="1:21">
      <c r="A15" s="120" t="s">
        <v>17</v>
      </c>
      <c r="B15" s="693"/>
      <c r="C15" s="500"/>
      <c r="D15" s="500"/>
      <c r="E15" s="500"/>
      <c r="F15" s="500"/>
      <c r="G15" s="500"/>
      <c r="H15" s="128"/>
      <c r="I15" s="117"/>
      <c r="J15" s="121" t="s">
        <v>120</v>
      </c>
      <c r="K15" s="117"/>
      <c r="L15" s="431">
        <f>SUMIF('4-Basis ruimtestaat Kantoren'!G:G,'3-Productie normen'!A15,'4-Basis ruimtestaat Kantoren'!I:I)</f>
        <v>120</v>
      </c>
      <c r="P15" s="117"/>
      <c r="Q15" s="594"/>
      <c r="R15" s="125">
        <v>255</v>
      </c>
      <c r="S15" s="143">
        <v>2</v>
      </c>
      <c r="T15" s="424"/>
      <c r="U15" s="518" t="s">
        <v>217</v>
      </c>
    </row>
    <row r="16" spans="1:21">
      <c r="A16" s="501" t="s">
        <v>272</v>
      </c>
      <c r="B16" s="693"/>
      <c r="C16" s="500"/>
      <c r="D16" s="500"/>
      <c r="E16" s="500"/>
      <c r="F16" s="500"/>
      <c r="G16" s="500"/>
      <c r="H16" s="128"/>
      <c r="I16" s="117"/>
      <c r="J16" s="121" t="s">
        <v>119</v>
      </c>
      <c r="K16" s="117"/>
      <c r="L16" s="431">
        <f>SUMIF('4-Basis ruimtestaat Kantoren'!G:G,'3-Productie normen'!A16,'4-Basis ruimtestaat Kantoren'!I:I)</f>
        <v>21</v>
      </c>
      <c r="P16" s="117"/>
      <c r="Q16" s="594"/>
      <c r="R16" s="125"/>
      <c r="S16" s="143">
        <v>3</v>
      </c>
      <c r="T16" s="424"/>
      <c r="U16" s="518"/>
    </row>
    <row r="17" spans="1:21">
      <c r="A17" s="501" t="s">
        <v>205</v>
      </c>
      <c r="B17" s="693"/>
      <c r="C17" s="500"/>
      <c r="D17" s="500"/>
      <c r="E17" s="500"/>
      <c r="F17" s="500"/>
      <c r="G17" s="500"/>
      <c r="H17" s="128"/>
      <c r="I17" s="117"/>
      <c r="J17" s="121" t="s">
        <v>118</v>
      </c>
      <c r="K17" s="117"/>
      <c r="L17" s="431">
        <f>SUMIF('4-Basis ruimtestaat Kantoren'!G:G,'3-Productie normen'!A17,'4-Basis ruimtestaat Kantoren'!I:I)</f>
        <v>129</v>
      </c>
      <c r="P17" s="117"/>
      <c r="Q17" s="594"/>
      <c r="R17" s="125"/>
      <c r="S17" s="143">
        <v>4</v>
      </c>
      <c r="T17" s="424"/>
      <c r="U17" s="518"/>
    </row>
    <row r="18" spans="1:21">
      <c r="A18" s="501" t="s">
        <v>273</v>
      </c>
      <c r="B18" s="693"/>
      <c r="C18" s="500"/>
      <c r="D18" s="500"/>
      <c r="E18" s="500"/>
      <c r="F18" s="500"/>
      <c r="G18" s="500"/>
      <c r="H18" s="128"/>
      <c r="I18" s="117"/>
      <c r="J18" s="121" t="s">
        <v>119</v>
      </c>
      <c r="K18" s="117"/>
      <c r="L18" s="431">
        <f>SUMIF('4-Basis ruimtestaat Kantoren'!G:G,'3-Productie normen'!A18,'4-Basis ruimtestaat Kantoren'!I:I)</f>
        <v>134</v>
      </c>
      <c r="P18" s="117"/>
      <c r="Q18" s="594"/>
      <c r="R18" s="125"/>
      <c r="S18" s="143">
        <v>5</v>
      </c>
      <c r="T18" s="424"/>
      <c r="U18" s="518"/>
    </row>
    <row r="19" spans="1:21">
      <c r="A19" s="501" t="s">
        <v>270</v>
      </c>
      <c r="B19" s="123"/>
      <c r="C19" s="123"/>
      <c r="D19" s="123"/>
      <c r="E19" s="123"/>
      <c r="F19" s="123"/>
      <c r="G19" s="123"/>
      <c r="H19" s="128"/>
      <c r="I19" s="122"/>
      <c r="J19" s="121"/>
      <c r="K19" s="122"/>
      <c r="L19" s="431">
        <f>SUMIF('4-Basis ruimtestaat Kantoren'!G:G,'3-Productie normen'!A19,'4-Basis ruimtestaat Kantoren'!I:I)</f>
        <v>1346</v>
      </c>
      <c r="P19" s="122"/>
      <c r="Q19" s="594"/>
      <c r="R19" s="125"/>
      <c r="S19" s="143">
        <v>6</v>
      </c>
      <c r="T19" s="424"/>
      <c r="U19" s="518"/>
    </row>
    <row r="20" spans="1:21">
      <c r="A20" s="432" t="s">
        <v>8</v>
      </c>
      <c r="B20" s="433"/>
      <c r="C20" s="433"/>
      <c r="D20" s="433"/>
      <c r="E20" s="433"/>
      <c r="F20" s="433"/>
      <c r="G20" s="433"/>
      <c r="H20" s="129"/>
      <c r="I20" s="434"/>
      <c r="J20" s="435"/>
      <c r="K20" s="434"/>
      <c r="L20" s="436">
        <f>SUM(L12:L19)</f>
        <v>2131</v>
      </c>
      <c r="P20" s="434"/>
      <c r="Q20" s="594"/>
      <c r="R20" s="126"/>
      <c r="S20" s="143">
        <v>7</v>
      </c>
      <c r="T20" s="424"/>
      <c r="U20" s="518"/>
    </row>
    <row r="21" spans="1:21">
      <c r="J21" s="4"/>
      <c r="L21" s="4"/>
      <c r="Q21" s="594"/>
      <c r="R21" s="126"/>
      <c r="S21" s="143">
        <v>8</v>
      </c>
      <c r="T21" s="424"/>
      <c r="U21" s="518"/>
    </row>
    <row r="22" spans="1:21" ht="13.8" thickBot="1">
      <c r="J22" s="4"/>
      <c r="L22" s="4"/>
      <c r="Q22" s="595"/>
      <c r="R22" s="425"/>
      <c r="S22" s="425"/>
      <c r="T22" s="426"/>
      <c r="U22" s="519"/>
    </row>
    <row r="23" spans="1:21">
      <c r="A23" s="131" t="s">
        <v>192</v>
      </c>
      <c r="B23" s="132">
        <v>2</v>
      </c>
      <c r="C23" s="132">
        <v>3</v>
      </c>
      <c r="D23" s="132">
        <v>4</v>
      </c>
      <c r="E23" s="132">
        <v>5</v>
      </c>
      <c r="F23" s="132">
        <v>6</v>
      </c>
      <c r="G23" s="132">
        <v>7</v>
      </c>
      <c r="H23" s="132">
        <v>8</v>
      </c>
      <c r="I23" s="122"/>
      <c r="K23" s="122"/>
      <c r="O23" s="520"/>
      <c r="P23" s="122"/>
    </row>
    <row r="24" spans="1:21">
      <c r="I24" s="122"/>
      <c r="K24" s="122"/>
      <c r="O24" s="520"/>
      <c r="P24" s="122"/>
    </row>
    <row r="25" spans="1:21">
      <c r="O25" s="520"/>
    </row>
    <row r="26" spans="1:21">
      <c r="O26" s="122"/>
    </row>
    <row r="27" spans="1:21">
      <c r="O27" s="122"/>
    </row>
    <row r="28" spans="1:21">
      <c r="O28" s="122"/>
    </row>
    <row r="29" spans="1:21">
      <c r="O29" s="122"/>
    </row>
    <row r="30" spans="1:21">
      <c r="O30" s="122"/>
    </row>
    <row r="31" spans="1:21">
      <c r="O31" s="122"/>
    </row>
    <row r="32" spans="1:21">
      <c r="O32" s="122"/>
    </row>
    <row r="33" spans="15:19">
      <c r="O33" s="122"/>
      <c r="Q33" s="119"/>
      <c r="R33" s="122"/>
      <c r="S33" s="122"/>
    </row>
    <row r="34" spans="15:19">
      <c r="O34" s="122"/>
      <c r="Q34" s="122"/>
      <c r="R34" s="122"/>
      <c r="S34" s="122"/>
    </row>
    <row r="35" spans="15:19">
      <c r="O35" s="122"/>
      <c r="Q35" s="122"/>
      <c r="R35" s="122"/>
      <c r="S35" s="122"/>
    </row>
    <row r="36" spans="15:19">
      <c r="O36" s="122"/>
      <c r="Q36" s="122"/>
      <c r="R36" s="122"/>
      <c r="S36" s="122"/>
    </row>
    <row r="37" spans="15:19">
      <c r="O37" s="122"/>
    </row>
    <row r="40" spans="15:19">
      <c r="O40" s="122"/>
      <c r="Q40" s="122"/>
      <c r="R40" s="122"/>
    </row>
    <row r="41" spans="15:19">
      <c r="O41" s="122"/>
      <c r="Q41" s="122"/>
      <c r="R41" s="122"/>
    </row>
    <row r="42" spans="15:19">
      <c r="O42" s="122"/>
      <c r="Q42" s="122"/>
      <c r="R42" s="122"/>
    </row>
    <row r="43" spans="15:19">
      <c r="O43" s="122"/>
      <c r="Q43" s="122"/>
      <c r="R43" s="122"/>
    </row>
    <row r="44" spans="15:19">
      <c r="O44" s="122"/>
      <c r="Q44" s="122"/>
      <c r="R44" s="122"/>
    </row>
    <row r="45" spans="15:19">
      <c r="O45" s="122"/>
      <c r="Q45" s="122"/>
      <c r="R45" s="122"/>
    </row>
    <row r="46" spans="15:19">
      <c r="O46" s="122"/>
      <c r="Q46" s="122"/>
      <c r="R46" s="122"/>
    </row>
    <row r="47" spans="15:19">
      <c r="O47" s="122"/>
      <c r="Q47" s="122"/>
      <c r="R47" s="122"/>
    </row>
    <row r="48" spans="15:19">
      <c r="O48" s="122"/>
      <c r="Q48" s="122"/>
      <c r="R48" s="122"/>
    </row>
  </sheetData>
  <mergeCells count="1">
    <mergeCell ref="B11:H11"/>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478"/>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6640625" defaultRowHeight="14.1" customHeight="1"/>
  <cols>
    <col min="1" max="1" width="5" style="4" bestFit="1" customWidth="1"/>
    <col min="2" max="2" width="27.5546875" style="4" customWidth="1"/>
    <col min="3" max="3" width="35.44140625" style="4" customWidth="1"/>
    <col min="4" max="4" width="12" style="4" customWidth="1"/>
    <col min="5" max="5" width="10.109375" style="44" customWidth="1"/>
    <col min="6" max="6" width="29.33203125" style="4" customWidth="1"/>
    <col min="7" max="7" width="19.5546875" style="4" customWidth="1"/>
    <col min="8" max="8" width="12.109375" style="4" bestFit="1" customWidth="1"/>
    <col min="9" max="9" width="8" style="4" bestFit="1" customWidth="1"/>
    <col min="10" max="10" width="10.33203125" style="448" customWidth="1"/>
    <col min="11" max="13" width="10.33203125" style="448" hidden="1" customWidth="1"/>
    <col min="14" max="15" width="9.109375" style="201" customWidth="1"/>
    <col min="16" max="17" width="9.109375" style="201" hidden="1" customWidth="1"/>
    <col min="18" max="18" width="12.5546875" style="4" bestFit="1" customWidth="1"/>
    <col min="19" max="19" width="12.5546875" style="4" hidden="1" customWidth="1"/>
    <col min="20" max="21" width="9.88671875" style="4" hidden="1" customWidth="1"/>
    <col min="22" max="22" width="12" style="4" bestFit="1" customWidth="1"/>
    <col min="23" max="23" width="15.88671875" style="4" hidden="1" customWidth="1"/>
    <col min="24" max="25" width="9.33203125" style="4" hidden="1" customWidth="1"/>
    <col min="26" max="26" width="9.33203125" style="4" customWidth="1"/>
    <col min="27" max="27" width="35.109375" style="4" customWidth="1"/>
    <col min="28" max="28" width="3" style="4" customWidth="1"/>
    <col min="29" max="29" width="11.109375" style="4" customWidth="1"/>
    <col min="30" max="30" width="15.5546875" style="4" bestFit="1" customWidth="1"/>
    <col min="31" max="16384" width="8.6640625" style="4"/>
  </cols>
  <sheetData>
    <row r="1" spans="1:29" ht="13.2">
      <c r="B1" s="440" t="s">
        <v>26</v>
      </c>
      <c r="E1" s="4"/>
      <c r="J1" s="109"/>
      <c r="K1" s="109"/>
      <c r="L1" s="109"/>
      <c r="M1" s="109"/>
      <c r="N1" s="4"/>
      <c r="O1" s="109"/>
      <c r="P1" s="4"/>
      <c r="Q1" s="4"/>
    </row>
    <row r="2" spans="1:29" ht="14.1" customHeight="1">
      <c r="A2" s="145">
        <v>2</v>
      </c>
      <c r="B2" s="146"/>
      <c r="C2" s="146"/>
      <c r="D2" s="147"/>
      <c r="E2" s="148"/>
      <c r="F2" s="149"/>
      <c r="G2" s="149"/>
      <c r="H2" s="150"/>
      <c r="I2" s="151"/>
      <c r="J2" s="444"/>
      <c r="K2" s="444"/>
      <c r="L2" s="444"/>
      <c r="M2" s="444"/>
      <c r="N2" s="152"/>
      <c r="O2" s="152"/>
      <c r="P2" s="152"/>
      <c r="Q2" s="152"/>
      <c r="R2" s="153"/>
      <c r="S2" s="153"/>
      <c r="T2" s="154"/>
      <c r="U2" s="154"/>
      <c r="V2" s="154"/>
      <c r="W2" s="154"/>
      <c r="X2" s="154"/>
      <c r="Y2" s="154"/>
      <c r="Z2" s="155"/>
      <c r="AA2" s="155"/>
    </row>
    <row r="3" spans="1:29" ht="14.1" customHeight="1">
      <c r="A3" s="145">
        <v>3</v>
      </c>
      <c r="B3" s="107" t="str">
        <f>'1-Contractblad totaal'!A3</f>
        <v>Naam opdrachtgever</v>
      </c>
      <c r="C3" s="139" t="str">
        <f>'1-Contractblad totaal'!B3</f>
        <v>GVB Veren</v>
      </c>
      <c r="E3" s="156"/>
      <c r="H3" s="150"/>
      <c r="I3" s="151"/>
      <c r="J3" s="444"/>
      <c r="K3" s="444"/>
      <c r="L3" s="444"/>
      <c r="M3" s="444"/>
      <c r="N3" s="152"/>
      <c r="O3" s="152"/>
      <c r="P3" s="152"/>
      <c r="Q3" s="152"/>
      <c r="R3" s="153"/>
      <c r="S3" s="153"/>
      <c r="T3" s="154"/>
      <c r="U3" s="154"/>
      <c r="V3" s="154"/>
      <c r="W3" s="154"/>
      <c r="X3" s="154"/>
      <c r="Y3" s="154"/>
      <c r="Z3" s="155"/>
      <c r="AA3" s="155"/>
    </row>
    <row r="4" spans="1:29" ht="14.1" customHeight="1">
      <c r="A4" s="145">
        <v>4</v>
      </c>
      <c r="B4" s="107" t="str">
        <f>'1-Contractblad totaal'!A4</f>
        <v>Calculatie onderdeel</v>
      </c>
      <c r="C4" s="139" t="str">
        <f ca="1">MID(CELL("bestandsnaam",$D$9),SEARCH("]",CELL("bestandsnaam",$D$9),1)+1,256)</f>
        <v>4-Basis ruimtestaat Kantoren</v>
      </c>
      <c r="E4" s="157"/>
      <c r="H4" s="150"/>
      <c r="I4" s="151"/>
      <c r="J4" s="444"/>
      <c r="K4" s="444"/>
      <c r="L4" s="444"/>
      <c r="M4" s="444"/>
      <c r="N4" s="152"/>
      <c r="O4" s="152"/>
      <c r="P4" s="152"/>
      <c r="Q4" s="152"/>
      <c r="R4" s="153"/>
      <c r="S4" s="153"/>
      <c r="T4" s="154"/>
      <c r="U4" s="154"/>
      <c r="V4" s="154"/>
      <c r="W4" s="154"/>
      <c r="X4" s="154"/>
      <c r="Y4" s="154"/>
      <c r="Z4" s="155"/>
      <c r="AA4" s="155"/>
    </row>
    <row r="5" spans="1:29" ht="14.1" customHeight="1">
      <c r="A5" s="145">
        <v>5</v>
      </c>
      <c r="B5" s="107" t="str">
        <f>'1-Contractblad totaal'!A5</f>
        <v>Gebouw/plaats</v>
      </c>
      <c r="C5" s="139" t="str">
        <f>'1-Contractblad totaal'!B5</f>
        <v>Amsterdam</v>
      </c>
      <c r="E5" s="156"/>
      <c r="H5" s="150"/>
      <c r="I5" s="151"/>
      <c r="J5" s="444"/>
      <c r="K5" s="444"/>
      <c r="L5" s="444"/>
      <c r="M5" s="444"/>
      <c r="N5" s="152"/>
      <c r="O5" s="152"/>
      <c r="P5" s="152"/>
      <c r="Q5" s="152"/>
      <c r="R5" s="153"/>
      <c r="S5" s="153"/>
      <c r="T5" s="154"/>
      <c r="U5" s="154"/>
      <c r="V5" s="154"/>
      <c r="W5" s="154"/>
      <c r="X5" s="154"/>
      <c r="Y5" s="154"/>
      <c r="Z5" s="155"/>
      <c r="AA5" s="155"/>
    </row>
    <row r="6" spans="1:29" ht="14.1" customHeight="1">
      <c r="A6" s="145">
        <v>6</v>
      </c>
      <c r="B6" s="107" t="str">
        <f>'1-Contractblad totaal'!A6</f>
        <v>Referentie nummer</v>
      </c>
      <c r="C6" s="139" t="str">
        <f>'1-Contractblad totaal'!B6</f>
        <v>2021-69</v>
      </c>
      <c r="E6" s="156"/>
      <c r="H6" s="150"/>
      <c r="I6" s="151"/>
      <c r="J6" s="444"/>
      <c r="K6" s="444"/>
      <c r="L6" s="444"/>
      <c r="M6" s="444"/>
      <c r="N6" s="152"/>
      <c r="O6" s="152"/>
      <c r="P6" s="152"/>
      <c r="Q6" s="152"/>
      <c r="R6" s="153"/>
      <c r="S6" s="153"/>
      <c r="T6" s="154"/>
      <c r="U6" s="154"/>
      <c r="V6" s="154"/>
      <c r="W6" s="758" t="s">
        <v>114</v>
      </c>
      <c r="X6" s="759"/>
      <c r="Y6" s="760"/>
      <c r="Z6" s="155"/>
      <c r="AA6" s="155"/>
    </row>
    <row r="7" spans="1:29" ht="12.75" customHeight="1">
      <c r="A7" s="145">
        <v>7</v>
      </c>
      <c r="B7" s="107" t="str">
        <f>'1-Contractblad totaal'!A8</f>
        <v>Naam dienstverlener</v>
      </c>
      <c r="C7" s="139">
        <f>'1-Contractblad totaal'!B8</f>
        <v>0</v>
      </c>
      <c r="E7" s="156"/>
      <c r="H7" s="150"/>
      <c r="I7" s="151"/>
      <c r="J7" s="505"/>
      <c r="K7" s="505"/>
      <c r="L7" s="505"/>
      <c r="M7" s="505"/>
      <c r="N7" s="152"/>
      <c r="O7" s="152"/>
      <c r="P7" s="152"/>
      <c r="Q7" s="152"/>
      <c r="R7" s="153"/>
      <c r="S7" s="153"/>
      <c r="T7" s="154"/>
      <c r="U7" s="154"/>
      <c r="V7" s="154"/>
      <c r="W7" s="761"/>
      <c r="X7" s="762"/>
      <c r="Y7" s="763"/>
      <c r="Z7" s="155"/>
      <c r="AA7" s="155"/>
    </row>
    <row r="8" spans="1:29" ht="14.1" customHeight="1">
      <c r="A8" s="145">
        <v>8</v>
      </c>
      <c r="B8" s="149"/>
      <c r="C8" s="149"/>
      <c r="D8" s="147"/>
      <c r="E8" s="148"/>
      <c r="F8" s="149"/>
      <c r="G8" s="149"/>
      <c r="H8" s="150"/>
      <c r="I8" s="151"/>
      <c r="J8" s="505"/>
      <c r="K8" s="505"/>
      <c r="L8" s="505"/>
      <c r="M8" s="505"/>
      <c r="N8" s="152"/>
      <c r="O8" s="152"/>
      <c r="P8" s="152"/>
      <c r="Q8" s="152"/>
      <c r="R8" s="153"/>
      <c r="S8" s="153"/>
      <c r="T8" s="153"/>
      <c r="U8" s="153"/>
      <c r="V8" s="153"/>
      <c r="W8" s="158" t="str">
        <f>'3-Productie normen'!M10</f>
        <v>nvt</v>
      </c>
      <c r="X8" s="158" t="str">
        <f>'3-Productie normen'!N10</f>
        <v>nvt</v>
      </c>
      <c r="Y8" s="158" t="str">
        <f>'3-Productie normen'!O10</f>
        <v>nvt</v>
      </c>
      <c r="Z8" s="155"/>
      <c r="AA8" s="155"/>
    </row>
    <row r="9" spans="1:29" ht="44.1" customHeight="1">
      <c r="A9" s="145">
        <v>9</v>
      </c>
      <c r="B9" s="159" t="s">
        <v>92</v>
      </c>
      <c r="C9" s="159" t="s">
        <v>110</v>
      </c>
      <c r="D9" s="159" t="s">
        <v>93</v>
      </c>
      <c r="E9" s="159" t="s">
        <v>98</v>
      </c>
      <c r="F9" s="159" t="s">
        <v>99</v>
      </c>
      <c r="G9" s="159" t="s">
        <v>100</v>
      </c>
      <c r="H9" s="160" t="s">
        <v>101</v>
      </c>
      <c r="I9" s="161" t="s">
        <v>102</v>
      </c>
      <c r="J9" s="162" t="s">
        <v>210</v>
      </c>
      <c r="K9" s="162" t="s">
        <v>211</v>
      </c>
      <c r="L9" s="162" t="s">
        <v>212</v>
      </c>
      <c r="M9" s="162" t="s">
        <v>225</v>
      </c>
      <c r="N9" s="162" t="s">
        <v>186</v>
      </c>
      <c r="O9" s="162" t="s">
        <v>185</v>
      </c>
      <c r="P9" s="162" t="s">
        <v>221</v>
      </c>
      <c r="Q9" s="162" t="s">
        <v>222</v>
      </c>
      <c r="R9" s="163" t="s">
        <v>103</v>
      </c>
      <c r="S9" s="163" t="s">
        <v>189</v>
      </c>
      <c r="T9" s="163" t="s">
        <v>117</v>
      </c>
      <c r="U9" s="163" t="s">
        <v>220</v>
      </c>
      <c r="V9" s="163" t="s">
        <v>115</v>
      </c>
      <c r="W9" s="163" t="s">
        <v>187</v>
      </c>
      <c r="X9" s="163" t="s">
        <v>223</v>
      </c>
      <c r="Y9" s="163" t="s">
        <v>224</v>
      </c>
      <c r="Z9" s="449" t="s">
        <v>104</v>
      </c>
      <c r="AA9" s="499" t="s">
        <v>204</v>
      </c>
      <c r="AB9" s="144"/>
      <c r="AC9" s="449" t="s">
        <v>105</v>
      </c>
    </row>
    <row r="10" spans="1:29" s="172" customFormat="1" ht="14.1" customHeight="1">
      <c r="A10" s="145">
        <v>10</v>
      </c>
      <c r="B10" s="164" t="s">
        <v>233</v>
      </c>
      <c r="C10" s="164" t="s">
        <v>234</v>
      </c>
      <c r="D10" s="130" t="s">
        <v>236</v>
      </c>
      <c r="E10" s="165">
        <v>1</v>
      </c>
      <c r="F10" s="164" t="s">
        <v>237</v>
      </c>
      <c r="G10" s="164" t="s">
        <v>268</v>
      </c>
      <c r="H10" s="166" t="s">
        <v>441</v>
      </c>
      <c r="I10" s="167">
        <v>77</v>
      </c>
      <c r="J10" s="489">
        <v>1</v>
      </c>
      <c r="K10" s="489"/>
      <c r="L10" s="489"/>
      <c r="M10" s="489"/>
      <c r="N10" s="168">
        <v>255</v>
      </c>
      <c r="O10" s="168"/>
      <c r="P10" s="168"/>
      <c r="Q10" s="168"/>
      <c r="R10" s="169" t="e">
        <f t="shared" ref="R10:R73" si="0">IF(N10="nio",0,IF(N10&gt;0,N10*I10/V10,0))*J10</f>
        <v>#DIV/0!</v>
      </c>
      <c r="S10" s="169">
        <f t="shared" ref="S10:S73" si="1">IF(O10&gt;0,O10*I10/W10,0)*K10</f>
        <v>0</v>
      </c>
      <c r="T10" s="169">
        <f t="shared" ref="T10:T73" si="2">IF(P10&gt;0,P10*I10/X10,0)*L10</f>
        <v>0</v>
      </c>
      <c r="U10" s="169">
        <f t="shared" ref="U10:U73" si="3">IF(Q10&gt;0,Q10*I10/Y10,0)*M10</f>
        <v>0</v>
      </c>
      <c r="V10" s="170">
        <f>IF(N10="nio",0,IF(N10&gt;0,VLOOKUP(G10,'3-Productie normen'!A:N,VLOOKUP(N10,'3-Productie normen'!R:S,2,FALSE),FALSE)))</f>
        <v>0</v>
      </c>
      <c r="W10" s="170">
        <f t="shared" ref="W10:W73" si="4">IF(O10&gt;0,V10*$W$8,0)</f>
        <v>0</v>
      </c>
      <c r="X10" s="170">
        <f t="shared" ref="X10:X73" si="5">IF(P10&gt;0,V10*$X$8,0)</f>
        <v>0</v>
      </c>
      <c r="Y10" s="170">
        <f t="shared" ref="Y10:Y73" si="6">IF(Q10&gt;0,V10*$Y$8,0)</f>
        <v>0</v>
      </c>
      <c r="Z10" s="171" t="str">
        <f>VLOOKUP(G10,'3-Productie normen'!A:N,10,FALSE)</f>
        <v>V</v>
      </c>
      <c r="AA10" s="171"/>
      <c r="AB10" s="4"/>
      <c r="AC10" s="127">
        <f t="shared" ref="AC10:AC73" si="7">SUM(N10:P10)*I10</f>
        <v>19635</v>
      </c>
    </row>
    <row r="11" spans="1:29" ht="14.1" customHeight="1">
      <c r="A11" s="145">
        <v>11</v>
      </c>
      <c r="B11" s="164" t="s">
        <v>233</v>
      </c>
      <c r="C11" s="164" t="s">
        <v>234</v>
      </c>
      <c r="D11" s="130" t="s">
        <v>236</v>
      </c>
      <c r="E11" s="165">
        <v>2</v>
      </c>
      <c r="F11" s="164" t="s">
        <v>238</v>
      </c>
      <c r="G11" s="164" t="s">
        <v>238</v>
      </c>
      <c r="H11" s="166" t="s">
        <v>443</v>
      </c>
      <c r="I11" s="167">
        <v>21</v>
      </c>
      <c r="J11" s="489">
        <v>1</v>
      </c>
      <c r="K11" s="489"/>
      <c r="L11" s="489"/>
      <c r="M11" s="489"/>
      <c r="N11" s="168">
        <v>255</v>
      </c>
      <c r="O11" s="168"/>
      <c r="P11" s="168"/>
      <c r="Q11" s="168"/>
      <c r="R11" s="169" t="e">
        <f t="shared" si="0"/>
        <v>#DIV/0!</v>
      </c>
      <c r="S11" s="169">
        <f t="shared" si="1"/>
        <v>0</v>
      </c>
      <c r="T11" s="169">
        <f t="shared" si="2"/>
        <v>0</v>
      </c>
      <c r="U11" s="169">
        <f t="shared" si="3"/>
        <v>0</v>
      </c>
      <c r="V11" s="170">
        <f>IF(N11="nio",0,IF(N11&gt;0,VLOOKUP(G11,'3-Productie normen'!A:N,VLOOKUP(N11,'3-Productie normen'!R:S,2,FALSE),FALSE)))</f>
        <v>0</v>
      </c>
      <c r="W11" s="170">
        <f t="shared" si="4"/>
        <v>0</v>
      </c>
      <c r="X11" s="170">
        <f t="shared" si="5"/>
        <v>0</v>
      </c>
      <c r="Y11" s="170">
        <f t="shared" si="6"/>
        <v>0</v>
      </c>
      <c r="Z11" s="171" t="str">
        <f>VLOOKUP(G11,'3-Productie normen'!A:N,10,FALSE)</f>
        <v>V</v>
      </c>
      <c r="AA11" s="171"/>
      <c r="AC11" s="127">
        <f t="shared" si="7"/>
        <v>5355</v>
      </c>
    </row>
    <row r="12" spans="1:29" ht="14.1" customHeight="1">
      <c r="A12" s="145">
        <v>12</v>
      </c>
      <c r="B12" s="164" t="s">
        <v>233</v>
      </c>
      <c r="C12" s="164" t="s">
        <v>234</v>
      </c>
      <c r="D12" s="130" t="s">
        <v>236</v>
      </c>
      <c r="E12" s="165">
        <v>3</v>
      </c>
      <c r="F12" s="164" t="s">
        <v>239</v>
      </c>
      <c r="G12" s="164" t="s">
        <v>270</v>
      </c>
      <c r="H12" s="166" t="s">
        <v>443</v>
      </c>
      <c r="I12" s="167">
        <v>5</v>
      </c>
      <c r="J12" s="489">
        <v>1</v>
      </c>
      <c r="K12" s="489"/>
      <c r="L12" s="489"/>
      <c r="M12" s="489"/>
      <c r="N12" s="168" t="s">
        <v>271</v>
      </c>
      <c r="O12" s="168"/>
      <c r="P12" s="168"/>
      <c r="Q12" s="168"/>
      <c r="R12" s="169">
        <f t="shared" si="0"/>
        <v>0</v>
      </c>
      <c r="S12" s="169">
        <f t="shared" si="1"/>
        <v>0</v>
      </c>
      <c r="T12" s="169">
        <f t="shared" si="2"/>
        <v>0</v>
      </c>
      <c r="U12" s="169">
        <f t="shared" si="3"/>
        <v>0</v>
      </c>
      <c r="V12" s="170">
        <f>IF(N12="nio",0,IF(N12&gt;0,VLOOKUP(G12,'3-Productie normen'!A:N,VLOOKUP(N12,'3-Productie normen'!R:S,2,FALSE),FALSE)))</f>
        <v>0</v>
      </c>
      <c r="W12" s="170">
        <f t="shared" si="4"/>
        <v>0</v>
      </c>
      <c r="X12" s="170">
        <f t="shared" si="5"/>
        <v>0</v>
      </c>
      <c r="Y12" s="170">
        <f t="shared" si="6"/>
        <v>0</v>
      </c>
      <c r="Z12" s="171">
        <f>VLOOKUP(G12,'3-Productie normen'!A:N,10,FALSE)</f>
        <v>0</v>
      </c>
      <c r="AA12" s="171"/>
      <c r="AC12" s="127">
        <f t="shared" si="7"/>
        <v>0</v>
      </c>
    </row>
    <row r="13" spans="1:29" ht="14.1" customHeight="1">
      <c r="A13" s="145">
        <v>13</v>
      </c>
      <c r="B13" s="164" t="s">
        <v>233</v>
      </c>
      <c r="C13" s="164" t="s">
        <v>234</v>
      </c>
      <c r="D13" s="130" t="s">
        <v>236</v>
      </c>
      <c r="E13" s="165">
        <v>4</v>
      </c>
      <c r="F13" s="166" t="s">
        <v>240</v>
      </c>
      <c r="G13" s="166" t="s">
        <v>273</v>
      </c>
      <c r="H13" s="166" t="s">
        <v>441</v>
      </c>
      <c r="I13" s="167">
        <v>5</v>
      </c>
      <c r="J13" s="489">
        <v>1</v>
      </c>
      <c r="K13" s="489"/>
      <c r="L13" s="489"/>
      <c r="M13" s="489"/>
      <c r="N13" s="168">
        <v>255</v>
      </c>
      <c r="O13" s="168"/>
      <c r="P13" s="168"/>
      <c r="Q13" s="168"/>
      <c r="R13" s="169" t="e">
        <f t="shared" si="0"/>
        <v>#DIV/0!</v>
      </c>
      <c r="S13" s="169">
        <f t="shared" si="1"/>
        <v>0</v>
      </c>
      <c r="T13" s="169">
        <f t="shared" si="2"/>
        <v>0</v>
      </c>
      <c r="U13" s="169">
        <f t="shared" si="3"/>
        <v>0</v>
      </c>
      <c r="V13" s="170">
        <f>IF(N13="nio",0,IF(N13&gt;0,VLOOKUP(G13,'3-Productie normen'!A:N,VLOOKUP(N13,'3-Productie normen'!R:S,2,FALSE),FALSE)))</f>
        <v>0</v>
      </c>
      <c r="W13" s="170">
        <f t="shared" si="4"/>
        <v>0</v>
      </c>
      <c r="X13" s="170">
        <f t="shared" si="5"/>
        <v>0</v>
      </c>
      <c r="Y13" s="170">
        <f t="shared" si="6"/>
        <v>0</v>
      </c>
      <c r="Z13" s="171" t="str">
        <f>VLOOKUP(G13,'3-Productie normen'!A:N,10,FALSE)</f>
        <v>V</v>
      </c>
      <c r="AA13" s="171"/>
      <c r="AC13" s="127">
        <f t="shared" si="7"/>
        <v>1275</v>
      </c>
    </row>
    <row r="14" spans="1:29" ht="14.1" customHeight="1">
      <c r="A14" s="145">
        <v>14</v>
      </c>
      <c r="B14" s="164" t="s">
        <v>233</v>
      </c>
      <c r="C14" s="164" t="s">
        <v>234</v>
      </c>
      <c r="D14" s="130" t="s">
        <v>236</v>
      </c>
      <c r="E14" s="176">
        <v>5</v>
      </c>
      <c r="F14" s="177" t="s">
        <v>240</v>
      </c>
      <c r="G14" s="166" t="s">
        <v>273</v>
      </c>
      <c r="H14" s="166" t="s">
        <v>441</v>
      </c>
      <c r="I14" s="167">
        <v>4</v>
      </c>
      <c r="J14" s="489">
        <v>1</v>
      </c>
      <c r="K14" s="489"/>
      <c r="L14" s="489"/>
      <c r="M14" s="489"/>
      <c r="N14" s="168">
        <v>255</v>
      </c>
      <c r="O14" s="168"/>
      <c r="P14" s="168"/>
      <c r="Q14" s="168"/>
      <c r="R14" s="169" t="e">
        <f t="shared" si="0"/>
        <v>#DIV/0!</v>
      </c>
      <c r="S14" s="169">
        <f t="shared" si="1"/>
        <v>0</v>
      </c>
      <c r="T14" s="169">
        <f t="shared" si="2"/>
        <v>0</v>
      </c>
      <c r="U14" s="169">
        <f t="shared" si="3"/>
        <v>0</v>
      </c>
      <c r="V14" s="170">
        <f>IF(N14="nio",0,IF(N14&gt;0,VLOOKUP(G14,'3-Productie normen'!A:N,VLOOKUP(N14,'3-Productie normen'!R:S,2,FALSE),FALSE)))</f>
        <v>0</v>
      </c>
      <c r="W14" s="170">
        <f t="shared" si="4"/>
        <v>0</v>
      </c>
      <c r="X14" s="170">
        <f t="shared" si="5"/>
        <v>0</v>
      </c>
      <c r="Y14" s="170">
        <f t="shared" si="6"/>
        <v>0</v>
      </c>
      <c r="Z14" s="171" t="str">
        <f>VLOOKUP(G14,'3-Productie normen'!A:N,10,FALSE)</f>
        <v>V</v>
      </c>
      <c r="AA14" s="171"/>
      <c r="AC14" s="127">
        <f t="shared" si="7"/>
        <v>1020</v>
      </c>
    </row>
    <row r="15" spans="1:29" ht="14.1" customHeight="1">
      <c r="A15" s="145">
        <v>15</v>
      </c>
      <c r="B15" s="164" t="s">
        <v>233</v>
      </c>
      <c r="C15" s="164" t="s">
        <v>234</v>
      </c>
      <c r="D15" s="130" t="s">
        <v>236</v>
      </c>
      <c r="E15" s="165">
        <v>6</v>
      </c>
      <c r="F15" s="166" t="s">
        <v>241</v>
      </c>
      <c r="G15" s="166" t="s">
        <v>17</v>
      </c>
      <c r="H15" s="166" t="s">
        <v>443</v>
      </c>
      <c r="I15" s="167">
        <v>17</v>
      </c>
      <c r="J15" s="489">
        <v>1</v>
      </c>
      <c r="K15" s="489"/>
      <c r="L15" s="489"/>
      <c r="M15" s="489"/>
      <c r="N15" s="168">
        <v>255</v>
      </c>
      <c r="O15" s="168"/>
      <c r="P15" s="168"/>
      <c r="Q15" s="168"/>
      <c r="R15" s="169" t="e">
        <f t="shared" si="0"/>
        <v>#DIV/0!</v>
      </c>
      <c r="S15" s="169">
        <f t="shared" si="1"/>
        <v>0</v>
      </c>
      <c r="T15" s="169">
        <f t="shared" si="2"/>
        <v>0</v>
      </c>
      <c r="U15" s="169">
        <f t="shared" si="3"/>
        <v>0</v>
      </c>
      <c r="V15" s="170">
        <f>IF(N15="nio",0,IF(N15&gt;0,VLOOKUP(G15,'3-Productie normen'!A:N,VLOOKUP(N15,'3-Productie normen'!R:S,2,FALSE),FALSE)))</f>
        <v>0</v>
      </c>
      <c r="W15" s="170">
        <f t="shared" si="4"/>
        <v>0</v>
      </c>
      <c r="X15" s="170">
        <f t="shared" si="5"/>
        <v>0</v>
      </c>
      <c r="Y15" s="170">
        <f t="shared" si="6"/>
        <v>0</v>
      </c>
      <c r="Z15" s="171" t="str">
        <f>VLOOKUP(G15,'3-Productie normen'!A:N,10,FALSE)</f>
        <v>S</v>
      </c>
      <c r="AA15" s="171"/>
      <c r="AC15" s="127">
        <f t="shared" si="7"/>
        <v>4335</v>
      </c>
    </row>
    <row r="16" spans="1:29" ht="14.1" customHeight="1">
      <c r="A16" s="145">
        <v>16</v>
      </c>
      <c r="B16" s="164" t="s">
        <v>233</v>
      </c>
      <c r="C16" s="164" t="s">
        <v>234</v>
      </c>
      <c r="D16" s="130" t="s">
        <v>236</v>
      </c>
      <c r="E16" s="165">
        <v>7</v>
      </c>
      <c r="F16" s="124" t="s">
        <v>240</v>
      </c>
      <c r="G16" s="166" t="s">
        <v>273</v>
      </c>
      <c r="H16" s="166" t="s">
        <v>441</v>
      </c>
      <c r="I16" s="167">
        <v>24</v>
      </c>
      <c r="J16" s="489">
        <v>1</v>
      </c>
      <c r="K16" s="489"/>
      <c r="L16" s="489"/>
      <c r="M16" s="489"/>
      <c r="N16" s="168">
        <v>255</v>
      </c>
      <c r="O16" s="168"/>
      <c r="P16" s="168"/>
      <c r="Q16" s="168"/>
      <c r="R16" s="169" t="e">
        <f t="shared" si="0"/>
        <v>#DIV/0!</v>
      </c>
      <c r="S16" s="169">
        <f t="shared" si="1"/>
        <v>0</v>
      </c>
      <c r="T16" s="169">
        <f t="shared" si="2"/>
        <v>0</v>
      </c>
      <c r="U16" s="169">
        <f t="shared" si="3"/>
        <v>0</v>
      </c>
      <c r="V16" s="170">
        <f>IF(N16="nio",0,IF(N16&gt;0,VLOOKUP(G16,'3-Productie normen'!A:N,VLOOKUP(N16,'3-Productie normen'!R:S,2,FALSE),FALSE)))</f>
        <v>0</v>
      </c>
      <c r="W16" s="170">
        <f t="shared" si="4"/>
        <v>0</v>
      </c>
      <c r="X16" s="170">
        <f t="shared" si="5"/>
        <v>0</v>
      </c>
      <c r="Y16" s="170">
        <f t="shared" si="6"/>
        <v>0</v>
      </c>
      <c r="Z16" s="171" t="str">
        <f>VLOOKUP(G16,'3-Productie normen'!A:N,10,FALSE)</f>
        <v>V</v>
      </c>
      <c r="AA16" s="171"/>
      <c r="AC16" s="127">
        <f t="shared" si="7"/>
        <v>6120</v>
      </c>
    </row>
    <row r="17" spans="1:29" ht="14.1" customHeight="1">
      <c r="A17" s="145">
        <v>17</v>
      </c>
      <c r="B17" s="164" t="s">
        <v>233</v>
      </c>
      <c r="C17" s="164" t="s">
        <v>234</v>
      </c>
      <c r="D17" s="130" t="s">
        <v>236</v>
      </c>
      <c r="E17" s="165" t="s">
        <v>242</v>
      </c>
      <c r="F17" s="124" t="s">
        <v>240</v>
      </c>
      <c r="G17" s="166" t="s">
        <v>273</v>
      </c>
      <c r="H17" s="166" t="s">
        <v>441</v>
      </c>
      <c r="I17" s="167">
        <v>4</v>
      </c>
      <c r="J17" s="489">
        <v>1</v>
      </c>
      <c r="K17" s="489"/>
      <c r="L17" s="489"/>
      <c r="M17" s="489"/>
      <c r="N17" s="168">
        <v>255</v>
      </c>
      <c r="O17" s="168"/>
      <c r="P17" s="168"/>
      <c r="Q17" s="168"/>
      <c r="R17" s="169" t="e">
        <f t="shared" si="0"/>
        <v>#DIV/0!</v>
      </c>
      <c r="S17" s="169">
        <f t="shared" si="1"/>
        <v>0</v>
      </c>
      <c r="T17" s="169">
        <f t="shared" si="2"/>
        <v>0</v>
      </c>
      <c r="U17" s="169">
        <f t="shared" si="3"/>
        <v>0</v>
      </c>
      <c r="V17" s="170">
        <f>IF(N17="nio",0,IF(N17&gt;0,VLOOKUP(G17,'3-Productie normen'!A:N,VLOOKUP(N17,'3-Productie normen'!R:S,2,FALSE),FALSE)))</f>
        <v>0</v>
      </c>
      <c r="W17" s="170">
        <f t="shared" si="4"/>
        <v>0</v>
      </c>
      <c r="X17" s="170">
        <f t="shared" si="5"/>
        <v>0</v>
      </c>
      <c r="Y17" s="170">
        <f t="shared" si="6"/>
        <v>0</v>
      </c>
      <c r="Z17" s="171" t="str">
        <f>VLOOKUP(G17,'3-Productie normen'!A:N,10,FALSE)</f>
        <v>V</v>
      </c>
      <c r="AA17" s="171"/>
      <c r="AC17" s="127">
        <f t="shared" si="7"/>
        <v>1020</v>
      </c>
    </row>
    <row r="18" spans="1:29" ht="14.1" customHeight="1">
      <c r="A18" s="145">
        <v>18</v>
      </c>
      <c r="B18" s="164" t="s">
        <v>233</v>
      </c>
      <c r="C18" s="164" t="s">
        <v>234</v>
      </c>
      <c r="D18" s="130" t="s">
        <v>236</v>
      </c>
      <c r="E18" s="165" t="s">
        <v>243</v>
      </c>
      <c r="F18" s="124" t="s">
        <v>244</v>
      </c>
      <c r="G18" s="164" t="s">
        <v>270</v>
      </c>
      <c r="H18" s="166" t="s">
        <v>443</v>
      </c>
      <c r="I18" s="167">
        <v>3</v>
      </c>
      <c r="J18" s="489">
        <v>1</v>
      </c>
      <c r="K18" s="489"/>
      <c r="L18" s="489"/>
      <c r="M18" s="489"/>
      <c r="N18" s="168" t="s">
        <v>271</v>
      </c>
      <c r="O18" s="168"/>
      <c r="P18" s="168"/>
      <c r="Q18" s="168"/>
      <c r="R18" s="169">
        <f t="shared" si="0"/>
        <v>0</v>
      </c>
      <c r="S18" s="169">
        <f t="shared" si="1"/>
        <v>0</v>
      </c>
      <c r="T18" s="169">
        <f t="shared" si="2"/>
        <v>0</v>
      </c>
      <c r="U18" s="169">
        <f t="shared" si="3"/>
        <v>0</v>
      </c>
      <c r="V18" s="170">
        <f>IF(N18="nio",0,IF(N18&gt;0,VLOOKUP(G18,'3-Productie normen'!A:N,VLOOKUP(N18,'3-Productie normen'!R:S,2,FALSE),FALSE)))</f>
        <v>0</v>
      </c>
      <c r="W18" s="170">
        <f t="shared" si="4"/>
        <v>0</v>
      </c>
      <c r="X18" s="170">
        <f t="shared" si="5"/>
        <v>0</v>
      </c>
      <c r="Y18" s="170">
        <f t="shared" si="6"/>
        <v>0</v>
      </c>
      <c r="Z18" s="171">
        <f>VLOOKUP(G18,'3-Productie normen'!A:N,10,FALSE)</f>
        <v>0</v>
      </c>
      <c r="AA18" s="171"/>
      <c r="AC18" s="127">
        <f t="shared" si="7"/>
        <v>0</v>
      </c>
    </row>
    <row r="19" spans="1:29" ht="14.1" customHeight="1">
      <c r="A19" s="145">
        <v>19</v>
      </c>
      <c r="B19" s="164" t="s">
        <v>233</v>
      </c>
      <c r="C19" s="164" t="s">
        <v>234</v>
      </c>
      <c r="D19" s="130" t="s">
        <v>236</v>
      </c>
      <c r="E19" s="165">
        <v>8</v>
      </c>
      <c r="F19" s="124" t="s">
        <v>241</v>
      </c>
      <c r="G19" s="166" t="s">
        <v>17</v>
      </c>
      <c r="H19" s="166" t="s">
        <v>443</v>
      </c>
      <c r="I19" s="167">
        <v>55</v>
      </c>
      <c r="J19" s="489">
        <v>1</v>
      </c>
      <c r="K19" s="489"/>
      <c r="L19" s="489"/>
      <c r="M19" s="489"/>
      <c r="N19" s="168">
        <v>255</v>
      </c>
      <c r="O19" s="168"/>
      <c r="P19" s="168"/>
      <c r="Q19" s="168"/>
      <c r="R19" s="169" t="e">
        <f t="shared" si="0"/>
        <v>#DIV/0!</v>
      </c>
      <c r="S19" s="169">
        <f t="shared" si="1"/>
        <v>0</v>
      </c>
      <c r="T19" s="169">
        <f t="shared" si="2"/>
        <v>0</v>
      </c>
      <c r="U19" s="169">
        <f t="shared" si="3"/>
        <v>0</v>
      </c>
      <c r="V19" s="170">
        <f>IF(N19="nio",0,IF(N19&gt;0,VLOOKUP(G19,'3-Productie normen'!A:N,VLOOKUP(N19,'3-Productie normen'!R:S,2,FALSE),FALSE)))</f>
        <v>0</v>
      </c>
      <c r="W19" s="170">
        <f t="shared" si="4"/>
        <v>0</v>
      </c>
      <c r="X19" s="170">
        <f t="shared" si="5"/>
        <v>0</v>
      </c>
      <c r="Y19" s="170">
        <f t="shared" si="6"/>
        <v>0</v>
      </c>
      <c r="Z19" s="171" t="str">
        <f>VLOOKUP(G19,'3-Productie normen'!A:N,10,FALSE)</f>
        <v>S</v>
      </c>
      <c r="AA19" s="171"/>
      <c r="AC19" s="127">
        <f t="shared" si="7"/>
        <v>14025</v>
      </c>
    </row>
    <row r="20" spans="1:29" ht="14.1" customHeight="1">
      <c r="A20" s="145">
        <v>20</v>
      </c>
      <c r="B20" s="164" t="s">
        <v>233</v>
      </c>
      <c r="C20" s="164" t="s">
        <v>234</v>
      </c>
      <c r="D20" s="130" t="s">
        <v>236</v>
      </c>
      <c r="E20" s="165">
        <v>9</v>
      </c>
      <c r="F20" s="124" t="s">
        <v>240</v>
      </c>
      <c r="G20" s="166" t="s">
        <v>273</v>
      </c>
      <c r="H20" s="166" t="s">
        <v>441</v>
      </c>
      <c r="I20" s="167">
        <v>5</v>
      </c>
      <c r="J20" s="489">
        <v>1</v>
      </c>
      <c r="K20" s="489"/>
      <c r="L20" s="489"/>
      <c r="M20" s="489"/>
      <c r="N20" s="168">
        <v>255</v>
      </c>
      <c r="O20" s="168"/>
      <c r="P20" s="168"/>
      <c r="Q20" s="168"/>
      <c r="R20" s="169" t="e">
        <f t="shared" si="0"/>
        <v>#DIV/0!</v>
      </c>
      <c r="S20" s="169">
        <f t="shared" si="1"/>
        <v>0</v>
      </c>
      <c r="T20" s="169">
        <f t="shared" si="2"/>
        <v>0</v>
      </c>
      <c r="U20" s="169">
        <f t="shared" si="3"/>
        <v>0</v>
      </c>
      <c r="V20" s="170">
        <f>IF(N20="nio",0,IF(N20&gt;0,VLOOKUP(G20,'3-Productie normen'!A:N,VLOOKUP(N20,'3-Productie normen'!R:S,2,FALSE),FALSE)))</f>
        <v>0</v>
      </c>
      <c r="W20" s="170">
        <f t="shared" si="4"/>
        <v>0</v>
      </c>
      <c r="X20" s="170">
        <f t="shared" si="5"/>
        <v>0</v>
      </c>
      <c r="Y20" s="170">
        <f t="shared" si="6"/>
        <v>0</v>
      </c>
      <c r="Z20" s="171" t="str">
        <f>VLOOKUP(G20,'3-Productie normen'!A:N,10,FALSE)</f>
        <v>V</v>
      </c>
      <c r="AA20" s="171"/>
      <c r="AC20" s="127">
        <f t="shared" si="7"/>
        <v>1275</v>
      </c>
    </row>
    <row r="21" spans="1:29" ht="14.1" customHeight="1">
      <c r="A21" s="145">
        <v>21</v>
      </c>
      <c r="B21" s="164" t="s">
        <v>233</v>
      </c>
      <c r="C21" s="164" t="s">
        <v>234</v>
      </c>
      <c r="D21" s="130" t="s">
        <v>236</v>
      </c>
      <c r="E21" s="165">
        <v>10</v>
      </c>
      <c r="F21" s="124" t="s">
        <v>241</v>
      </c>
      <c r="G21" s="166" t="s">
        <v>17</v>
      </c>
      <c r="H21" s="166" t="s">
        <v>443</v>
      </c>
      <c r="I21" s="167">
        <v>2</v>
      </c>
      <c r="J21" s="489">
        <v>1</v>
      </c>
      <c r="K21" s="489"/>
      <c r="L21" s="489"/>
      <c r="M21" s="489"/>
      <c r="N21" s="168">
        <v>255</v>
      </c>
      <c r="O21" s="168"/>
      <c r="P21" s="168"/>
      <c r="Q21" s="168"/>
      <c r="R21" s="169" t="e">
        <f t="shared" si="0"/>
        <v>#DIV/0!</v>
      </c>
      <c r="S21" s="169">
        <f t="shared" si="1"/>
        <v>0</v>
      </c>
      <c r="T21" s="169">
        <f t="shared" si="2"/>
        <v>0</v>
      </c>
      <c r="U21" s="169">
        <f t="shared" si="3"/>
        <v>0</v>
      </c>
      <c r="V21" s="170">
        <f>IF(N21="nio",0,IF(N21&gt;0,VLOOKUP(G21,'3-Productie normen'!A:N,VLOOKUP(N21,'3-Productie normen'!R:S,2,FALSE),FALSE)))</f>
        <v>0</v>
      </c>
      <c r="W21" s="170">
        <f t="shared" si="4"/>
        <v>0</v>
      </c>
      <c r="X21" s="170">
        <f t="shared" si="5"/>
        <v>0</v>
      </c>
      <c r="Y21" s="170">
        <f t="shared" si="6"/>
        <v>0</v>
      </c>
      <c r="Z21" s="171" t="str">
        <f>VLOOKUP(G21,'3-Productie normen'!A:N,10,FALSE)</f>
        <v>S</v>
      </c>
      <c r="AA21" s="171"/>
      <c r="AC21" s="127">
        <f t="shared" si="7"/>
        <v>510</v>
      </c>
    </row>
    <row r="22" spans="1:29" ht="14.1" customHeight="1">
      <c r="A22" s="145">
        <v>22</v>
      </c>
      <c r="B22" s="164" t="s">
        <v>233</v>
      </c>
      <c r="C22" s="164" t="s">
        <v>234</v>
      </c>
      <c r="D22" s="130" t="s">
        <v>236</v>
      </c>
      <c r="E22" s="165">
        <v>11</v>
      </c>
      <c r="F22" s="124" t="s">
        <v>241</v>
      </c>
      <c r="G22" s="166" t="s">
        <v>17</v>
      </c>
      <c r="H22" s="166" t="s">
        <v>443</v>
      </c>
      <c r="I22" s="167">
        <v>2</v>
      </c>
      <c r="J22" s="489">
        <v>1</v>
      </c>
      <c r="K22" s="489"/>
      <c r="L22" s="489"/>
      <c r="M22" s="489"/>
      <c r="N22" s="168">
        <v>255</v>
      </c>
      <c r="O22" s="168"/>
      <c r="P22" s="168"/>
      <c r="Q22" s="168"/>
      <c r="R22" s="169" t="e">
        <f t="shared" si="0"/>
        <v>#DIV/0!</v>
      </c>
      <c r="S22" s="169">
        <f t="shared" si="1"/>
        <v>0</v>
      </c>
      <c r="T22" s="169">
        <f t="shared" si="2"/>
        <v>0</v>
      </c>
      <c r="U22" s="169">
        <f t="shared" si="3"/>
        <v>0</v>
      </c>
      <c r="V22" s="170">
        <f>IF(N22="nio",0,IF(N22&gt;0,VLOOKUP(G22,'3-Productie normen'!A:N,VLOOKUP(N22,'3-Productie normen'!R:S,2,FALSE),FALSE)))</f>
        <v>0</v>
      </c>
      <c r="W22" s="170">
        <f t="shared" si="4"/>
        <v>0</v>
      </c>
      <c r="X22" s="170">
        <f t="shared" si="5"/>
        <v>0</v>
      </c>
      <c r="Y22" s="170">
        <f t="shared" si="6"/>
        <v>0</v>
      </c>
      <c r="Z22" s="171" t="str">
        <f>VLOOKUP(G22,'3-Productie normen'!A:N,10,FALSE)</f>
        <v>S</v>
      </c>
      <c r="AA22" s="171"/>
      <c r="AC22" s="127">
        <f t="shared" si="7"/>
        <v>510</v>
      </c>
    </row>
    <row r="23" spans="1:29" ht="14.1" customHeight="1">
      <c r="A23" s="145">
        <v>23</v>
      </c>
      <c r="B23" s="164" t="s">
        <v>233</v>
      </c>
      <c r="C23" s="164" t="s">
        <v>234</v>
      </c>
      <c r="D23" s="130" t="s">
        <v>236</v>
      </c>
      <c r="E23" s="165">
        <v>12</v>
      </c>
      <c r="F23" s="124" t="s">
        <v>245</v>
      </c>
      <c r="G23" s="124" t="s">
        <v>269</v>
      </c>
      <c r="H23" s="166" t="s">
        <v>442</v>
      </c>
      <c r="I23" s="167">
        <v>30</v>
      </c>
      <c r="J23" s="489">
        <v>1</v>
      </c>
      <c r="K23" s="489"/>
      <c r="L23" s="489"/>
      <c r="M23" s="489"/>
      <c r="N23" s="168">
        <v>255</v>
      </c>
      <c r="O23" s="168"/>
      <c r="P23" s="168"/>
      <c r="Q23" s="168"/>
      <c r="R23" s="169" t="e">
        <f t="shared" si="0"/>
        <v>#DIV/0!</v>
      </c>
      <c r="S23" s="169">
        <f t="shared" si="1"/>
        <v>0</v>
      </c>
      <c r="T23" s="169">
        <f t="shared" si="2"/>
        <v>0</v>
      </c>
      <c r="U23" s="169">
        <f t="shared" si="3"/>
        <v>0</v>
      </c>
      <c r="V23" s="170">
        <f>IF(N23="nio",0,IF(N23&gt;0,VLOOKUP(G23,'3-Productie normen'!A:N,VLOOKUP(N23,'3-Productie normen'!R:S,2,FALSE),FALSE)))</f>
        <v>0</v>
      </c>
      <c r="W23" s="170">
        <f t="shared" si="4"/>
        <v>0</v>
      </c>
      <c r="X23" s="170">
        <f t="shared" si="5"/>
        <v>0</v>
      </c>
      <c r="Y23" s="170">
        <f t="shared" si="6"/>
        <v>0</v>
      </c>
      <c r="Z23" s="171" t="str">
        <f>VLOOKUP(G23,'3-Productie normen'!A:N,10,FALSE)</f>
        <v>B</v>
      </c>
      <c r="AA23" s="171"/>
      <c r="AC23" s="127">
        <f t="shared" si="7"/>
        <v>7650</v>
      </c>
    </row>
    <row r="24" spans="1:29" ht="14.1" customHeight="1">
      <c r="A24" s="145">
        <v>24</v>
      </c>
      <c r="B24" s="164" t="s">
        <v>233</v>
      </c>
      <c r="C24" s="164" t="s">
        <v>234</v>
      </c>
      <c r="D24" s="130" t="s">
        <v>236</v>
      </c>
      <c r="E24" s="165">
        <v>13</v>
      </c>
      <c r="F24" s="164" t="s">
        <v>241</v>
      </c>
      <c r="G24" s="166" t="s">
        <v>17</v>
      </c>
      <c r="H24" s="166" t="s">
        <v>443</v>
      </c>
      <c r="I24" s="178">
        <v>16</v>
      </c>
      <c r="J24" s="489">
        <v>1</v>
      </c>
      <c r="K24" s="489"/>
      <c r="L24" s="489"/>
      <c r="M24" s="489"/>
      <c r="N24" s="168">
        <v>255</v>
      </c>
      <c r="O24" s="168"/>
      <c r="P24" s="168"/>
      <c r="Q24" s="168"/>
      <c r="R24" s="169" t="e">
        <f t="shared" si="0"/>
        <v>#DIV/0!</v>
      </c>
      <c r="S24" s="169">
        <f t="shared" si="1"/>
        <v>0</v>
      </c>
      <c r="T24" s="169">
        <f t="shared" si="2"/>
        <v>0</v>
      </c>
      <c r="U24" s="169">
        <f t="shared" si="3"/>
        <v>0</v>
      </c>
      <c r="V24" s="170">
        <f>IF(N24="nio",0,IF(N24&gt;0,VLOOKUP(G24,'3-Productie normen'!A:N,VLOOKUP(N24,'3-Productie normen'!R:S,2,FALSE),FALSE)))</f>
        <v>0</v>
      </c>
      <c r="W24" s="170">
        <f t="shared" si="4"/>
        <v>0</v>
      </c>
      <c r="X24" s="170">
        <f t="shared" si="5"/>
        <v>0</v>
      </c>
      <c r="Y24" s="170">
        <f t="shared" si="6"/>
        <v>0</v>
      </c>
      <c r="Z24" s="171" t="str">
        <f>VLOOKUP(G24,'3-Productie normen'!A:N,10,FALSE)</f>
        <v>S</v>
      </c>
      <c r="AA24" s="171"/>
      <c r="AC24" s="127">
        <f t="shared" si="7"/>
        <v>4080</v>
      </c>
    </row>
    <row r="25" spans="1:29" ht="14.1" customHeight="1">
      <c r="A25" s="145">
        <v>25</v>
      </c>
      <c r="B25" s="164" t="s">
        <v>233</v>
      </c>
      <c r="C25" s="164" t="s">
        <v>234</v>
      </c>
      <c r="D25" s="130" t="s">
        <v>236</v>
      </c>
      <c r="E25" s="165">
        <v>14</v>
      </c>
      <c r="F25" s="166" t="s">
        <v>241</v>
      </c>
      <c r="G25" s="166" t="s">
        <v>17</v>
      </c>
      <c r="H25" s="166" t="s">
        <v>443</v>
      </c>
      <c r="I25" s="178">
        <v>2</v>
      </c>
      <c r="J25" s="489">
        <v>1</v>
      </c>
      <c r="K25" s="489"/>
      <c r="L25" s="489"/>
      <c r="M25" s="489"/>
      <c r="N25" s="168">
        <v>255</v>
      </c>
      <c r="O25" s="168"/>
      <c r="P25" s="168"/>
      <c r="Q25" s="168"/>
      <c r="R25" s="169" t="e">
        <f t="shared" si="0"/>
        <v>#DIV/0!</v>
      </c>
      <c r="S25" s="169">
        <f t="shared" si="1"/>
        <v>0</v>
      </c>
      <c r="T25" s="169">
        <f t="shared" si="2"/>
        <v>0</v>
      </c>
      <c r="U25" s="169">
        <f t="shared" si="3"/>
        <v>0</v>
      </c>
      <c r="V25" s="170">
        <f>IF(N25="nio",0,IF(N25&gt;0,VLOOKUP(G25,'3-Productie normen'!A:N,VLOOKUP(N25,'3-Productie normen'!R:S,2,FALSE),FALSE)))</f>
        <v>0</v>
      </c>
      <c r="W25" s="170">
        <f t="shared" si="4"/>
        <v>0</v>
      </c>
      <c r="X25" s="170">
        <f t="shared" si="5"/>
        <v>0</v>
      </c>
      <c r="Y25" s="170">
        <f t="shared" si="6"/>
        <v>0</v>
      </c>
      <c r="Z25" s="171" t="str">
        <f>VLOOKUP(G25,'3-Productie normen'!A:N,10,FALSE)</f>
        <v>S</v>
      </c>
      <c r="AA25" s="171"/>
      <c r="AC25" s="127">
        <f t="shared" si="7"/>
        <v>510</v>
      </c>
    </row>
    <row r="26" spans="1:29" ht="14.1" customHeight="1">
      <c r="A26" s="145">
        <v>26</v>
      </c>
      <c r="B26" s="164" t="s">
        <v>233</v>
      </c>
      <c r="C26" s="164" t="s">
        <v>234</v>
      </c>
      <c r="D26" s="130" t="s">
        <v>236</v>
      </c>
      <c r="E26" s="165">
        <v>15</v>
      </c>
      <c r="F26" s="166" t="s">
        <v>241</v>
      </c>
      <c r="G26" s="166" t="s">
        <v>17</v>
      </c>
      <c r="H26" s="166" t="s">
        <v>443</v>
      </c>
      <c r="I26" s="178">
        <v>8</v>
      </c>
      <c r="J26" s="489">
        <v>1</v>
      </c>
      <c r="K26" s="489"/>
      <c r="L26" s="489"/>
      <c r="M26" s="489"/>
      <c r="N26" s="168">
        <v>255</v>
      </c>
      <c r="O26" s="168"/>
      <c r="P26" s="168"/>
      <c r="Q26" s="168"/>
      <c r="R26" s="169" t="e">
        <f t="shared" si="0"/>
        <v>#DIV/0!</v>
      </c>
      <c r="S26" s="169">
        <f t="shared" si="1"/>
        <v>0</v>
      </c>
      <c r="T26" s="169">
        <f t="shared" si="2"/>
        <v>0</v>
      </c>
      <c r="U26" s="169">
        <f t="shared" si="3"/>
        <v>0</v>
      </c>
      <c r="V26" s="170">
        <f>IF(N26="nio",0,IF(N26&gt;0,VLOOKUP(G26,'3-Productie normen'!A:N,VLOOKUP(N26,'3-Productie normen'!R:S,2,FALSE),FALSE)))</f>
        <v>0</v>
      </c>
      <c r="W26" s="170">
        <f t="shared" si="4"/>
        <v>0</v>
      </c>
      <c r="X26" s="170">
        <f t="shared" si="5"/>
        <v>0</v>
      </c>
      <c r="Y26" s="170">
        <f t="shared" si="6"/>
        <v>0</v>
      </c>
      <c r="Z26" s="171" t="str">
        <f>VLOOKUP(G26,'3-Productie normen'!A:N,10,FALSE)</f>
        <v>S</v>
      </c>
      <c r="AA26" s="171"/>
      <c r="AC26" s="127">
        <f t="shared" si="7"/>
        <v>2040</v>
      </c>
    </row>
    <row r="27" spans="1:29" ht="14.1" customHeight="1">
      <c r="A27" s="145">
        <v>27</v>
      </c>
      <c r="B27" s="164" t="s">
        <v>233</v>
      </c>
      <c r="C27" s="164" t="s">
        <v>234</v>
      </c>
      <c r="D27" s="130" t="s">
        <v>236</v>
      </c>
      <c r="E27" s="165">
        <v>16</v>
      </c>
      <c r="F27" s="166" t="s">
        <v>240</v>
      </c>
      <c r="G27" s="166" t="s">
        <v>273</v>
      </c>
      <c r="H27" s="166" t="s">
        <v>441</v>
      </c>
      <c r="I27" s="178">
        <v>2</v>
      </c>
      <c r="J27" s="489">
        <v>1</v>
      </c>
      <c r="K27" s="489"/>
      <c r="L27" s="489"/>
      <c r="M27" s="489"/>
      <c r="N27" s="168">
        <v>255</v>
      </c>
      <c r="O27" s="168"/>
      <c r="P27" s="168"/>
      <c r="Q27" s="168"/>
      <c r="R27" s="169" t="e">
        <f t="shared" si="0"/>
        <v>#DIV/0!</v>
      </c>
      <c r="S27" s="169">
        <f t="shared" si="1"/>
        <v>0</v>
      </c>
      <c r="T27" s="169">
        <f t="shared" si="2"/>
        <v>0</v>
      </c>
      <c r="U27" s="169">
        <f t="shared" si="3"/>
        <v>0</v>
      </c>
      <c r="V27" s="170">
        <f>IF(N27="nio",0,IF(N27&gt;0,VLOOKUP(G27,'3-Productie normen'!A:N,VLOOKUP(N27,'3-Productie normen'!R:S,2,FALSE),FALSE)))</f>
        <v>0</v>
      </c>
      <c r="W27" s="170">
        <f t="shared" si="4"/>
        <v>0</v>
      </c>
      <c r="X27" s="170">
        <f t="shared" si="5"/>
        <v>0</v>
      </c>
      <c r="Y27" s="170">
        <f t="shared" si="6"/>
        <v>0</v>
      </c>
      <c r="Z27" s="171" t="str">
        <f>VLOOKUP(G27,'3-Productie normen'!A:N,10,FALSE)</f>
        <v>V</v>
      </c>
      <c r="AA27" s="171"/>
      <c r="AC27" s="127">
        <f t="shared" si="7"/>
        <v>510</v>
      </c>
    </row>
    <row r="28" spans="1:29" ht="14.1" customHeight="1">
      <c r="A28" s="145">
        <v>28</v>
      </c>
      <c r="B28" s="164" t="s">
        <v>233</v>
      </c>
      <c r="C28" s="164" t="s">
        <v>234</v>
      </c>
      <c r="D28" s="130" t="s">
        <v>236</v>
      </c>
      <c r="E28" s="165">
        <v>17</v>
      </c>
      <c r="F28" s="166" t="s">
        <v>239</v>
      </c>
      <c r="G28" s="164" t="s">
        <v>270</v>
      </c>
      <c r="H28" s="166" t="s">
        <v>443</v>
      </c>
      <c r="I28" s="178">
        <v>186</v>
      </c>
      <c r="J28" s="489">
        <v>1</v>
      </c>
      <c r="K28" s="489"/>
      <c r="L28" s="489"/>
      <c r="M28" s="489"/>
      <c r="N28" s="168" t="s">
        <v>271</v>
      </c>
      <c r="O28" s="168"/>
      <c r="P28" s="168"/>
      <c r="Q28" s="168"/>
      <c r="R28" s="169">
        <f t="shared" si="0"/>
        <v>0</v>
      </c>
      <c r="S28" s="169">
        <f t="shared" si="1"/>
        <v>0</v>
      </c>
      <c r="T28" s="169">
        <f t="shared" si="2"/>
        <v>0</v>
      </c>
      <c r="U28" s="169">
        <f t="shared" si="3"/>
        <v>0</v>
      </c>
      <c r="V28" s="170">
        <f>IF(N28="nio",0,IF(N28&gt;0,VLOOKUP(G28,'3-Productie normen'!A:N,VLOOKUP(N28,'3-Productie normen'!R:S,2,FALSE),FALSE)))</f>
        <v>0</v>
      </c>
      <c r="W28" s="170">
        <f t="shared" si="4"/>
        <v>0</v>
      </c>
      <c r="X28" s="170">
        <f t="shared" si="5"/>
        <v>0</v>
      </c>
      <c r="Y28" s="170">
        <f t="shared" si="6"/>
        <v>0</v>
      </c>
      <c r="Z28" s="171">
        <f>VLOOKUP(G28,'3-Productie normen'!A:N,10,FALSE)</f>
        <v>0</v>
      </c>
      <c r="AA28" s="171"/>
      <c r="AC28" s="127">
        <f t="shared" si="7"/>
        <v>0</v>
      </c>
    </row>
    <row r="29" spans="1:29" ht="14.1" customHeight="1">
      <c r="A29" s="145">
        <v>29</v>
      </c>
      <c r="B29" s="164" t="s">
        <v>233</v>
      </c>
      <c r="C29" s="164" t="s">
        <v>234</v>
      </c>
      <c r="D29" s="130" t="s">
        <v>236</v>
      </c>
      <c r="E29" s="165">
        <v>18</v>
      </c>
      <c r="F29" s="173" t="s">
        <v>245</v>
      </c>
      <c r="G29" s="124" t="s">
        <v>269</v>
      </c>
      <c r="H29" s="166" t="s">
        <v>442</v>
      </c>
      <c r="I29" s="178">
        <v>20</v>
      </c>
      <c r="J29" s="489">
        <v>1</v>
      </c>
      <c r="K29" s="489"/>
      <c r="L29" s="489"/>
      <c r="M29" s="489"/>
      <c r="N29" s="168">
        <v>255</v>
      </c>
      <c r="O29" s="168"/>
      <c r="P29" s="168"/>
      <c r="Q29" s="168"/>
      <c r="R29" s="169" t="e">
        <f t="shared" si="0"/>
        <v>#DIV/0!</v>
      </c>
      <c r="S29" s="169">
        <f t="shared" si="1"/>
        <v>0</v>
      </c>
      <c r="T29" s="169">
        <f t="shared" si="2"/>
        <v>0</v>
      </c>
      <c r="U29" s="169">
        <f t="shared" si="3"/>
        <v>0</v>
      </c>
      <c r="V29" s="170">
        <f>IF(N29="nio",0,IF(N29&gt;0,VLOOKUP(G29,'3-Productie normen'!A:N,VLOOKUP(N29,'3-Productie normen'!R:S,2,FALSE),FALSE)))</f>
        <v>0</v>
      </c>
      <c r="W29" s="170">
        <f t="shared" si="4"/>
        <v>0</v>
      </c>
      <c r="X29" s="170">
        <f t="shared" si="5"/>
        <v>0</v>
      </c>
      <c r="Y29" s="170">
        <f t="shared" si="6"/>
        <v>0</v>
      </c>
      <c r="Z29" s="171" t="str">
        <f>VLOOKUP(G29,'3-Productie normen'!A:N,10,FALSE)</f>
        <v>B</v>
      </c>
      <c r="AA29" s="171"/>
      <c r="AC29" s="127">
        <f t="shared" si="7"/>
        <v>5100</v>
      </c>
    </row>
    <row r="30" spans="1:29" ht="14.1" customHeight="1">
      <c r="A30" s="145">
        <v>30</v>
      </c>
      <c r="B30" s="164" t="s">
        <v>233</v>
      </c>
      <c r="C30" s="164" t="s">
        <v>234</v>
      </c>
      <c r="D30" s="130" t="s">
        <v>236</v>
      </c>
      <c r="E30" s="165">
        <v>19</v>
      </c>
      <c r="F30" s="174" t="s">
        <v>245</v>
      </c>
      <c r="G30" s="124" t="s">
        <v>269</v>
      </c>
      <c r="H30" s="166" t="s">
        <v>441</v>
      </c>
      <c r="I30" s="178">
        <v>25</v>
      </c>
      <c r="J30" s="489">
        <v>1</v>
      </c>
      <c r="K30" s="489"/>
      <c r="L30" s="489"/>
      <c r="M30" s="489"/>
      <c r="N30" s="168">
        <v>255</v>
      </c>
      <c r="O30" s="168"/>
      <c r="P30" s="168"/>
      <c r="Q30" s="168"/>
      <c r="R30" s="169" t="e">
        <f t="shared" si="0"/>
        <v>#DIV/0!</v>
      </c>
      <c r="S30" s="169">
        <f t="shared" si="1"/>
        <v>0</v>
      </c>
      <c r="T30" s="169">
        <f t="shared" si="2"/>
        <v>0</v>
      </c>
      <c r="U30" s="169">
        <f t="shared" si="3"/>
        <v>0</v>
      </c>
      <c r="V30" s="170">
        <f>IF(N30="nio",0,IF(N30&gt;0,VLOOKUP(G30,'3-Productie normen'!A:N,VLOOKUP(N30,'3-Productie normen'!R:S,2,FALSE),FALSE)))</f>
        <v>0</v>
      </c>
      <c r="W30" s="170">
        <f t="shared" si="4"/>
        <v>0</v>
      </c>
      <c r="X30" s="170">
        <f t="shared" si="5"/>
        <v>0</v>
      </c>
      <c r="Y30" s="170">
        <f t="shared" si="6"/>
        <v>0</v>
      </c>
      <c r="Z30" s="171" t="str">
        <f>VLOOKUP(G30,'3-Productie normen'!A:N,10,FALSE)</f>
        <v>B</v>
      </c>
      <c r="AA30" s="171"/>
      <c r="AC30" s="127">
        <f t="shared" si="7"/>
        <v>6375</v>
      </c>
    </row>
    <row r="31" spans="1:29" ht="14.1" customHeight="1">
      <c r="A31" s="145">
        <v>31</v>
      </c>
      <c r="B31" s="164" t="s">
        <v>233</v>
      </c>
      <c r="C31" s="164" t="s">
        <v>234</v>
      </c>
      <c r="D31" s="179" t="s">
        <v>236</v>
      </c>
      <c r="E31" s="176">
        <v>21</v>
      </c>
      <c r="F31" s="177" t="s">
        <v>245</v>
      </c>
      <c r="G31" s="124" t="s">
        <v>269</v>
      </c>
      <c r="H31" s="166" t="s">
        <v>441</v>
      </c>
      <c r="I31" s="178">
        <v>27</v>
      </c>
      <c r="J31" s="489">
        <v>1</v>
      </c>
      <c r="K31" s="489"/>
      <c r="L31" s="489"/>
      <c r="M31" s="489"/>
      <c r="N31" s="168">
        <v>255</v>
      </c>
      <c r="O31" s="168"/>
      <c r="P31" s="168"/>
      <c r="Q31" s="168"/>
      <c r="R31" s="169" t="e">
        <f t="shared" si="0"/>
        <v>#DIV/0!</v>
      </c>
      <c r="S31" s="169">
        <f t="shared" si="1"/>
        <v>0</v>
      </c>
      <c r="T31" s="169">
        <f t="shared" si="2"/>
        <v>0</v>
      </c>
      <c r="U31" s="169">
        <f t="shared" si="3"/>
        <v>0</v>
      </c>
      <c r="V31" s="170">
        <f>IF(N31="nio",0,IF(N31&gt;0,VLOOKUP(G31,'3-Productie normen'!A:N,VLOOKUP(N31,'3-Productie normen'!R:S,2,FALSE),FALSE)))</f>
        <v>0</v>
      </c>
      <c r="W31" s="170">
        <f t="shared" si="4"/>
        <v>0</v>
      </c>
      <c r="X31" s="170">
        <f t="shared" si="5"/>
        <v>0</v>
      </c>
      <c r="Y31" s="170">
        <f t="shared" si="6"/>
        <v>0</v>
      </c>
      <c r="Z31" s="171" t="str">
        <f>VLOOKUP(G31,'3-Productie normen'!A:N,10,FALSE)</f>
        <v>B</v>
      </c>
      <c r="AA31" s="171"/>
      <c r="AC31" s="127">
        <f t="shared" si="7"/>
        <v>6885</v>
      </c>
    </row>
    <row r="32" spans="1:29" ht="14.1" customHeight="1">
      <c r="A32" s="145">
        <v>32</v>
      </c>
      <c r="B32" s="164" t="s">
        <v>233</v>
      </c>
      <c r="C32" s="164" t="s">
        <v>234</v>
      </c>
      <c r="D32" s="130" t="s">
        <v>236</v>
      </c>
      <c r="E32" s="165">
        <v>22</v>
      </c>
      <c r="F32" s="166" t="s">
        <v>246</v>
      </c>
      <c r="G32" s="164" t="s">
        <v>270</v>
      </c>
      <c r="H32" s="166" t="s">
        <v>443</v>
      </c>
      <c r="I32" s="178">
        <v>91</v>
      </c>
      <c r="J32" s="489">
        <v>1</v>
      </c>
      <c r="K32" s="489"/>
      <c r="L32" s="489"/>
      <c r="M32" s="489"/>
      <c r="N32" s="168" t="s">
        <v>271</v>
      </c>
      <c r="O32" s="168"/>
      <c r="P32" s="168"/>
      <c r="Q32" s="168"/>
      <c r="R32" s="169">
        <f t="shared" si="0"/>
        <v>0</v>
      </c>
      <c r="S32" s="169">
        <f t="shared" si="1"/>
        <v>0</v>
      </c>
      <c r="T32" s="169">
        <f t="shared" si="2"/>
        <v>0</v>
      </c>
      <c r="U32" s="169">
        <f t="shared" si="3"/>
        <v>0</v>
      </c>
      <c r="V32" s="170">
        <f>IF(N32="nio",0,IF(N32&gt;0,VLOOKUP(G32,'3-Productie normen'!A:N,VLOOKUP(N32,'3-Productie normen'!R:S,2,FALSE),FALSE)))</f>
        <v>0</v>
      </c>
      <c r="W32" s="170">
        <f t="shared" si="4"/>
        <v>0</v>
      </c>
      <c r="X32" s="170">
        <f t="shared" si="5"/>
        <v>0</v>
      </c>
      <c r="Y32" s="170">
        <f t="shared" si="6"/>
        <v>0</v>
      </c>
      <c r="Z32" s="171">
        <f>VLOOKUP(G32,'3-Productie normen'!A:N,10,FALSE)</f>
        <v>0</v>
      </c>
      <c r="AA32" s="171"/>
      <c r="AC32" s="127">
        <f t="shared" si="7"/>
        <v>0</v>
      </c>
    </row>
    <row r="33" spans="1:29" ht="14.1" customHeight="1">
      <c r="A33" s="145">
        <v>33</v>
      </c>
      <c r="B33" s="164" t="s">
        <v>233</v>
      </c>
      <c r="C33" s="164" t="s">
        <v>234</v>
      </c>
      <c r="D33" s="130" t="s">
        <v>236</v>
      </c>
      <c r="E33" s="165">
        <v>23</v>
      </c>
      <c r="F33" s="124" t="s">
        <v>247</v>
      </c>
      <c r="G33" s="164" t="s">
        <v>270</v>
      </c>
      <c r="H33" s="166" t="s">
        <v>443</v>
      </c>
      <c r="I33" s="178">
        <v>8</v>
      </c>
      <c r="J33" s="489">
        <v>1</v>
      </c>
      <c r="K33" s="489"/>
      <c r="L33" s="489"/>
      <c r="M33" s="489"/>
      <c r="N33" s="168" t="s">
        <v>271</v>
      </c>
      <c r="O33" s="168"/>
      <c r="P33" s="168"/>
      <c r="Q33" s="168"/>
      <c r="R33" s="169">
        <f t="shared" si="0"/>
        <v>0</v>
      </c>
      <c r="S33" s="169">
        <f t="shared" si="1"/>
        <v>0</v>
      </c>
      <c r="T33" s="169">
        <f t="shared" si="2"/>
        <v>0</v>
      </c>
      <c r="U33" s="169">
        <f t="shared" si="3"/>
        <v>0</v>
      </c>
      <c r="V33" s="170">
        <f>IF(N33="nio",0,IF(N33&gt;0,VLOOKUP(G33,'3-Productie normen'!A:N,VLOOKUP(N33,'3-Productie normen'!R:S,2,FALSE),FALSE)))</f>
        <v>0</v>
      </c>
      <c r="W33" s="170">
        <f t="shared" si="4"/>
        <v>0</v>
      </c>
      <c r="X33" s="170">
        <f t="shared" si="5"/>
        <v>0</v>
      </c>
      <c r="Y33" s="170">
        <f t="shared" si="6"/>
        <v>0</v>
      </c>
      <c r="Z33" s="171">
        <f>VLOOKUP(G33,'3-Productie normen'!A:N,10,FALSE)</f>
        <v>0</v>
      </c>
      <c r="AA33" s="171"/>
      <c r="AC33" s="127">
        <f t="shared" si="7"/>
        <v>0</v>
      </c>
    </row>
    <row r="34" spans="1:29" ht="14.1" customHeight="1">
      <c r="A34" s="145">
        <v>34</v>
      </c>
      <c r="B34" s="164" t="s">
        <v>233</v>
      </c>
      <c r="C34" s="164" t="s">
        <v>234</v>
      </c>
      <c r="D34" s="130" t="s">
        <v>236</v>
      </c>
      <c r="E34" s="165">
        <v>24</v>
      </c>
      <c r="F34" s="124" t="s">
        <v>246</v>
      </c>
      <c r="G34" s="164" t="s">
        <v>270</v>
      </c>
      <c r="H34" s="166" t="s">
        <v>443</v>
      </c>
      <c r="I34" s="178">
        <v>91</v>
      </c>
      <c r="J34" s="489">
        <v>1</v>
      </c>
      <c r="K34" s="489"/>
      <c r="L34" s="489"/>
      <c r="M34" s="489"/>
      <c r="N34" s="168" t="s">
        <v>271</v>
      </c>
      <c r="O34" s="168"/>
      <c r="P34" s="168"/>
      <c r="Q34" s="168"/>
      <c r="R34" s="169">
        <f t="shared" si="0"/>
        <v>0</v>
      </c>
      <c r="S34" s="169">
        <f t="shared" si="1"/>
        <v>0</v>
      </c>
      <c r="T34" s="169">
        <f t="shared" si="2"/>
        <v>0</v>
      </c>
      <c r="U34" s="169">
        <f t="shared" si="3"/>
        <v>0</v>
      </c>
      <c r="V34" s="170">
        <f>IF(N34="nio",0,IF(N34&gt;0,VLOOKUP(G34,'3-Productie normen'!A:N,VLOOKUP(N34,'3-Productie normen'!R:S,2,FALSE),FALSE)))</f>
        <v>0</v>
      </c>
      <c r="W34" s="170">
        <f t="shared" si="4"/>
        <v>0</v>
      </c>
      <c r="X34" s="170">
        <f t="shared" si="5"/>
        <v>0</v>
      </c>
      <c r="Y34" s="170">
        <f t="shared" si="6"/>
        <v>0</v>
      </c>
      <c r="Z34" s="171">
        <f>VLOOKUP(G34,'3-Productie normen'!A:N,10,FALSE)</f>
        <v>0</v>
      </c>
      <c r="AA34" s="171"/>
      <c r="AC34" s="127">
        <f t="shared" si="7"/>
        <v>0</v>
      </c>
    </row>
    <row r="35" spans="1:29" ht="14.1" customHeight="1">
      <c r="A35" s="145">
        <v>35</v>
      </c>
      <c r="B35" s="164" t="s">
        <v>233</v>
      </c>
      <c r="C35" s="164" t="s">
        <v>234</v>
      </c>
      <c r="D35" s="130" t="s">
        <v>236</v>
      </c>
      <c r="E35" s="165">
        <v>25</v>
      </c>
      <c r="F35" s="124" t="s">
        <v>246</v>
      </c>
      <c r="G35" s="164" t="s">
        <v>270</v>
      </c>
      <c r="H35" s="166" t="s">
        <v>443</v>
      </c>
      <c r="I35" s="178">
        <v>100</v>
      </c>
      <c r="J35" s="489">
        <v>1</v>
      </c>
      <c r="K35" s="489"/>
      <c r="L35" s="489"/>
      <c r="M35" s="489"/>
      <c r="N35" s="168" t="s">
        <v>271</v>
      </c>
      <c r="O35" s="168"/>
      <c r="P35" s="168"/>
      <c r="Q35" s="168"/>
      <c r="R35" s="169">
        <f t="shared" si="0"/>
        <v>0</v>
      </c>
      <c r="S35" s="169">
        <f t="shared" si="1"/>
        <v>0</v>
      </c>
      <c r="T35" s="169">
        <f t="shared" si="2"/>
        <v>0</v>
      </c>
      <c r="U35" s="169">
        <f t="shared" si="3"/>
        <v>0</v>
      </c>
      <c r="V35" s="170">
        <f>IF(N35="nio",0,IF(N35&gt;0,VLOOKUP(G35,'3-Productie normen'!A:N,VLOOKUP(N35,'3-Productie normen'!R:S,2,FALSE),FALSE)))</f>
        <v>0</v>
      </c>
      <c r="W35" s="170">
        <f t="shared" si="4"/>
        <v>0</v>
      </c>
      <c r="X35" s="170">
        <f t="shared" si="5"/>
        <v>0</v>
      </c>
      <c r="Y35" s="170">
        <f t="shared" si="6"/>
        <v>0</v>
      </c>
      <c r="Z35" s="171">
        <f>VLOOKUP(G35,'3-Productie normen'!A:N,10,FALSE)</f>
        <v>0</v>
      </c>
      <c r="AA35" s="171"/>
      <c r="AC35" s="127">
        <f t="shared" si="7"/>
        <v>0</v>
      </c>
    </row>
    <row r="36" spans="1:29" ht="14.1" customHeight="1">
      <c r="A36" s="145">
        <v>36</v>
      </c>
      <c r="B36" s="164" t="s">
        <v>233</v>
      </c>
      <c r="C36" s="164" t="s">
        <v>234</v>
      </c>
      <c r="D36" s="130" t="s">
        <v>236</v>
      </c>
      <c r="E36" s="165">
        <v>26</v>
      </c>
      <c r="F36" s="124" t="s">
        <v>245</v>
      </c>
      <c r="G36" s="124" t="s">
        <v>269</v>
      </c>
      <c r="H36" s="166" t="s">
        <v>442</v>
      </c>
      <c r="I36" s="178">
        <v>22</v>
      </c>
      <c r="J36" s="489">
        <v>1</v>
      </c>
      <c r="K36" s="489"/>
      <c r="L36" s="489"/>
      <c r="M36" s="489"/>
      <c r="N36" s="168">
        <v>255</v>
      </c>
      <c r="O36" s="168"/>
      <c r="P36" s="168"/>
      <c r="Q36" s="168"/>
      <c r="R36" s="169" t="e">
        <f t="shared" si="0"/>
        <v>#DIV/0!</v>
      </c>
      <c r="S36" s="169">
        <f t="shared" si="1"/>
        <v>0</v>
      </c>
      <c r="T36" s="169">
        <f t="shared" si="2"/>
        <v>0</v>
      </c>
      <c r="U36" s="169">
        <f t="shared" si="3"/>
        <v>0</v>
      </c>
      <c r="V36" s="170">
        <f>IF(N36="nio",0,IF(N36&gt;0,VLOOKUP(G36,'3-Productie normen'!A:N,VLOOKUP(N36,'3-Productie normen'!R:S,2,FALSE),FALSE)))</f>
        <v>0</v>
      </c>
      <c r="W36" s="170">
        <f t="shared" si="4"/>
        <v>0</v>
      </c>
      <c r="X36" s="170">
        <f t="shared" si="5"/>
        <v>0</v>
      </c>
      <c r="Y36" s="170">
        <f t="shared" si="6"/>
        <v>0</v>
      </c>
      <c r="Z36" s="171" t="str">
        <f>VLOOKUP(G36,'3-Productie normen'!A:N,10,FALSE)</f>
        <v>B</v>
      </c>
      <c r="AA36" s="171"/>
      <c r="AC36" s="127">
        <f t="shared" si="7"/>
        <v>5610</v>
      </c>
    </row>
    <row r="37" spans="1:29" ht="14.1" customHeight="1">
      <c r="A37" s="145">
        <v>37</v>
      </c>
      <c r="B37" s="164" t="s">
        <v>233</v>
      </c>
      <c r="C37" s="164" t="s">
        <v>234</v>
      </c>
      <c r="D37" s="130" t="s">
        <v>236</v>
      </c>
      <c r="E37" s="165">
        <v>27</v>
      </c>
      <c r="F37" s="124" t="s">
        <v>237</v>
      </c>
      <c r="G37" s="164" t="s">
        <v>268</v>
      </c>
      <c r="H37" s="166" t="s">
        <v>441</v>
      </c>
      <c r="I37" s="178">
        <v>21</v>
      </c>
      <c r="J37" s="489">
        <v>1</v>
      </c>
      <c r="K37" s="489"/>
      <c r="L37" s="489"/>
      <c r="M37" s="489"/>
      <c r="N37" s="168">
        <v>255</v>
      </c>
      <c r="O37" s="168"/>
      <c r="P37" s="168"/>
      <c r="Q37" s="168"/>
      <c r="R37" s="169" t="e">
        <f t="shared" si="0"/>
        <v>#DIV/0!</v>
      </c>
      <c r="S37" s="169">
        <f t="shared" si="1"/>
        <v>0</v>
      </c>
      <c r="T37" s="169">
        <f t="shared" si="2"/>
        <v>0</v>
      </c>
      <c r="U37" s="169">
        <f t="shared" si="3"/>
        <v>0</v>
      </c>
      <c r="V37" s="170">
        <f>IF(N37="nio",0,IF(N37&gt;0,VLOOKUP(G37,'3-Productie normen'!A:N,VLOOKUP(N37,'3-Productie normen'!R:S,2,FALSE),FALSE)))</f>
        <v>0</v>
      </c>
      <c r="W37" s="170">
        <f t="shared" si="4"/>
        <v>0</v>
      </c>
      <c r="X37" s="170">
        <f t="shared" si="5"/>
        <v>0</v>
      </c>
      <c r="Y37" s="170">
        <f t="shared" si="6"/>
        <v>0</v>
      </c>
      <c r="Z37" s="171" t="str">
        <f>VLOOKUP(G37,'3-Productie normen'!A:N,10,FALSE)</f>
        <v>V</v>
      </c>
      <c r="AA37" s="171"/>
      <c r="AC37" s="127">
        <f t="shared" si="7"/>
        <v>5355</v>
      </c>
    </row>
    <row r="38" spans="1:29" ht="14.1" customHeight="1">
      <c r="A38" s="145">
        <v>38</v>
      </c>
      <c r="B38" s="164" t="s">
        <v>233</v>
      </c>
      <c r="C38" s="164" t="s">
        <v>234</v>
      </c>
      <c r="D38" s="130" t="s">
        <v>236</v>
      </c>
      <c r="E38" s="165">
        <v>28</v>
      </c>
      <c r="F38" s="124" t="s">
        <v>240</v>
      </c>
      <c r="G38" s="166" t="s">
        <v>273</v>
      </c>
      <c r="H38" s="166" t="s">
        <v>441</v>
      </c>
      <c r="I38" s="178">
        <v>45</v>
      </c>
      <c r="J38" s="489">
        <v>1</v>
      </c>
      <c r="K38" s="489"/>
      <c r="L38" s="489"/>
      <c r="M38" s="489"/>
      <c r="N38" s="168">
        <v>255</v>
      </c>
      <c r="O38" s="168"/>
      <c r="P38" s="168"/>
      <c r="Q38" s="168"/>
      <c r="R38" s="169" t="e">
        <f t="shared" si="0"/>
        <v>#DIV/0!</v>
      </c>
      <c r="S38" s="169">
        <f t="shared" si="1"/>
        <v>0</v>
      </c>
      <c r="T38" s="169">
        <f t="shared" si="2"/>
        <v>0</v>
      </c>
      <c r="U38" s="169">
        <f t="shared" si="3"/>
        <v>0</v>
      </c>
      <c r="V38" s="170">
        <f>IF(N38="nio",0,IF(N38&gt;0,VLOOKUP(G38,'3-Productie normen'!A:N,VLOOKUP(N38,'3-Productie normen'!R:S,2,FALSE),FALSE)))</f>
        <v>0</v>
      </c>
      <c r="W38" s="170">
        <f t="shared" si="4"/>
        <v>0</v>
      </c>
      <c r="X38" s="170">
        <f t="shared" si="5"/>
        <v>0</v>
      </c>
      <c r="Y38" s="170">
        <f t="shared" si="6"/>
        <v>0</v>
      </c>
      <c r="Z38" s="171" t="str">
        <f>VLOOKUP(G38,'3-Productie normen'!A:N,10,FALSE)</f>
        <v>V</v>
      </c>
      <c r="AA38" s="171"/>
      <c r="AC38" s="127">
        <f t="shared" si="7"/>
        <v>11475</v>
      </c>
    </row>
    <row r="39" spans="1:29" ht="14.1" customHeight="1">
      <c r="A39" s="145">
        <v>39</v>
      </c>
      <c r="B39" s="164" t="s">
        <v>233</v>
      </c>
      <c r="C39" s="164" t="s">
        <v>234</v>
      </c>
      <c r="D39" s="130" t="s">
        <v>236</v>
      </c>
      <c r="E39" s="165">
        <v>29</v>
      </c>
      <c r="F39" s="124" t="s">
        <v>246</v>
      </c>
      <c r="G39" s="164" t="s">
        <v>270</v>
      </c>
      <c r="H39" s="166" t="s">
        <v>443</v>
      </c>
      <c r="I39" s="178">
        <v>207</v>
      </c>
      <c r="J39" s="489">
        <v>1</v>
      </c>
      <c r="K39" s="489"/>
      <c r="L39" s="489"/>
      <c r="M39" s="489"/>
      <c r="N39" s="168" t="s">
        <v>271</v>
      </c>
      <c r="O39" s="168"/>
      <c r="P39" s="168"/>
      <c r="Q39" s="168"/>
      <c r="R39" s="169">
        <f t="shared" si="0"/>
        <v>0</v>
      </c>
      <c r="S39" s="169">
        <f t="shared" si="1"/>
        <v>0</v>
      </c>
      <c r="T39" s="169">
        <f t="shared" si="2"/>
        <v>0</v>
      </c>
      <c r="U39" s="169">
        <f t="shared" si="3"/>
        <v>0</v>
      </c>
      <c r="V39" s="170">
        <f>IF(N39="nio",0,IF(N39&gt;0,VLOOKUP(G39,'3-Productie normen'!A:N,VLOOKUP(N39,'3-Productie normen'!R:S,2,FALSE),FALSE)))</f>
        <v>0</v>
      </c>
      <c r="W39" s="170">
        <f t="shared" si="4"/>
        <v>0</v>
      </c>
      <c r="X39" s="170">
        <f t="shared" si="5"/>
        <v>0</v>
      </c>
      <c r="Y39" s="170">
        <f t="shared" si="6"/>
        <v>0</v>
      </c>
      <c r="Z39" s="171">
        <f>VLOOKUP(G39,'3-Productie normen'!A:N,10,FALSE)</f>
        <v>0</v>
      </c>
      <c r="AA39" s="171"/>
      <c r="AC39" s="127">
        <f t="shared" si="7"/>
        <v>0</v>
      </c>
    </row>
    <row r="40" spans="1:29" ht="14.1" customHeight="1">
      <c r="A40" s="145">
        <v>40</v>
      </c>
      <c r="B40" s="164" t="s">
        <v>233</v>
      </c>
      <c r="C40" s="164" t="s">
        <v>234</v>
      </c>
      <c r="D40" s="130" t="s">
        <v>236</v>
      </c>
      <c r="E40" s="165">
        <v>30</v>
      </c>
      <c r="F40" s="124" t="s">
        <v>246</v>
      </c>
      <c r="G40" s="164" t="s">
        <v>270</v>
      </c>
      <c r="H40" s="166" t="s">
        <v>443</v>
      </c>
      <c r="I40" s="178">
        <v>41</v>
      </c>
      <c r="J40" s="489">
        <v>1</v>
      </c>
      <c r="K40" s="489"/>
      <c r="L40" s="489"/>
      <c r="M40" s="489"/>
      <c r="N40" s="168" t="s">
        <v>271</v>
      </c>
      <c r="O40" s="168"/>
      <c r="P40" s="168"/>
      <c r="Q40" s="168"/>
      <c r="R40" s="169">
        <f t="shared" si="0"/>
        <v>0</v>
      </c>
      <c r="S40" s="169">
        <f t="shared" si="1"/>
        <v>0</v>
      </c>
      <c r="T40" s="169">
        <f t="shared" si="2"/>
        <v>0</v>
      </c>
      <c r="U40" s="169">
        <f t="shared" si="3"/>
        <v>0</v>
      </c>
      <c r="V40" s="170">
        <f>IF(N40="nio",0,IF(N40&gt;0,VLOOKUP(G40,'3-Productie normen'!A:N,VLOOKUP(N40,'3-Productie normen'!R:S,2,FALSE),FALSE)))</f>
        <v>0</v>
      </c>
      <c r="W40" s="170">
        <f t="shared" si="4"/>
        <v>0</v>
      </c>
      <c r="X40" s="170">
        <f t="shared" si="5"/>
        <v>0</v>
      </c>
      <c r="Y40" s="170">
        <f t="shared" si="6"/>
        <v>0</v>
      </c>
      <c r="Z40" s="171">
        <f>VLOOKUP(G40,'3-Productie normen'!A:N,10,FALSE)</f>
        <v>0</v>
      </c>
      <c r="AA40" s="171"/>
      <c r="AC40" s="127">
        <f t="shared" si="7"/>
        <v>0</v>
      </c>
    </row>
    <row r="41" spans="1:29" ht="14.1" customHeight="1">
      <c r="A41" s="145">
        <v>41</v>
      </c>
      <c r="B41" s="164" t="s">
        <v>233</v>
      </c>
      <c r="C41" s="164" t="s">
        <v>234</v>
      </c>
      <c r="D41" s="130" t="s">
        <v>236</v>
      </c>
      <c r="E41" s="165">
        <v>31</v>
      </c>
      <c r="F41" s="124" t="s">
        <v>240</v>
      </c>
      <c r="G41" s="166" t="s">
        <v>273</v>
      </c>
      <c r="H41" s="166" t="s">
        <v>441</v>
      </c>
      <c r="I41" s="178">
        <v>4</v>
      </c>
      <c r="J41" s="489">
        <v>1</v>
      </c>
      <c r="K41" s="489"/>
      <c r="L41" s="489"/>
      <c r="M41" s="489"/>
      <c r="N41" s="168">
        <v>255</v>
      </c>
      <c r="O41" s="168"/>
      <c r="P41" s="168"/>
      <c r="Q41" s="168"/>
      <c r="R41" s="169" t="e">
        <f t="shared" si="0"/>
        <v>#DIV/0!</v>
      </c>
      <c r="S41" s="169">
        <f t="shared" si="1"/>
        <v>0</v>
      </c>
      <c r="T41" s="169">
        <f t="shared" si="2"/>
        <v>0</v>
      </c>
      <c r="U41" s="169">
        <f t="shared" si="3"/>
        <v>0</v>
      </c>
      <c r="V41" s="170">
        <f>IF(N41="nio",0,IF(N41&gt;0,VLOOKUP(G41,'3-Productie normen'!A:N,VLOOKUP(N41,'3-Productie normen'!R:S,2,FALSE),FALSE)))</f>
        <v>0</v>
      </c>
      <c r="W41" s="170">
        <f t="shared" si="4"/>
        <v>0</v>
      </c>
      <c r="X41" s="170">
        <f t="shared" si="5"/>
        <v>0</v>
      </c>
      <c r="Y41" s="170">
        <f t="shared" si="6"/>
        <v>0</v>
      </c>
      <c r="Z41" s="171" t="str">
        <f>VLOOKUP(G41,'3-Productie normen'!A:N,10,FALSE)</f>
        <v>V</v>
      </c>
      <c r="AA41" s="171"/>
      <c r="AC41" s="127">
        <f t="shared" si="7"/>
        <v>1020</v>
      </c>
    </row>
    <row r="42" spans="1:29" ht="14.1" customHeight="1">
      <c r="A42" s="145">
        <v>42</v>
      </c>
      <c r="B42" s="164" t="s">
        <v>233</v>
      </c>
      <c r="C42" s="164" t="s">
        <v>234</v>
      </c>
      <c r="D42" s="130" t="s">
        <v>236</v>
      </c>
      <c r="E42" s="165">
        <v>32</v>
      </c>
      <c r="F42" s="124" t="s">
        <v>247</v>
      </c>
      <c r="G42" s="164" t="s">
        <v>270</v>
      </c>
      <c r="H42" s="166" t="s">
        <v>443</v>
      </c>
      <c r="I42" s="178">
        <v>8</v>
      </c>
      <c r="J42" s="489">
        <v>1</v>
      </c>
      <c r="K42" s="489"/>
      <c r="L42" s="489"/>
      <c r="M42" s="489"/>
      <c r="N42" s="168" t="s">
        <v>271</v>
      </c>
      <c r="O42" s="168"/>
      <c r="P42" s="168"/>
      <c r="Q42" s="168"/>
      <c r="R42" s="169">
        <f t="shared" si="0"/>
        <v>0</v>
      </c>
      <c r="S42" s="169">
        <f t="shared" si="1"/>
        <v>0</v>
      </c>
      <c r="T42" s="169">
        <f t="shared" si="2"/>
        <v>0</v>
      </c>
      <c r="U42" s="169">
        <f t="shared" si="3"/>
        <v>0</v>
      </c>
      <c r="V42" s="170">
        <f>IF(N42="nio",0,IF(N42&gt;0,VLOOKUP(G42,'3-Productie normen'!A:N,VLOOKUP(N42,'3-Productie normen'!R:S,2,FALSE),FALSE)))</f>
        <v>0</v>
      </c>
      <c r="W42" s="170">
        <f t="shared" si="4"/>
        <v>0</v>
      </c>
      <c r="X42" s="170">
        <f t="shared" si="5"/>
        <v>0</v>
      </c>
      <c r="Y42" s="170">
        <f t="shared" si="6"/>
        <v>0</v>
      </c>
      <c r="Z42" s="171">
        <f>VLOOKUP(G42,'3-Productie normen'!A:N,10,FALSE)</f>
        <v>0</v>
      </c>
      <c r="AA42" s="171"/>
      <c r="AC42" s="127">
        <f t="shared" si="7"/>
        <v>0</v>
      </c>
    </row>
    <row r="43" spans="1:29" ht="14.1" customHeight="1">
      <c r="A43" s="145">
        <v>43</v>
      </c>
      <c r="B43" s="164" t="s">
        <v>233</v>
      </c>
      <c r="C43" s="164" t="s">
        <v>234</v>
      </c>
      <c r="D43" s="130" t="s">
        <v>236</v>
      </c>
      <c r="E43" s="165">
        <v>33</v>
      </c>
      <c r="F43" s="124" t="s">
        <v>247</v>
      </c>
      <c r="G43" s="164" t="s">
        <v>270</v>
      </c>
      <c r="H43" s="166" t="s">
        <v>443</v>
      </c>
      <c r="I43" s="178">
        <v>332</v>
      </c>
      <c r="J43" s="489">
        <v>1</v>
      </c>
      <c r="K43" s="489"/>
      <c r="L43" s="489"/>
      <c r="M43" s="489"/>
      <c r="N43" s="168" t="s">
        <v>271</v>
      </c>
      <c r="O43" s="168"/>
      <c r="P43" s="168"/>
      <c r="Q43" s="168"/>
      <c r="R43" s="169">
        <f t="shared" si="0"/>
        <v>0</v>
      </c>
      <c r="S43" s="169">
        <f t="shared" si="1"/>
        <v>0</v>
      </c>
      <c r="T43" s="169">
        <f t="shared" si="2"/>
        <v>0</v>
      </c>
      <c r="U43" s="169">
        <f t="shared" si="3"/>
        <v>0</v>
      </c>
      <c r="V43" s="170">
        <f>IF(N43="nio",0,IF(N43&gt;0,VLOOKUP(G43,'3-Productie normen'!A:N,VLOOKUP(N43,'3-Productie normen'!R:S,2,FALSE),FALSE)))</f>
        <v>0</v>
      </c>
      <c r="W43" s="170">
        <f t="shared" si="4"/>
        <v>0</v>
      </c>
      <c r="X43" s="170">
        <f t="shared" si="5"/>
        <v>0</v>
      </c>
      <c r="Y43" s="170">
        <f t="shared" si="6"/>
        <v>0</v>
      </c>
      <c r="Z43" s="171">
        <f>VLOOKUP(G43,'3-Productie normen'!A:N,10,FALSE)</f>
        <v>0</v>
      </c>
      <c r="AA43" s="171"/>
      <c r="AC43" s="127">
        <f t="shared" si="7"/>
        <v>0</v>
      </c>
    </row>
    <row r="44" spans="1:29" ht="14.1" customHeight="1">
      <c r="A44" s="145">
        <v>44</v>
      </c>
      <c r="B44" s="164" t="s">
        <v>233</v>
      </c>
      <c r="C44" s="164" t="s">
        <v>234</v>
      </c>
      <c r="D44" s="130" t="s">
        <v>236</v>
      </c>
      <c r="E44" s="165">
        <v>34</v>
      </c>
      <c r="F44" s="124" t="s">
        <v>248</v>
      </c>
      <c r="G44" s="124" t="s">
        <v>205</v>
      </c>
      <c r="H44" s="166" t="s">
        <v>443</v>
      </c>
      <c r="I44" s="178">
        <v>35</v>
      </c>
      <c r="J44" s="489">
        <v>1</v>
      </c>
      <c r="K44" s="489"/>
      <c r="L44" s="489"/>
      <c r="M44" s="489"/>
      <c r="N44" s="168">
        <v>255</v>
      </c>
      <c r="O44" s="168"/>
      <c r="P44" s="168"/>
      <c r="Q44" s="168"/>
      <c r="R44" s="169" t="e">
        <f t="shared" si="0"/>
        <v>#DIV/0!</v>
      </c>
      <c r="S44" s="169">
        <f t="shared" si="1"/>
        <v>0</v>
      </c>
      <c r="T44" s="169">
        <f t="shared" si="2"/>
        <v>0</v>
      </c>
      <c r="U44" s="169">
        <f t="shared" si="3"/>
        <v>0</v>
      </c>
      <c r="V44" s="170">
        <f>IF(N44="nio",0,IF(N44&gt;0,VLOOKUP(G44,'3-Productie normen'!A:N,VLOOKUP(N44,'3-Productie normen'!R:S,2,FALSE),FALSE)))</f>
        <v>0</v>
      </c>
      <c r="W44" s="170">
        <f t="shared" si="4"/>
        <v>0</v>
      </c>
      <c r="X44" s="170">
        <f t="shared" si="5"/>
        <v>0</v>
      </c>
      <c r="Y44" s="170">
        <f t="shared" si="6"/>
        <v>0</v>
      </c>
      <c r="Z44" s="171" t="str">
        <f>VLOOKUP(G44,'3-Productie normen'!A:N,10,FALSE)</f>
        <v>B</v>
      </c>
      <c r="AA44" s="171"/>
      <c r="AC44" s="127">
        <f t="shared" si="7"/>
        <v>8925</v>
      </c>
    </row>
    <row r="45" spans="1:29" ht="14.1" customHeight="1">
      <c r="A45" s="145">
        <v>45</v>
      </c>
      <c r="B45" s="164" t="s">
        <v>233</v>
      </c>
      <c r="C45" s="164" t="s">
        <v>234</v>
      </c>
      <c r="D45" s="130" t="s">
        <v>236</v>
      </c>
      <c r="E45" s="165">
        <v>35</v>
      </c>
      <c r="F45" s="164" t="s">
        <v>245</v>
      </c>
      <c r="G45" s="124" t="s">
        <v>269</v>
      </c>
      <c r="H45" s="166" t="s">
        <v>442</v>
      </c>
      <c r="I45" s="167">
        <v>11</v>
      </c>
      <c r="J45" s="489">
        <v>1</v>
      </c>
      <c r="K45" s="489"/>
      <c r="L45" s="489"/>
      <c r="M45" s="489"/>
      <c r="N45" s="168">
        <v>255</v>
      </c>
      <c r="O45" s="168"/>
      <c r="P45" s="168"/>
      <c r="Q45" s="168"/>
      <c r="R45" s="169" t="e">
        <f t="shared" si="0"/>
        <v>#DIV/0!</v>
      </c>
      <c r="S45" s="169">
        <f t="shared" si="1"/>
        <v>0</v>
      </c>
      <c r="T45" s="169">
        <f t="shared" si="2"/>
        <v>0</v>
      </c>
      <c r="U45" s="169">
        <f t="shared" si="3"/>
        <v>0</v>
      </c>
      <c r="V45" s="170">
        <f>IF(N45="nio",0,IF(N45&gt;0,VLOOKUP(G45,'3-Productie normen'!A:N,VLOOKUP(N45,'3-Productie normen'!R:S,2,FALSE),FALSE)))</f>
        <v>0</v>
      </c>
      <c r="W45" s="170">
        <f t="shared" si="4"/>
        <v>0</v>
      </c>
      <c r="X45" s="170">
        <f t="shared" si="5"/>
        <v>0</v>
      </c>
      <c r="Y45" s="170">
        <f t="shared" si="6"/>
        <v>0</v>
      </c>
      <c r="Z45" s="171" t="str">
        <f>VLOOKUP(G45,'3-Productie normen'!A:N,10,FALSE)</f>
        <v>B</v>
      </c>
      <c r="AA45" s="171"/>
      <c r="AC45" s="127">
        <f t="shared" si="7"/>
        <v>2805</v>
      </c>
    </row>
    <row r="46" spans="1:29" ht="14.1" customHeight="1">
      <c r="A46" s="145">
        <v>46</v>
      </c>
      <c r="B46" s="164" t="s">
        <v>233</v>
      </c>
      <c r="C46" s="164" t="s">
        <v>234</v>
      </c>
      <c r="D46" s="130" t="s">
        <v>236</v>
      </c>
      <c r="E46" s="165">
        <v>36</v>
      </c>
      <c r="F46" s="164" t="s">
        <v>247</v>
      </c>
      <c r="G46" s="164" t="s">
        <v>270</v>
      </c>
      <c r="H46" s="166" t="s">
        <v>443</v>
      </c>
      <c r="I46" s="167">
        <v>13</v>
      </c>
      <c r="J46" s="489">
        <v>1</v>
      </c>
      <c r="K46" s="489"/>
      <c r="L46" s="489"/>
      <c r="M46" s="489"/>
      <c r="N46" s="168" t="s">
        <v>271</v>
      </c>
      <c r="O46" s="168"/>
      <c r="P46" s="168"/>
      <c r="Q46" s="168"/>
      <c r="R46" s="169">
        <f t="shared" si="0"/>
        <v>0</v>
      </c>
      <c r="S46" s="169">
        <f t="shared" si="1"/>
        <v>0</v>
      </c>
      <c r="T46" s="169">
        <f t="shared" si="2"/>
        <v>0</v>
      </c>
      <c r="U46" s="169">
        <f t="shared" si="3"/>
        <v>0</v>
      </c>
      <c r="V46" s="170">
        <f>IF(N46="nio",0,IF(N46&gt;0,VLOOKUP(G46,'3-Productie normen'!A:N,VLOOKUP(N46,'3-Productie normen'!R:S,2,FALSE),FALSE)))</f>
        <v>0</v>
      </c>
      <c r="W46" s="170">
        <f t="shared" si="4"/>
        <v>0</v>
      </c>
      <c r="X46" s="170">
        <f t="shared" si="5"/>
        <v>0</v>
      </c>
      <c r="Y46" s="170">
        <f t="shared" si="6"/>
        <v>0</v>
      </c>
      <c r="Z46" s="171">
        <f>VLOOKUP(G46,'3-Productie normen'!A:N,10,FALSE)</f>
        <v>0</v>
      </c>
      <c r="AA46" s="171"/>
      <c r="AC46" s="127">
        <f t="shared" si="7"/>
        <v>0</v>
      </c>
    </row>
    <row r="47" spans="1:29" ht="14.1" customHeight="1">
      <c r="A47" s="145">
        <v>47</v>
      </c>
      <c r="B47" s="164" t="s">
        <v>233</v>
      </c>
      <c r="C47" s="164" t="s">
        <v>234</v>
      </c>
      <c r="D47" s="130" t="s">
        <v>236</v>
      </c>
      <c r="E47" s="165">
        <v>37</v>
      </c>
      <c r="F47" s="164" t="s">
        <v>247</v>
      </c>
      <c r="G47" s="164" t="s">
        <v>270</v>
      </c>
      <c r="H47" s="166" t="s">
        <v>443</v>
      </c>
      <c r="I47" s="167">
        <v>3</v>
      </c>
      <c r="J47" s="489">
        <v>1</v>
      </c>
      <c r="K47" s="489"/>
      <c r="L47" s="489"/>
      <c r="M47" s="489"/>
      <c r="N47" s="168" t="s">
        <v>271</v>
      </c>
      <c r="O47" s="168"/>
      <c r="P47" s="168"/>
      <c r="Q47" s="168"/>
      <c r="R47" s="169">
        <f t="shared" si="0"/>
        <v>0</v>
      </c>
      <c r="S47" s="169">
        <f t="shared" si="1"/>
        <v>0</v>
      </c>
      <c r="T47" s="169">
        <f t="shared" si="2"/>
        <v>0</v>
      </c>
      <c r="U47" s="169">
        <f t="shared" si="3"/>
        <v>0</v>
      </c>
      <c r="V47" s="170">
        <f>IF(N47="nio",0,IF(N47&gt;0,VLOOKUP(G47,'3-Productie normen'!A:N,VLOOKUP(N47,'3-Productie normen'!R:S,2,FALSE),FALSE)))</f>
        <v>0</v>
      </c>
      <c r="W47" s="170">
        <f t="shared" si="4"/>
        <v>0</v>
      </c>
      <c r="X47" s="170">
        <f t="shared" si="5"/>
        <v>0</v>
      </c>
      <c r="Y47" s="170">
        <f t="shared" si="6"/>
        <v>0</v>
      </c>
      <c r="Z47" s="171">
        <f>VLOOKUP(G47,'3-Productie normen'!A:N,10,FALSE)</f>
        <v>0</v>
      </c>
      <c r="AA47" s="171"/>
      <c r="AC47" s="127">
        <f t="shared" si="7"/>
        <v>0</v>
      </c>
    </row>
    <row r="48" spans="1:29" ht="14.1" customHeight="1">
      <c r="A48" s="145">
        <v>48</v>
      </c>
      <c r="B48" s="164" t="s">
        <v>233</v>
      </c>
      <c r="C48" s="164" t="s">
        <v>234</v>
      </c>
      <c r="D48" s="130" t="s">
        <v>249</v>
      </c>
      <c r="E48" s="165">
        <v>38</v>
      </c>
      <c r="F48" s="166" t="s">
        <v>245</v>
      </c>
      <c r="G48" s="124" t="s">
        <v>269</v>
      </c>
      <c r="H48" s="166" t="s">
        <v>442</v>
      </c>
      <c r="I48" s="167">
        <v>10</v>
      </c>
      <c r="J48" s="489">
        <v>1</v>
      </c>
      <c r="K48" s="489"/>
      <c r="L48" s="489"/>
      <c r="M48" s="489"/>
      <c r="N48" s="168">
        <v>255</v>
      </c>
      <c r="O48" s="168"/>
      <c r="P48" s="168"/>
      <c r="Q48" s="168"/>
      <c r="R48" s="169" t="e">
        <f t="shared" si="0"/>
        <v>#DIV/0!</v>
      </c>
      <c r="S48" s="169">
        <f t="shared" si="1"/>
        <v>0</v>
      </c>
      <c r="T48" s="169">
        <f t="shared" si="2"/>
        <v>0</v>
      </c>
      <c r="U48" s="169">
        <f t="shared" si="3"/>
        <v>0</v>
      </c>
      <c r="V48" s="170">
        <f>IF(N48="nio",0,IF(N48&gt;0,VLOOKUP(G48,'3-Productie normen'!A:N,VLOOKUP(N48,'3-Productie normen'!R:S,2,FALSE),FALSE)))</f>
        <v>0</v>
      </c>
      <c r="W48" s="170">
        <f t="shared" si="4"/>
        <v>0</v>
      </c>
      <c r="X48" s="170">
        <f t="shared" si="5"/>
        <v>0</v>
      </c>
      <c r="Y48" s="170">
        <f t="shared" si="6"/>
        <v>0</v>
      </c>
      <c r="Z48" s="171" t="str">
        <f>VLOOKUP(G48,'3-Productie normen'!A:N,10,FALSE)</f>
        <v>B</v>
      </c>
      <c r="AA48" s="171"/>
      <c r="AC48" s="127">
        <f t="shared" si="7"/>
        <v>2550</v>
      </c>
    </row>
    <row r="49" spans="1:29" ht="14.1" customHeight="1">
      <c r="A49" s="145">
        <v>49</v>
      </c>
      <c r="B49" s="164" t="s">
        <v>233</v>
      </c>
      <c r="C49" s="164" t="s">
        <v>234</v>
      </c>
      <c r="D49" s="130" t="s">
        <v>236</v>
      </c>
      <c r="E49" s="165">
        <v>39</v>
      </c>
      <c r="F49" s="166" t="s">
        <v>250</v>
      </c>
      <c r="G49" s="166" t="s">
        <v>272</v>
      </c>
      <c r="H49" s="166" t="s">
        <v>443</v>
      </c>
      <c r="I49" s="167">
        <v>16</v>
      </c>
      <c r="J49" s="489">
        <v>1</v>
      </c>
      <c r="K49" s="489"/>
      <c r="L49" s="489"/>
      <c r="M49" s="489"/>
      <c r="N49" s="168">
        <v>255</v>
      </c>
      <c r="O49" s="168"/>
      <c r="P49" s="168"/>
      <c r="Q49" s="168"/>
      <c r="R49" s="169" t="e">
        <f t="shared" si="0"/>
        <v>#DIV/0!</v>
      </c>
      <c r="S49" s="169">
        <f t="shared" si="1"/>
        <v>0</v>
      </c>
      <c r="T49" s="169">
        <f t="shared" si="2"/>
        <v>0</v>
      </c>
      <c r="U49" s="169">
        <f t="shared" si="3"/>
        <v>0</v>
      </c>
      <c r="V49" s="170">
        <f>IF(N49="nio",0,IF(N49&gt;0,VLOOKUP(G49,'3-Productie normen'!A:N,VLOOKUP(N49,'3-Productie normen'!R:S,2,FALSE),FALSE)))</f>
        <v>0</v>
      </c>
      <c r="W49" s="170">
        <f t="shared" si="4"/>
        <v>0</v>
      </c>
      <c r="X49" s="170">
        <f t="shared" si="5"/>
        <v>0</v>
      </c>
      <c r="Y49" s="170">
        <f t="shared" si="6"/>
        <v>0</v>
      </c>
      <c r="Z49" s="171" t="str">
        <f>VLOOKUP(G49,'3-Productie normen'!A:N,10,FALSE)</f>
        <v>V</v>
      </c>
      <c r="AA49" s="171"/>
      <c r="AC49" s="127">
        <f t="shared" si="7"/>
        <v>4080</v>
      </c>
    </row>
    <row r="50" spans="1:29" ht="14.1" customHeight="1">
      <c r="A50" s="145">
        <v>50</v>
      </c>
      <c r="B50" s="164" t="s">
        <v>233</v>
      </c>
      <c r="C50" s="164" t="s">
        <v>234</v>
      </c>
      <c r="D50" s="130" t="s">
        <v>236</v>
      </c>
      <c r="E50" s="165">
        <v>40</v>
      </c>
      <c r="F50" s="166" t="s">
        <v>241</v>
      </c>
      <c r="G50" s="166" t="s">
        <v>17</v>
      </c>
      <c r="H50" s="166" t="s">
        <v>443</v>
      </c>
      <c r="I50" s="167">
        <v>4</v>
      </c>
      <c r="J50" s="489">
        <v>1</v>
      </c>
      <c r="K50" s="489"/>
      <c r="L50" s="489"/>
      <c r="M50" s="489"/>
      <c r="N50" s="168">
        <v>255</v>
      </c>
      <c r="O50" s="168"/>
      <c r="P50" s="168"/>
      <c r="Q50" s="168"/>
      <c r="R50" s="169" t="e">
        <f t="shared" si="0"/>
        <v>#DIV/0!</v>
      </c>
      <c r="S50" s="169">
        <f t="shared" si="1"/>
        <v>0</v>
      </c>
      <c r="T50" s="169">
        <f t="shared" si="2"/>
        <v>0</v>
      </c>
      <c r="U50" s="169">
        <f t="shared" si="3"/>
        <v>0</v>
      </c>
      <c r="V50" s="170">
        <f>IF(N50="nio",0,IF(N50&gt;0,VLOOKUP(G50,'3-Productie normen'!A:N,VLOOKUP(N50,'3-Productie normen'!R:S,2,FALSE),FALSE)))</f>
        <v>0</v>
      </c>
      <c r="W50" s="170">
        <f t="shared" si="4"/>
        <v>0</v>
      </c>
      <c r="X50" s="170">
        <f t="shared" si="5"/>
        <v>0</v>
      </c>
      <c r="Y50" s="170">
        <f t="shared" si="6"/>
        <v>0</v>
      </c>
      <c r="Z50" s="171" t="str">
        <f>VLOOKUP(G50,'3-Productie normen'!A:N,10,FALSE)</f>
        <v>S</v>
      </c>
      <c r="AA50" s="171"/>
      <c r="AC50" s="127">
        <f t="shared" si="7"/>
        <v>1020</v>
      </c>
    </row>
    <row r="51" spans="1:29" ht="14.1" customHeight="1">
      <c r="A51" s="145">
        <v>51</v>
      </c>
      <c r="B51" s="164" t="s">
        <v>233</v>
      </c>
      <c r="C51" s="164" t="s">
        <v>234</v>
      </c>
      <c r="D51" s="130" t="s">
        <v>236</v>
      </c>
      <c r="E51" s="165">
        <v>41</v>
      </c>
      <c r="F51" s="166" t="s">
        <v>241</v>
      </c>
      <c r="G51" s="166" t="s">
        <v>17</v>
      </c>
      <c r="H51" s="166" t="s">
        <v>443</v>
      </c>
      <c r="I51" s="167">
        <v>4</v>
      </c>
      <c r="J51" s="489">
        <v>1</v>
      </c>
      <c r="K51" s="489"/>
      <c r="L51" s="489"/>
      <c r="M51" s="489"/>
      <c r="N51" s="168">
        <v>255</v>
      </c>
      <c r="O51" s="168"/>
      <c r="P51" s="168"/>
      <c r="Q51" s="168"/>
      <c r="R51" s="169" t="e">
        <f t="shared" si="0"/>
        <v>#DIV/0!</v>
      </c>
      <c r="S51" s="169">
        <f t="shared" si="1"/>
        <v>0</v>
      </c>
      <c r="T51" s="169">
        <f t="shared" si="2"/>
        <v>0</v>
      </c>
      <c r="U51" s="169">
        <f t="shared" si="3"/>
        <v>0</v>
      </c>
      <c r="V51" s="170">
        <f>IF(N51="nio",0,IF(N51&gt;0,VLOOKUP(G51,'3-Productie normen'!A:N,VLOOKUP(N51,'3-Productie normen'!R:S,2,FALSE),FALSE)))</f>
        <v>0</v>
      </c>
      <c r="W51" s="170">
        <f t="shared" si="4"/>
        <v>0</v>
      </c>
      <c r="X51" s="170">
        <f t="shared" si="5"/>
        <v>0</v>
      </c>
      <c r="Y51" s="170">
        <f t="shared" si="6"/>
        <v>0</v>
      </c>
      <c r="Z51" s="171" t="str">
        <f>VLOOKUP(G51,'3-Productie normen'!A:N,10,FALSE)</f>
        <v>S</v>
      </c>
      <c r="AA51" s="171"/>
      <c r="AC51" s="127">
        <f t="shared" si="7"/>
        <v>1020</v>
      </c>
    </row>
    <row r="52" spans="1:29" ht="14.1" customHeight="1">
      <c r="A52" s="145">
        <v>52</v>
      </c>
      <c r="B52" s="164" t="s">
        <v>233</v>
      </c>
      <c r="C52" s="164" t="s">
        <v>234</v>
      </c>
      <c r="D52" s="130" t="s">
        <v>236</v>
      </c>
      <c r="E52" s="165">
        <v>42</v>
      </c>
      <c r="F52" s="173" t="s">
        <v>239</v>
      </c>
      <c r="G52" s="164" t="s">
        <v>270</v>
      </c>
      <c r="H52" s="166" t="s">
        <v>443</v>
      </c>
      <c r="I52" s="167">
        <v>10</v>
      </c>
      <c r="J52" s="489">
        <v>1</v>
      </c>
      <c r="K52" s="489"/>
      <c r="L52" s="489"/>
      <c r="M52" s="489"/>
      <c r="N52" s="168" t="s">
        <v>271</v>
      </c>
      <c r="O52" s="168"/>
      <c r="P52" s="168"/>
      <c r="Q52" s="168"/>
      <c r="R52" s="169">
        <f t="shared" si="0"/>
        <v>0</v>
      </c>
      <c r="S52" s="169">
        <f t="shared" si="1"/>
        <v>0</v>
      </c>
      <c r="T52" s="169">
        <f t="shared" si="2"/>
        <v>0</v>
      </c>
      <c r="U52" s="169">
        <f t="shared" si="3"/>
        <v>0</v>
      </c>
      <c r="V52" s="170">
        <f>IF(N52="nio",0,IF(N52&gt;0,VLOOKUP(G52,'3-Productie normen'!A:N,VLOOKUP(N52,'3-Productie normen'!R:S,2,FALSE),FALSE)))</f>
        <v>0</v>
      </c>
      <c r="W52" s="170">
        <f t="shared" si="4"/>
        <v>0</v>
      </c>
      <c r="X52" s="170">
        <f t="shared" si="5"/>
        <v>0</v>
      </c>
      <c r="Y52" s="170">
        <f t="shared" si="6"/>
        <v>0</v>
      </c>
      <c r="Z52" s="171">
        <f>VLOOKUP(G52,'3-Productie normen'!A:N,10,FALSE)</f>
        <v>0</v>
      </c>
      <c r="AA52" s="171"/>
      <c r="AC52" s="127">
        <f t="shared" si="7"/>
        <v>0</v>
      </c>
    </row>
    <row r="53" spans="1:29" ht="14.1" customHeight="1">
      <c r="A53" s="145">
        <v>53</v>
      </c>
      <c r="B53" s="164" t="s">
        <v>233</v>
      </c>
      <c r="C53" s="164" t="s">
        <v>234</v>
      </c>
      <c r="D53" s="130" t="s">
        <v>236</v>
      </c>
      <c r="E53" s="165">
        <v>43</v>
      </c>
      <c r="F53" s="174" t="s">
        <v>247</v>
      </c>
      <c r="G53" s="164" t="s">
        <v>270</v>
      </c>
      <c r="H53" s="166" t="s">
        <v>443</v>
      </c>
      <c r="I53" s="167">
        <v>2</v>
      </c>
      <c r="J53" s="489">
        <v>1</v>
      </c>
      <c r="K53" s="489"/>
      <c r="L53" s="489"/>
      <c r="M53" s="489"/>
      <c r="N53" s="168" t="s">
        <v>271</v>
      </c>
      <c r="O53" s="168"/>
      <c r="P53" s="168"/>
      <c r="Q53" s="168"/>
      <c r="R53" s="169">
        <f t="shared" si="0"/>
        <v>0</v>
      </c>
      <c r="S53" s="169">
        <f t="shared" si="1"/>
        <v>0</v>
      </c>
      <c r="T53" s="169">
        <f t="shared" si="2"/>
        <v>0</v>
      </c>
      <c r="U53" s="169">
        <f t="shared" si="3"/>
        <v>0</v>
      </c>
      <c r="V53" s="170">
        <f>IF(N53="nio",0,IF(N53&gt;0,VLOOKUP(G53,'3-Productie normen'!A:N,VLOOKUP(N53,'3-Productie normen'!R:S,2,FALSE),FALSE)))</f>
        <v>0</v>
      </c>
      <c r="W53" s="170">
        <f t="shared" si="4"/>
        <v>0</v>
      </c>
      <c r="X53" s="170">
        <f t="shared" si="5"/>
        <v>0</v>
      </c>
      <c r="Y53" s="170">
        <f t="shared" si="6"/>
        <v>0</v>
      </c>
      <c r="Z53" s="171">
        <f>VLOOKUP(G53,'3-Productie normen'!A:N,10,FALSE)</f>
        <v>0</v>
      </c>
      <c r="AA53" s="171"/>
      <c r="AC53" s="127">
        <f t="shared" si="7"/>
        <v>0</v>
      </c>
    </row>
    <row r="54" spans="1:29" ht="14.1" customHeight="1">
      <c r="A54" s="145">
        <v>54</v>
      </c>
      <c r="B54" s="164" t="s">
        <v>233</v>
      </c>
      <c r="C54" s="164" t="s">
        <v>234</v>
      </c>
      <c r="D54" s="179" t="s">
        <v>236</v>
      </c>
      <c r="E54" s="176">
        <v>47</v>
      </c>
      <c r="F54" s="177" t="s">
        <v>251</v>
      </c>
      <c r="G54" s="164" t="s">
        <v>270</v>
      </c>
      <c r="H54" s="166" t="s">
        <v>443</v>
      </c>
      <c r="I54" s="167">
        <v>10</v>
      </c>
      <c r="J54" s="489">
        <v>1</v>
      </c>
      <c r="K54" s="489"/>
      <c r="L54" s="489"/>
      <c r="M54" s="489"/>
      <c r="N54" s="168" t="s">
        <v>271</v>
      </c>
      <c r="O54" s="168"/>
      <c r="P54" s="168"/>
      <c r="Q54" s="168"/>
      <c r="R54" s="169">
        <f t="shared" si="0"/>
        <v>0</v>
      </c>
      <c r="S54" s="169">
        <f t="shared" si="1"/>
        <v>0</v>
      </c>
      <c r="T54" s="169">
        <f t="shared" si="2"/>
        <v>0</v>
      </c>
      <c r="U54" s="169">
        <f t="shared" si="3"/>
        <v>0</v>
      </c>
      <c r="V54" s="170">
        <f>IF(N54="nio",0,IF(N54&gt;0,VLOOKUP(G54,'3-Productie normen'!A:N,VLOOKUP(N54,'3-Productie normen'!R:S,2,FALSE),FALSE)))</f>
        <v>0</v>
      </c>
      <c r="W54" s="170">
        <f t="shared" si="4"/>
        <v>0</v>
      </c>
      <c r="X54" s="170">
        <f t="shared" si="5"/>
        <v>0</v>
      </c>
      <c r="Y54" s="170">
        <f t="shared" si="6"/>
        <v>0</v>
      </c>
      <c r="Z54" s="171">
        <f>VLOOKUP(G54,'3-Productie normen'!A:N,10,FALSE)</f>
        <v>0</v>
      </c>
      <c r="AA54" s="171"/>
      <c r="AC54" s="127">
        <f t="shared" si="7"/>
        <v>0</v>
      </c>
    </row>
    <row r="55" spans="1:29" ht="14.1" customHeight="1">
      <c r="A55" s="145">
        <v>55</v>
      </c>
      <c r="B55" s="164" t="s">
        <v>233</v>
      </c>
      <c r="C55" s="164" t="s">
        <v>234</v>
      </c>
      <c r="D55" s="130" t="s">
        <v>236</v>
      </c>
      <c r="E55" s="165">
        <v>50</v>
      </c>
      <c r="F55" s="166" t="s">
        <v>240</v>
      </c>
      <c r="G55" s="166" t="s">
        <v>273</v>
      </c>
      <c r="H55" s="166" t="s">
        <v>441</v>
      </c>
      <c r="I55" s="167">
        <v>1</v>
      </c>
      <c r="J55" s="489">
        <v>1</v>
      </c>
      <c r="K55" s="489"/>
      <c r="L55" s="489"/>
      <c r="M55" s="489"/>
      <c r="N55" s="168">
        <v>255</v>
      </c>
      <c r="O55" s="168"/>
      <c r="P55" s="168"/>
      <c r="Q55" s="168"/>
      <c r="R55" s="169" t="e">
        <f t="shared" si="0"/>
        <v>#DIV/0!</v>
      </c>
      <c r="S55" s="169">
        <f t="shared" si="1"/>
        <v>0</v>
      </c>
      <c r="T55" s="169">
        <f t="shared" si="2"/>
        <v>0</v>
      </c>
      <c r="U55" s="169">
        <f t="shared" si="3"/>
        <v>0</v>
      </c>
      <c r="V55" s="170">
        <f>IF(N55="nio",0,IF(N55&gt;0,VLOOKUP(G55,'3-Productie normen'!A:N,VLOOKUP(N55,'3-Productie normen'!R:S,2,FALSE),FALSE)))</f>
        <v>0</v>
      </c>
      <c r="W55" s="170">
        <f t="shared" si="4"/>
        <v>0</v>
      </c>
      <c r="X55" s="170">
        <f t="shared" si="5"/>
        <v>0</v>
      </c>
      <c r="Y55" s="170">
        <f t="shared" si="6"/>
        <v>0</v>
      </c>
      <c r="Z55" s="171" t="str">
        <f>VLOOKUP(G55,'3-Productie normen'!A:N,10,FALSE)</f>
        <v>V</v>
      </c>
      <c r="AA55" s="171"/>
      <c r="AC55" s="127">
        <f t="shared" si="7"/>
        <v>255</v>
      </c>
    </row>
    <row r="56" spans="1:29" ht="14.1" customHeight="1">
      <c r="A56" s="145">
        <v>56</v>
      </c>
      <c r="B56" s="164" t="s">
        <v>233</v>
      </c>
      <c r="C56" s="164" t="s">
        <v>234</v>
      </c>
      <c r="D56" s="130" t="s">
        <v>236</v>
      </c>
      <c r="E56" s="165">
        <v>51</v>
      </c>
      <c r="F56" s="124" t="s">
        <v>252</v>
      </c>
      <c r="G56" s="124" t="s">
        <v>269</v>
      </c>
      <c r="H56" s="166" t="s">
        <v>443</v>
      </c>
      <c r="I56" s="167">
        <v>15</v>
      </c>
      <c r="J56" s="489">
        <v>1</v>
      </c>
      <c r="K56" s="489"/>
      <c r="L56" s="489"/>
      <c r="M56" s="489"/>
      <c r="N56" s="168">
        <v>255</v>
      </c>
      <c r="O56" s="168"/>
      <c r="P56" s="168"/>
      <c r="Q56" s="168"/>
      <c r="R56" s="169" t="e">
        <f t="shared" si="0"/>
        <v>#DIV/0!</v>
      </c>
      <c r="S56" s="169">
        <f t="shared" si="1"/>
        <v>0</v>
      </c>
      <c r="T56" s="169">
        <f t="shared" si="2"/>
        <v>0</v>
      </c>
      <c r="U56" s="169">
        <f t="shared" si="3"/>
        <v>0</v>
      </c>
      <c r="V56" s="170">
        <f>IF(N56="nio",0,IF(N56&gt;0,VLOOKUP(G56,'3-Productie normen'!A:N,VLOOKUP(N56,'3-Productie normen'!R:S,2,FALSE),FALSE)))</f>
        <v>0</v>
      </c>
      <c r="W56" s="170">
        <f t="shared" si="4"/>
        <v>0</v>
      </c>
      <c r="X56" s="170">
        <f t="shared" si="5"/>
        <v>0</v>
      </c>
      <c r="Y56" s="170">
        <f t="shared" si="6"/>
        <v>0</v>
      </c>
      <c r="Z56" s="171" t="str">
        <f>VLOOKUP(G56,'3-Productie normen'!A:N,10,FALSE)</f>
        <v>B</v>
      </c>
      <c r="AA56" s="171"/>
      <c r="AC56" s="127">
        <f t="shared" si="7"/>
        <v>3825</v>
      </c>
    </row>
    <row r="57" spans="1:29" ht="14.1" customHeight="1">
      <c r="A57" s="145">
        <v>57</v>
      </c>
      <c r="B57" s="164" t="s">
        <v>233</v>
      </c>
      <c r="C57" s="164" t="s">
        <v>234</v>
      </c>
      <c r="D57" s="130" t="s">
        <v>236</v>
      </c>
      <c r="E57" s="165">
        <v>52</v>
      </c>
      <c r="F57" s="124" t="s">
        <v>247</v>
      </c>
      <c r="G57" s="164" t="s">
        <v>270</v>
      </c>
      <c r="H57" s="166" t="s">
        <v>443</v>
      </c>
      <c r="I57" s="167">
        <v>1</v>
      </c>
      <c r="J57" s="489">
        <v>1</v>
      </c>
      <c r="K57" s="489"/>
      <c r="L57" s="489"/>
      <c r="M57" s="489"/>
      <c r="N57" s="168" t="s">
        <v>271</v>
      </c>
      <c r="O57" s="168"/>
      <c r="P57" s="168"/>
      <c r="Q57" s="168"/>
      <c r="R57" s="169">
        <f t="shared" si="0"/>
        <v>0</v>
      </c>
      <c r="S57" s="169">
        <f t="shared" si="1"/>
        <v>0</v>
      </c>
      <c r="T57" s="169">
        <f t="shared" si="2"/>
        <v>0</v>
      </c>
      <c r="U57" s="169">
        <f t="shared" si="3"/>
        <v>0</v>
      </c>
      <c r="V57" s="170">
        <f>IF(N57="nio",0,IF(N57&gt;0,VLOOKUP(G57,'3-Productie normen'!A:N,VLOOKUP(N57,'3-Productie normen'!R:S,2,FALSE),FALSE)))</f>
        <v>0</v>
      </c>
      <c r="W57" s="170">
        <f t="shared" si="4"/>
        <v>0</v>
      </c>
      <c r="X57" s="170">
        <f t="shared" si="5"/>
        <v>0</v>
      </c>
      <c r="Y57" s="170">
        <f t="shared" si="6"/>
        <v>0</v>
      </c>
      <c r="Z57" s="171">
        <f>VLOOKUP(G57,'3-Productie normen'!A:N,10,FALSE)</f>
        <v>0</v>
      </c>
      <c r="AA57" s="171"/>
      <c r="AC57" s="127">
        <f t="shared" si="7"/>
        <v>0</v>
      </c>
    </row>
    <row r="58" spans="1:29" ht="14.1" customHeight="1">
      <c r="A58" s="145">
        <v>58</v>
      </c>
      <c r="B58" s="164" t="s">
        <v>233</v>
      </c>
      <c r="C58" s="164" t="s">
        <v>234</v>
      </c>
      <c r="D58" s="130" t="s">
        <v>236</v>
      </c>
      <c r="E58" s="165">
        <v>53</v>
      </c>
      <c r="F58" s="124" t="s">
        <v>244</v>
      </c>
      <c r="G58" s="164" t="s">
        <v>270</v>
      </c>
      <c r="H58" s="166" t="s">
        <v>443</v>
      </c>
      <c r="I58" s="167">
        <v>10</v>
      </c>
      <c r="J58" s="489">
        <v>1</v>
      </c>
      <c r="K58" s="489"/>
      <c r="L58" s="489"/>
      <c r="M58" s="489"/>
      <c r="N58" s="168" t="s">
        <v>271</v>
      </c>
      <c r="O58" s="168"/>
      <c r="P58" s="168"/>
      <c r="Q58" s="168"/>
      <c r="R58" s="169">
        <f t="shared" si="0"/>
        <v>0</v>
      </c>
      <c r="S58" s="169">
        <f t="shared" si="1"/>
        <v>0</v>
      </c>
      <c r="T58" s="169">
        <f t="shared" si="2"/>
        <v>0</v>
      </c>
      <c r="U58" s="169">
        <f t="shared" si="3"/>
        <v>0</v>
      </c>
      <c r="V58" s="170">
        <f>IF(N58="nio",0,IF(N58&gt;0,VLOOKUP(G58,'3-Productie normen'!A:N,VLOOKUP(N58,'3-Productie normen'!R:S,2,FALSE),FALSE)))</f>
        <v>0</v>
      </c>
      <c r="W58" s="170">
        <f t="shared" si="4"/>
        <v>0</v>
      </c>
      <c r="X58" s="170">
        <f t="shared" si="5"/>
        <v>0</v>
      </c>
      <c r="Y58" s="170">
        <f t="shared" si="6"/>
        <v>0</v>
      </c>
      <c r="Z58" s="171">
        <f>VLOOKUP(G58,'3-Productie normen'!A:N,10,FALSE)</f>
        <v>0</v>
      </c>
      <c r="AA58" s="171"/>
      <c r="AC58" s="127">
        <f t="shared" si="7"/>
        <v>0</v>
      </c>
    </row>
    <row r="59" spans="1:29" ht="14.1" customHeight="1">
      <c r="A59" s="145">
        <v>59</v>
      </c>
      <c r="B59" s="164" t="s">
        <v>233</v>
      </c>
      <c r="C59" s="164" t="s">
        <v>234</v>
      </c>
      <c r="D59" s="130" t="s">
        <v>236</v>
      </c>
      <c r="E59" s="165">
        <v>54</v>
      </c>
      <c r="F59" s="124" t="s">
        <v>244</v>
      </c>
      <c r="G59" s="164" t="s">
        <v>270</v>
      </c>
      <c r="H59" s="166" t="s">
        <v>443</v>
      </c>
      <c r="I59" s="167">
        <v>3</v>
      </c>
      <c r="J59" s="489">
        <v>1</v>
      </c>
      <c r="K59" s="489"/>
      <c r="L59" s="489"/>
      <c r="M59" s="489"/>
      <c r="N59" s="168" t="s">
        <v>271</v>
      </c>
      <c r="O59" s="168"/>
      <c r="P59" s="168"/>
      <c r="Q59" s="168"/>
      <c r="R59" s="169">
        <f t="shared" si="0"/>
        <v>0</v>
      </c>
      <c r="S59" s="169">
        <f t="shared" si="1"/>
        <v>0</v>
      </c>
      <c r="T59" s="169">
        <f t="shared" si="2"/>
        <v>0</v>
      </c>
      <c r="U59" s="169">
        <f t="shared" si="3"/>
        <v>0</v>
      </c>
      <c r="V59" s="170">
        <f>IF(N59="nio",0,IF(N59&gt;0,VLOOKUP(G59,'3-Productie normen'!A:N,VLOOKUP(N59,'3-Productie normen'!R:S,2,FALSE),FALSE)))</f>
        <v>0</v>
      </c>
      <c r="W59" s="170">
        <f t="shared" si="4"/>
        <v>0</v>
      </c>
      <c r="X59" s="170">
        <f t="shared" si="5"/>
        <v>0</v>
      </c>
      <c r="Y59" s="170">
        <f t="shared" si="6"/>
        <v>0</v>
      </c>
      <c r="Z59" s="171">
        <f>VLOOKUP(G59,'3-Productie normen'!A:N,10,FALSE)</f>
        <v>0</v>
      </c>
      <c r="AA59" s="171"/>
      <c r="AC59" s="127">
        <f t="shared" si="7"/>
        <v>0</v>
      </c>
    </row>
    <row r="60" spans="1:29" ht="14.1" customHeight="1">
      <c r="A60" s="145">
        <v>60</v>
      </c>
      <c r="B60" s="164" t="s">
        <v>233</v>
      </c>
      <c r="C60" s="164" t="s">
        <v>234</v>
      </c>
      <c r="D60" s="130" t="s">
        <v>236</v>
      </c>
      <c r="E60" s="165">
        <v>56</v>
      </c>
      <c r="F60" s="124" t="s">
        <v>244</v>
      </c>
      <c r="G60" s="164" t="s">
        <v>270</v>
      </c>
      <c r="H60" s="166" t="s">
        <v>443</v>
      </c>
      <c r="I60" s="167">
        <v>8</v>
      </c>
      <c r="J60" s="489">
        <v>1</v>
      </c>
      <c r="K60" s="489"/>
      <c r="L60" s="489"/>
      <c r="M60" s="489"/>
      <c r="N60" s="168" t="s">
        <v>271</v>
      </c>
      <c r="O60" s="168"/>
      <c r="P60" s="168"/>
      <c r="Q60" s="168"/>
      <c r="R60" s="169">
        <f t="shared" si="0"/>
        <v>0</v>
      </c>
      <c r="S60" s="169">
        <f t="shared" si="1"/>
        <v>0</v>
      </c>
      <c r="T60" s="169">
        <f t="shared" si="2"/>
        <v>0</v>
      </c>
      <c r="U60" s="169">
        <f t="shared" si="3"/>
        <v>0</v>
      </c>
      <c r="V60" s="170">
        <f>IF(N60="nio",0,IF(N60&gt;0,VLOOKUP(G60,'3-Productie normen'!A:N,VLOOKUP(N60,'3-Productie normen'!R:S,2,FALSE),FALSE)))</f>
        <v>0</v>
      </c>
      <c r="W60" s="170">
        <f t="shared" si="4"/>
        <v>0</v>
      </c>
      <c r="X60" s="170">
        <f t="shared" si="5"/>
        <v>0</v>
      </c>
      <c r="Y60" s="170">
        <f t="shared" si="6"/>
        <v>0</v>
      </c>
      <c r="Z60" s="171">
        <f>VLOOKUP(G60,'3-Productie normen'!A:N,10,FALSE)</f>
        <v>0</v>
      </c>
      <c r="AA60" s="171"/>
      <c r="AC60" s="127">
        <f t="shared" si="7"/>
        <v>0</v>
      </c>
    </row>
    <row r="61" spans="1:29" ht="14.1" customHeight="1">
      <c r="A61" s="145">
        <v>61</v>
      </c>
      <c r="B61" s="164" t="s">
        <v>233</v>
      </c>
      <c r="C61" s="164" t="s">
        <v>234</v>
      </c>
      <c r="D61" s="130" t="s">
        <v>236</v>
      </c>
      <c r="E61" s="165">
        <v>57</v>
      </c>
      <c r="F61" s="124" t="s">
        <v>247</v>
      </c>
      <c r="G61" s="164" t="s">
        <v>270</v>
      </c>
      <c r="H61" s="166" t="s">
        <v>443</v>
      </c>
      <c r="I61" s="167">
        <v>8</v>
      </c>
      <c r="J61" s="489">
        <v>1</v>
      </c>
      <c r="K61" s="489"/>
      <c r="L61" s="489"/>
      <c r="M61" s="489"/>
      <c r="N61" s="168" t="s">
        <v>271</v>
      </c>
      <c r="O61" s="168"/>
      <c r="P61" s="168"/>
      <c r="Q61" s="168"/>
      <c r="R61" s="169">
        <f t="shared" si="0"/>
        <v>0</v>
      </c>
      <c r="S61" s="169">
        <f t="shared" si="1"/>
        <v>0</v>
      </c>
      <c r="T61" s="169">
        <f t="shared" si="2"/>
        <v>0</v>
      </c>
      <c r="U61" s="169">
        <f t="shared" si="3"/>
        <v>0</v>
      </c>
      <c r="V61" s="170">
        <f>IF(N61="nio",0,IF(N61&gt;0,VLOOKUP(G61,'3-Productie normen'!A:N,VLOOKUP(N61,'3-Productie normen'!R:S,2,FALSE),FALSE)))</f>
        <v>0</v>
      </c>
      <c r="W61" s="170">
        <f t="shared" si="4"/>
        <v>0</v>
      </c>
      <c r="X61" s="170">
        <f t="shared" si="5"/>
        <v>0</v>
      </c>
      <c r="Y61" s="170">
        <f t="shared" si="6"/>
        <v>0</v>
      </c>
      <c r="Z61" s="171">
        <f>VLOOKUP(G61,'3-Productie normen'!A:N,10,FALSE)</f>
        <v>0</v>
      </c>
      <c r="AA61" s="171"/>
      <c r="AC61" s="127">
        <f t="shared" si="7"/>
        <v>0</v>
      </c>
    </row>
    <row r="62" spans="1:29" ht="14.1" customHeight="1">
      <c r="A62" s="145">
        <v>62</v>
      </c>
      <c r="B62" s="164" t="s">
        <v>233</v>
      </c>
      <c r="C62" s="164" t="s">
        <v>234</v>
      </c>
      <c r="D62" s="130" t="s">
        <v>236</v>
      </c>
      <c r="E62" s="165">
        <v>58</v>
      </c>
      <c r="F62" s="124" t="s">
        <v>247</v>
      </c>
      <c r="G62" s="164" t="s">
        <v>270</v>
      </c>
      <c r="H62" s="166" t="s">
        <v>443</v>
      </c>
      <c r="I62" s="167">
        <v>10</v>
      </c>
      <c r="J62" s="489">
        <v>1</v>
      </c>
      <c r="K62" s="489"/>
      <c r="L62" s="489"/>
      <c r="M62" s="489"/>
      <c r="N62" s="168" t="s">
        <v>271</v>
      </c>
      <c r="O62" s="168"/>
      <c r="P62" s="168"/>
      <c r="Q62" s="168"/>
      <c r="R62" s="169">
        <f t="shared" si="0"/>
        <v>0</v>
      </c>
      <c r="S62" s="169">
        <f t="shared" si="1"/>
        <v>0</v>
      </c>
      <c r="T62" s="169">
        <f t="shared" si="2"/>
        <v>0</v>
      </c>
      <c r="U62" s="169">
        <f t="shared" si="3"/>
        <v>0</v>
      </c>
      <c r="V62" s="170">
        <f>IF(N62="nio",0,IF(N62&gt;0,VLOOKUP(G62,'3-Productie normen'!A:N,VLOOKUP(N62,'3-Productie normen'!R:S,2,FALSE),FALSE)))</f>
        <v>0</v>
      </c>
      <c r="W62" s="170">
        <f t="shared" si="4"/>
        <v>0</v>
      </c>
      <c r="X62" s="170">
        <f t="shared" si="5"/>
        <v>0</v>
      </c>
      <c r="Y62" s="170">
        <f t="shared" si="6"/>
        <v>0</v>
      </c>
      <c r="Z62" s="171">
        <f>VLOOKUP(G62,'3-Productie normen'!A:N,10,FALSE)</f>
        <v>0</v>
      </c>
      <c r="AA62" s="171"/>
      <c r="AC62" s="127">
        <f t="shared" si="7"/>
        <v>0</v>
      </c>
    </row>
    <row r="63" spans="1:29" ht="14.1" customHeight="1">
      <c r="A63" s="145">
        <v>63</v>
      </c>
      <c r="B63" s="164" t="s">
        <v>233</v>
      </c>
      <c r="C63" s="164" t="s">
        <v>234</v>
      </c>
      <c r="D63" s="130" t="s">
        <v>236</v>
      </c>
      <c r="E63" s="165">
        <v>59</v>
      </c>
      <c r="F63" s="124" t="s">
        <v>247</v>
      </c>
      <c r="G63" s="164" t="s">
        <v>270</v>
      </c>
      <c r="H63" s="166" t="s">
        <v>443</v>
      </c>
      <c r="I63" s="167">
        <v>15</v>
      </c>
      <c r="J63" s="489">
        <v>1</v>
      </c>
      <c r="K63" s="489"/>
      <c r="L63" s="489"/>
      <c r="M63" s="489"/>
      <c r="N63" s="168" t="s">
        <v>271</v>
      </c>
      <c r="O63" s="168"/>
      <c r="P63" s="168"/>
      <c r="Q63" s="168"/>
      <c r="R63" s="169">
        <f t="shared" si="0"/>
        <v>0</v>
      </c>
      <c r="S63" s="169">
        <f t="shared" si="1"/>
        <v>0</v>
      </c>
      <c r="T63" s="169">
        <f t="shared" si="2"/>
        <v>0</v>
      </c>
      <c r="U63" s="169">
        <f t="shared" si="3"/>
        <v>0</v>
      </c>
      <c r="V63" s="170">
        <f>IF(N63="nio",0,IF(N63&gt;0,VLOOKUP(G63,'3-Productie normen'!A:N,VLOOKUP(N63,'3-Productie normen'!R:S,2,FALSE),FALSE)))</f>
        <v>0</v>
      </c>
      <c r="W63" s="170">
        <f t="shared" si="4"/>
        <v>0</v>
      </c>
      <c r="X63" s="170">
        <f t="shared" si="5"/>
        <v>0</v>
      </c>
      <c r="Y63" s="170">
        <f t="shared" si="6"/>
        <v>0</v>
      </c>
      <c r="Z63" s="171">
        <f>VLOOKUP(G63,'3-Productie normen'!A:N,10,FALSE)</f>
        <v>0</v>
      </c>
      <c r="AA63" s="171"/>
      <c r="AC63" s="127">
        <f t="shared" si="7"/>
        <v>0</v>
      </c>
    </row>
    <row r="64" spans="1:29" ht="14.1" customHeight="1">
      <c r="A64" s="145">
        <v>64</v>
      </c>
      <c r="B64" s="164" t="s">
        <v>233</v>
      </c>
      <c r="C64" s="164" t="s">
        <v>234</v>
      </c>
      <c r="D64" s="130" t="s">
        <v>236</v>
      </c>
      <c r="E64" s="165">
        <v>60</v>
      </c>
      <c r="F64" s="124" t="s">
        <v>247</v>
      </c>
      <c r="G64" s="164" t="s">
        <v>270</v>
      </c>
      <c r="H64" s="166" t="s">
        <v>443</v>
      </c>
      <c r="I64" s="167">
        <v>11</v>
      </c>
      <c r="J64" s="489">
        <v>1</v>
      </c>
      <c r="K64" s="489"/>
      <c r="L64" s="489"/>
      <c r="M64" s="489"/>
      <c r="N64" s="168" t="s">
        <v>271</v>
      </c>
      <c r="O64" s="168"/>
      <c r="P64" s="168"/>
      <c r="Q64" s="168"/>
      <c r="R64" s="169">
        <f t="shared" si="0"/>
        <v>0</v>
      </c>
      <c r="S64" s="169">
        <f t="shared" si="1"/>
        <v>0</v>
      </c>
      <c r="T64" s="169">
        <f t="shared" si="2"/>
        <v>0</v>
      </c>
      <c r="U64" s="169">
        <f t="shared" si="3"/>
        <v>0</v>
      </c>
      <c r="V64" s="170">
        <f>IF(N64="nio",0,IF(N64&gt;0,VLOOKUP(G64,'3-Productie normen'!A:N,VLOOKUP(N64,'3-Productie normen'!R:S,2,FALSE),FALSE)))</f>
        <v>0</v>
      </c>
      <c r="W64" s="170">
        <f t="shared" si="4"/>
        <v>0</v>
      </c>
      <c r="X64" s="170">
        <f t="shared" si="5"/>
        <v>0</v>
      </c>
      <c r="Y64" s="170">
        <f t="shared" si="6"/>
        <v>0</v>
      </c>
      <c r="Z64" s="171">
        <f>VLOOKUP(G64,'3-Productie normen'!A:N,10,FALSE)</f>
        <v>0</v>
      </c>
      <c r="AA64" s="171"/>
      <c r="AC64" s="127">
        <f t="shared" si="7"/>
        <v>0</v>
      </c>
    </row>
    <row r="65" spans="1:29" ht="14.1" customHeight="1">
      <c r="A65" s="145">
        <v>65</v>
      </c>
      <c r="B65" s="164" t="s">
        <v>233</v>
      </c>
      <c r="C65" s="164" t="s">
        <v>234</v>
      </c>
      <c r="D65" s="130" t="s">
        <v>236</v>
      </c>
      <c r="E65" s="165">
        <v>61</v>
      </c>
      <c r="F65" s="124" t="s">
        <v>247</v>
      </c>
      <c r="G65" s="164" t="s">
        <v>270</v>
      </c>
      <c r="H65" s="166" t="s">
        <v>443</v>
      </c>
      <c r="I65" s="167">
        <v>4</v>
      </c>
      <c r="J65" s="489">
        <v>1</v>
      </c>
      <c r="K65" s="489"/>
      <c r="L65" s="489"/>
      <c r="M65" s="489"/>
      <c r="N65" s="168" t="s">
        <v>271</v>
      </c>
      <c r="O65" s="168"/>
      <c r="P65" s="168"/>
      <c r="Q65" s="168"/>
      <c r="R65" s="169">
        <f t="shared" si="0"/>
        <v>0</v>
      </c>
      <c r="S65" s="169">
        <f t="shared" si="1"/>
        <v>0</v>
      </c>
      <c r="T65" s="169">
        <f t="shared" si="2"/>
        <v>0</v>
      </c>
      <c r="U65" s="169">
        <f t="shared" si="3"/>
        <v>0</v>
      </c>
      <c r="V65" s="170">
        <f>IF(N65="nio",0,IF(N65&gt;0,VLOOKUP(G65,'3-Productie normen'!A:N,VLOOKUP(N65,'3-Productie normen'!R:S,2,FALSE),FALSE)))</f>
        <v>0</v>
      </c>
      <c r="W65" s="170">
        <f t="shared" si="4"/>
        <v>0</v>
      </c>
      <c r="X65" s="170">
        <f t="shared" si="5"/>
        <v>0</v>
      </c>
      <c r="Y65" s="170">
        <f t="shared" si="6"/>
        <v>0</v>
      </c>
      <c r="Z65" s="171">
        <f>VLOOKUP(G65,'3-Productie normen'!A:N,10,FALSE)</f>
        <v>0</v>
      </c>
      <c r="AA65" s="171"/>
      <c r="AC65" s="127">
        <f t="shared" si="7"/>
        <v>0</v>
      </c>
    </row>
    <row r="66" spans="1:29" ht="14.1" customHeight="1">
      <c r="A66" s="145">
        <v>66</v>
      </c>
      <c r="B66" s="164" t="s">
        <v>233</v>
      </c>
      <c r="C66" s="164" t="s">
        <v>234</v>
      </c>
      <c r="D66" s="130" t="s">
        <v>236</v>
      </c>
      <c r="E66" s="165">
        <v>62</v>
      </c>
      <c r="F66" s="124" t="s">
        <v>247</v>
      </c>
      <c r="G66" s="164" t="s">
        <v>270</v>
      </c>
      <c r="H66" s="166" t="s">
        <v>443</v>
      </c>
      <c r="I66" s="167">
        <v>4</v>
      </c>
      <c r="J66" s="489">
        <v>1</v>
      </c>
      <c r="K66" s="489"/>
      <c r="L66" s="489"/>
      <c r="M66" s="489"/>
      <c r="N66" s="168" t="s">
        <v>271</v>
      </c>
      <c r="O66" s="168"/>
      <c r="P66" s="168"/>
      <c r="Q66" s="168"/>
      <c r="R66" s="169">
        <f t="shared" si="0"/>
        <v>0</v>
      </c>
      <c r="S66" s="169">
        <f t="shared" si="1"/>
        <v>0</v>
      </c>
      <c r="T66" s="169">
        <f t="shared" si="2"/>
        <v>0</v>
      </c>
      <c r="U66" s="169">
        <f t="shared" si="3"/>
        <v>0</v>
      </c>
      <c r="V66" s="170">
        <f>IF(N66="nio",0,IF(N66&gt;0,VLOOKUP(G66,'3-Productie normen'!A:N,VLOOKUP(N66,'3-Productie normen'!R:S,2,FALSE),FALSE)))</f>
        <v>0</v>
      </c>
      <c r="W66" s="170">
        <f t="shared" si="4"/>
        <v>0</v>
      </c>
      <c r="X66" s="170">
        <f t="shared" si="5"/>
        <v>0</v>
      </c>
      <c r="Y66" s="170">
        <f t="shared" si="6"/>
        <v>0</v>
      </c>
      <c r="Z66" s="171">
        <f>VLOOKUP(G66,'3-Productie normen'!A:N,10,FALSE)</f>
        <v>0</v>
      </c>
      <c r="AA66" s="171"/>
      <c r="AC66" s="127">
        <f t="shared" si="7"/>
        <v>0</v>
      </c>
    </row>
    <row r="67" spans="1:29" ht="14.1" customHeight="1">
      <c r="A67" s="145">
        <v>67</v>
      </c>
      <c r="B67" s="164" t="s">
        <v>233</v>
      </c>
      <c r="C67" s="164" t="s">
        <v>234</v>
      </c>
      <c r="D67" s="130" t="s">
        <v>236</v>
      </c>
      <c r="E67" s="165">
        <v>63</v>
      </c>
      <c r="F67" s="124" t="s">
        <v>247</v>
      </c>
      <c r="G67" s="164" t="s">
        <v>270</v>
      </c>
      <c r="H67" s="166" t="s">
        <v>443</v>
      </c>
      <c r="I67" s="167">
        <v>7</v>
      </c>
      <c r="J67" s="489">
        <v>1</v>
      </c>
      <c r="K67" s="489"/>
      <c r="L67" s="489"/>
      <c r="M67" s="489"/>
      <c r="N67" s="168" t="s">
        <v>271</v>
      </c>
      <c r="O67" s="168"/>
      <c r="P67" s="168"/>
      <c r="Q67" s="168"/>
      <c r="R67" s="169">
        <f t="shared" si="0"/>
        <v>0</v>
      </c>
      <c r="S67" s="169">
        <f t="shared" si="1"/>
        <v>0</v>
      </c>
      <c r="T67" s="169">
        <f t="shared" si="2"/>
        <v>0</v>
      </c>
      <c r="U67" s="169">
        <f t="shared" si="3"/>
        <v>0</v>
      </c>
      <c r="V67" s="170">
        <f>IF(N67="nio",0,IF(N67&gt;0,VLOOKUP(G67,'3-Productie normen'!A:N,VLOOKUP(N67,'3-Productie normen'!R:S,2,FALSE),FALSE)))</f>
        <v>0</v>
      </c>
      <c r="W67" s="170">
        <f t="shared" si="4"/>
        <v>0</v>
      </c>
      <c r="X67" s="170">
        <f t="shared" si="5"/>
        <v>0</v>
      </c>
      <c r="Y67" s="170">
        <f t="shared" si="6"/>
        <v>0</v>
      </c>
      <c r="Z67" s="171">
        <f>VLOOKUP(G67,'3-Productie normen'!A:N,10,FALSE)</f>
        <v>0</v>
      </c>
      <c r="AA67" s="171"/>
      <c r="AC67" s="127">
        <f t="shared" si="7"/>
        <v>0</v>
      </c>
    </row>
    <row r="68" spans="1:29" ht="14.1" customHeight="1">
      <c r="A68" s="145">
        <v>68</v>
      </c>
      <c r="B68" s="164" t="s">
        <v>233</v>
      </c>
      <c r="C68" s="164" t="s">
        <v>234</v>
      </c>
      <c r="D68" s="130" t="s">
        <v>236</v>
      </c>
      <c r="E68" s="165">
        <v>64</v>
      </c>
      <c r="F68" s="124" t="s">
        <v>247</v>
      </c>
      <c r="G68" s="164" t="s">
        <v>270</v>
      </c>
      <c r="H68" s="166" t="s">
        <v>443</v>
      </c>
      <c r="I68" s="167">
        <v>16</v>
      </c>
      <c r="J68" s="489">
        <v>1</v>
      </c>
      <c r="K68" s="489"/>
      <c r="L68" s="489"/>
      <c r="M68" s="489"/>
      <c r="N68" s="168" t="s">
        <v>271</v>
      </c>
      <c r="O68" s="168"/>
      <c r="P68" s="168"/>
      <c r="Q68" s="168"/>
      <c r="R68" s="169">
        <f t="shared" si="0"/>
        <v>0</v>
      </c>
      <c r="S68" s="169">
        <f t="shared" si="1"/>
        <v>0</v>
      </c>
      <c r="T68" s="169">
        <f t="shared" si="2"/>
        <v>0</v>
      </c>
      <c r="U68" s="169">
        <f t="shared" si="3"/>
        <v>0</v>
      </c>
      <c r="V68" s="170">
        <f>IF(N68="nio",0,IF(N68&gt;0,VLOOKUP(G68,'3-Productie normen'!A:N,VLOOKUP(N68,'3-Productie normen'!R:S,2,FALSE),FALSE)))</f>
        <v>0</v>
      </c>
      <c r="W68" s="170">
        <f t="shared" si="4"/>
        <v>0</v>
      </c>
      <c r="X68" s="170">
        <f t="shared" si="5"/>
        <v>0</v>
      </c>
      <c r="Y68" s="170">
        <f t="shared" si="6"/>
        <v>0</v>
      </c>
      <c r="Z68" s="171">
        <f>VLOOKUP(G68,'3-Productie normen'!A:N,10,FALSE)</f>
        <v>0</v>
      </c>
      <c r="AA68" s="171"/>
      <c r="AC68" s="127">
        <f t="shared" si="7"/>
        <v>0</v>
      </c>
    </row>
    <row r="69" spans="1:29" ht="14.1" customHeight="1">
      <c r="A69" s="145">
        <v>69</v>
      </c>
      <c r="B69" s="164" t="s">
        <v>233</v>
      </c>
      <c r="C69" s="164" t="s">
        <v>234</v>
      </c>
      <c r="D69" s="130" t="s">
        <v>236</v>
      </c>
      <c r="E69" s="165">
        <v>65</v>
      </c>
      <c r="F69" s="124" t="s">
        <v>247</v>
      </c>
      <c r="G69" s="164" t="s">
        <v>270</v>
      </c>
      <c r="H69" s="166" t="s">
        <v>443</v>
      </c>
      <c r="I69" s="167">
        <v>11</v>
      </c>
      <c r="J69" s="489">
        <v>1</v>
      </c>
      <c r="K69" s="489"/>
      <c r="L69" s="489"/>
      <c r="M69" s="489"/>
      <c r="N69" s="168" t="s">
        <v>271</v>
      </c>
      <c r="O69" s="168"/>
      <c r="P69" s="168"/>
      <c r="Q69" s="168"/>
      <c r="R69" s="169">
        <f t="shared" si="0"/>
        <v>0</v>
      </c>
      <c r="S69" s="169">
        <f t="shared" si="1"/>
        <v>0</v>
      </c>
      <c r="T69" s="169">
        <f t="shared" si="2"/>
        <v>0</v>
      </c>
      <c r="U69" s="169">
        <f t="shared" si="3"/>
        <v>0</v>
      </c>
      <c r="V69" s="170">
        <f>IF(N69="nio",0,IF(N69&gt;0,VLOOKUP(G69,'3-Productie normen'!A:N,VLOOKUP(N69,'3-Productie normen'!R:S,2,FALSE),FALSE)))</f>
        <v>0</v>
      </c>
      <c r="W69" s="170">
        <f t="shared" si="4"/>
        <v>0</v>
      </c>
      <c r="X69" s="170">
        <f t="shared" si="5"/>
        <v>0</v>
      </c>
      <c r="Y69" s="170">
        <f t="shared" si="6"/>
        <v>0</v>
      </c>
      <c r="Z69" s="171">
        <f>VLOOKUP(G69,'3-Productie normen'!A:N,10,FALSE)</f>
        <v>0</v>
      </c>
      <c r="AA69" s="171"/>
      <c r="AC69" s="127">
        <f t="shared" si="7"/>
        <v>0</v>
      </c>
    </row>
    <row r="70" spans="1:29" ht="14.1" customHeight="1">
      <c r="A70" s="145">
        <v>70</v>
      </c>
      <c r="B70" s="164" t="s">
        <v>233</v>
      </c>
      <c r="C70" s="164" t="s">
        <v>234</v>
      </c>
      <c r="D70" s="130" t="s">
        <v>236</v>
      </c>
      <c r="E70" s="165">
        <v>66</v>
      </c>
      <c r="F70" s="124" t="s">
        <v>247</v>
      </c>
      <c r="G70" s="164" t="s">
        <v>270</v>
      </c>
      <c r="H70" s="166" t="s">
        <v>443</v>
      </c>
      <c r="I70" s="167">
        <v>36</v>
      </c>
      <c r="J70" s="489">
        <v>1</v>
      </c>
      <c r="K70" s="489"/>
      <c r="L70" s="489"/>
      <c r="M70" s="489"/>
      <c r="N70" s="168" t="s">
        <v>271</v>
      </c>
      <c r="O70" s="168"/>
      <c r="P70" s="168"/>
      <c r="Q70" s="168"/>
      <c r="R70" s="169">
        <f t="shared" si="0"/>
        <v>0</v>
      </c>
      <c r="S70" s="169">
        <f t="shared" si="1"/>
        <v>0</v>
      </c>
      <c r="T70" s="169">
        <f t="shared" si="2"/>
        <v>0</v>
      </c>
      <c r="U70" s="169">
        <f t="shared" si="3"/>
        <v>0</v>
      </c>
      <c r="V70" s="170">
        <f>IF(N70="nio",0,IF(N70&gt;0,VLOOKUP(G70,'3-Productie normen'!A:N,VLOOKUP(N70,'3-Productie normen'!R:S,2,FALSE),FALSE)))</f>
        <v>0</v>
      </c>
      <c r="W70" s="170">
        <f t="shared" si="4"/>
        <v>0</v>
      </c>
      <c r="X70" s="170">
        <f t="shared" si="5"/>
        <v>0</v>
      </c>
      <c r="Y70" s="170">
        <f t="shared" si="6"/>
        <v>0</v>
      </c>
      <c r="Z70" s="171">
        <f>VLOOKUP(G70,'3-Productie normen'!A:N,10,FALSE)</f>
        <v>0</v>
      </c>
      <c r="AA70" s="171"/>
      <c r="AC70" s="127">
        <f t="shared" si="7"/>
        <v>0</v>
      </c>
    </row>
    <row r="71" spans="1:29" ht="14.1" customHeight="1">
      <c r="A71" s="145">
        <v>71</v>
      </c>
      <c r="B71" s="164" t="s">
        <v>233</v>
      </c>
      <c r="C71" s="164" t="s">
        <v>234</v>
      </c>
      <c r="D71" s="130" t="s">
        <v>236</v>
      </c>
      <c r="E71" s="165">
        <v>67</v>
      </c>
      <c r="F71" s="124" t="s">
        <v>247</v>
      </c>
      <c r="G71" s="164" t="s">
        <v>270</v>
      </c>
      <c r="H71" s="166" t="s">
        <v>443</v>
      </c>
      <c r="I71" s="167">
        <v>14</v>
      </c>
      <c r="J71" s="489">
        <v>1</v>
      </c>
      <c r="K71" s="489"/>
      <c r="L71" s="489"/>
      <c r="M71" s="489"/>
      <c r="N71" s="168" t="s">
        <v>271</v>
      </c>
      <c r="O71" s="168"/>
      <c r="P71" s="168"/>
      <c r="Q71" s="168"/>
      <c r="R71" s="169">
        <f t="shared" si="0"/>
        <v>0</v>
      </c>
      <c r="S71" s="169">
        <f t="shared" si="1"/>
        <v>0</v>
      </c>
      <c r="T71" s="169">
        <f t="shared" si="2"/>
        <v>0</v>
      </c>
      <c r="U71" s="169">
        <f t="shared" si="3"/>
        <v>0</v>
      </c>
      <c r="V71" s="170">
        <f>IF(N71="nio",0,IF(N71&gt;0,VLOOKUP(G71,'3-Productie normen'!A:N,VLOOKUP(N71,'3-Productie normen'!R:S,2,FALSE),FALSE)))</f>
        <v>0</v>
      </c>
      <c r="W71" s="170">
        <f t="shared" si="4"/>
        <v>0</v>
      </c>
      <c r="X71" s="170">
        <f t="shared" si="5"/>
        <v>0</v>
      </c>
      <c r="Y71" s="170">
        <f t="shared" si="6"/>
        <v>0</v>
      </c>
      <c r="Z71" s="171">
        <f>VLOOKUP(G71,'3-Productie normen'!A:N,10,FALSE)</f>
        <v>0</v>
      </c>
      <c r="AA71" s="171"/>
      <c r="AC71" s="127">
        <f t="shared" si="7"/>
        <v>0</v>
      </c>
    </row>
    <row r="72" spans="1:29" ht="14.1" customHeight="1">
      <c r="A72" s="145">
        <v>72</v>
      </c>
      <c r="B72" s="164" t="s">
        <v>233</v>
      </c>
      <c r="C72" s="164" t="s">
        <v>234</v>
      </c>
      <c r="D72" s="130" t="s">
        <v>236</v>
      </c>
      <c r="E72" s="165">
        <v>70</v>
      </c>
      <c r="F72" s="124" t="s">
        <v>239</v>
      </c>
      <c r="G72" s="164" t="s">
        <v>270</v>
      </c>
      <c r="H72" s="166" t="s">
        <v>443</v>
      </c>
      <c r="I72" s="167">
        <v>14</v>
      </c>
      <c r="J72" s="489">
        <v>1</v>
      </c>
      <c r="K72" s="489"/>
      <c r="L72" s="489"/>
      <c r="M72" s="489"/>
      <c r="N72" s="168" t="s">
        <v>271</v>
      </c>
      <c r="O72" s="168"/>
      <c r="P72" s="168"/>
      <c r="Q72" s="168"/>
      <c r="R72" s="169">
        <f t="shared" si="0"/>
        <v>0</v>
      </c>
      <c r="S72" s="169">
        <f t="shared" si="1"/>
        <v>0</v>
      </c>
      <c r="T72" s="169">
        <f t="shared" si="2"/>
        <v>0</v>
      </c>
      <c r="U72" s="169">
        <f t="shared" si="3"/>
        <v>0</v>
      </c>
      <c r="V72" s="170">
        <f>IF(N72="nio",0,IF(N72&gt;0,VLOOKUP(G72,'3-Productie normen'!A:N,VLOOKUP(N72,'3-Productie normen'!R:S,2,FALSE),FALSE)))</f>
        <v>0</v>
      </c>
      <c r="W72" s="170">
        <f t="shared" si="4"/>
        <v>0</v>
      </c>
      <c r="X72" s="170">
        <f t="shared" si="5"/>
        <v>0</v>
      </c>
      <c r="Y72" s="170">
        <f t="shared" si="6"/>
        <v>0</v>
      </c>
      <c r="Z72" s="171">
        <f>VLOOKUP(G72,'3-Productie normen'!A:N,10,FALSE)</f>
        <v>0</v>
      </c>
      <c r="AA72" s="171"/>
      <c r="AC72" s="127">
        <f t="shared" si="7"/>
        <v>0</v>
      </c>
    </row>
    <row r="73" spans="1:29" ht="14.1" customHeight="1">
      <c r="A73" s="145">
        <v>73</v>
      </c>
      <c r="B73" s="164" t="s">
        <v>233</v>
      </c>
      <c r="C73" s="164" t="s">
        <v>234</v>
      </c>
      <c r="D73" s="130" t="s">
        <v>236</v>
      </c>
      <c r="E73" s="165">
        <v>71</v>
      </c>
      <c r="F73" s="124" t="s">
        <v>239</v>
      </c>
      <c r="G73" s="164" t="s">
        <v>270</v>
      </c>
      <c r="H73" s="166" t="s">
        <v>443</v>
      </c>
      <c r="I73" s="167">
        <v>4</v>
      </c>
      <c r="J73" s="489">
        <v>1</v>
      </c>
      <c r="K73" s="489"/>
      <c r="L73" s="489"/>
      <c r="M73" s="489"/>
      <c r="N73" s="168" t="s">
        <v>271</v>
      </c>
      <c r="O73" s="168"/>
      <c r="P73" s="168"/>
      <c r="Q73" s="168"/>
      <c r="R73" s="169">
        <f t="shared" si="0"/>
        <v>0</v>
      </c>
      <c r="S73" s="169">
        <f t="shared" si="1"/>
        <v>0</v>
      </c>
      <c r="T73" s="169">
        <f t="shared" si="2"/>
        <v>0</v>
      </c>
      <c r="U73" s="169">
        <f t="shared" si="3"/>
        <v>0</v>
      </c>
      <c r="V73" s="170">
        <f>IF(N73="nio",0,IF(N73&gt;0,VLOOKUP(G73,'3-Productie normen'!A:N,VLOOKUP(N73,'3-Productie normen'!R:S,2,FALSE),FALSE)))</f>
        <v>0</v>
      </c>
      <c r="W73" s="170">
        <f t="shared" si="4"/>
        <v>0</v>
      </c>
      <c r="X73" s="170">
        <f t="shared" si="5"/>
        <v>0</v>
      </c>
      <c r="Y73" s="170">
        <f t="shared" si="6"/>
        <v>0</v>
      </c>
      <c r="Z73" s="171">
        <f>VLOOKUP(G73,'3-Productie normen'!A:N,10,FALSE)</f>
        <v>0</v>
      </c>
      <c r="AA73" s="171"/>
      <c r="AC73" s="127">
        <f t="shared" si="7"/>
        <v>0</v>
      </c>
    </row>
    <row r="74" spans="1:29" ht="14.1" customHeight="1">
      <c r="A74" s="145">
        <v>74</v>
      </c>
      <c r="B74" s="164" t="s">
        <v>233</v>
      </c>
      <c r="C74" s="164" t="s">
        <v>234</v>
      </c>
      <c r="D74" s="130" t="s">
        <v>236</v>
      </c>
      <c r="E74" s="165">
        <v>72</v>
      </c>
      <c r="F74" s="124" t="s">
        <v>239</v>
      </c>
      <c r="G74" s="164" t="s">
        <v>270</v>
      </c>
      <c r="H74" s="166" t="s">
        <v>443</v>
      </c>
      <c r="I74" s="167">
        <v>11</v>
      </c>
      <c r="J74" s="489">
        <v>1</v>
      </c>
      <c r="K74" s="489"/>
      <c r="L74" s="489"/>
      <c r="M74" s="489"/>
      <c r="N74" s="168" t="s">
        <v>271</v>
      </c>
      <c r="O74" s="168"/>
      <c r="P74" s="168"/>
      <c r="Q74" s="168"/>
      <c r="R74" s="169">
        <f t="shared" ref="R74:R95" si="8">IF(N74="nio",0,IF(N74&gt;0,N74*I74/V74,0))*J74</f>
        <v>0</v>
      </c>
      <c r="S74" s="169">
        <f t="shared" ref="S74:S95" si="9">IF(O74&gt;0,O74*I74/W74,0)*K74</f>
        <v>0</v>
      </c>
      <c r="T74" s="169">
        <f t="shared" ref="T74:T95" si="10">IF(P74&gt;0,P74*I74/X74,0)*L74</f>
        <v>0</v>
      </c>
      <c r="U74" s="169">
        <f t="shared" ref="U74:U95" si="11">IF(Q74&gt;0,Q74*I74/Y74,0)*M74</f>
        <v>0</v>
      </c>
      <c r="V74" s="170">
        <f>IF(N74="nio",0,IF(N74&gt;0,VLOOKUP(G74,'3-Productie normen'!A:N,VLOOKUP(N74,'3-Productie normen'!R:S,2,FALSE),FALSE)))</f>
        <v>0</v>
      </c>
      <c r="W74" s="170">
        <f t="shared" ref="W74:W95" si="12">IF(O74&gt;0,V74*$W$8,0)</f>
        <v>0</v>
      </c>
      <c r="X74" s="170">
        <f t="shared" ref="X74:X95" si="13">IF(P74&gt;0,V74*$X$8,0)</f>
        <v>0</v>
      </c>
      <c r="Y74" s="170">
        <f t="shared" ref="Y74:Y95" si="14">IF(Q74&gt;0,V74*$Y$8,0)</f>
        <v>0</v>
      </c>
      <c r="Z74" s="171">
        <f>VLOOKUP(G74,'3-Productie normen'!A:N,10,FALSE)</f>
        <v>0</v>
      </c>
      <c r="AA74" s="171"/>
      <c r="AC74" s="127">
        <f t="shared" ref="AC74:AC95" si="15">SUM(N74:P74)*I74</f>
        <v>0</v>
      </c>
    </row>
    <row r="75" spans="1:29" ht="14.1" customHeight="1">
      <c r="A75" s="145">
        <v>75</v>
      </c>
      <c r="B75" s="164" t="s">
        <v>233</v>
      </c>
      <c r="C75" s="164" t="s">
        <v>234</v>
      </c>
      <c r="D75" s="130" t="s">
        <v>236</v>
      </c>
      <c r="E75" s="165">
        <v>73</v>
      </c>
      <c r="F75" s="124" t="s">
        <v>239</v>
      </c>
      <c r="G75" s="164" t="s">
        <v>270</v>
      </c>
      <c r="H75" s="166" t="s">
        <v>443</v>
      </c>
      <c r="I75" s="167">
        <v>11</v>
      </c>
      <c r="J75" s="489">
        <v>1</v>
      </c>
      <c r="K75" s="489"/>
      <c r="L75" s="489"/>
      <c r="M75" s="489"/>
      <c r="N75" s="168" t="s">
        <v>271</v>
      </c>
      <c r="O75" s="168"/>
      <c r="P75" s="168"/>
      <c r="Q75" s="168"/>
      <c r="R75" s="169">
        <f t="shared" si="8"/>
        <v>0</v>
      </c>
      <c r="S75" s="169">
        <f t="shared" si="9"/>
        <v>0</v>
      </c>
      <c r="T75" s="169">
        <f t="shared" si="10"/>
        <v>0</v>
      </c>
      <c r="U75" s="169">
        <f t="shared" si="11"/>
        <v>0</v>
      </c>
      <c r="V75" s="170">
        <f>IF(N75="nio",0,IF(N75&gt;0,VLOOKUP(G75,'3-Productie normen'!A:N,VLOOKUP(N75,'3-Productie normen'!R:S,2,FALSE),FALSE)))</f>
        <v>0</v>
      </c>
      <c r="W75" s="170">
        <f t="shared" si="12"/>
        <v>0</v>
      </c>
      <c r="X75" s="170">
        <f t="shared" si="13"/>
        <v>0</v>
      </c>
      <c r="Y75" s="170">
        <f t="shared" si="14"/>
        <v>0</v>
      </c>
      <c r="Z75" s="171">
        <f>VLOOKUP(G75,'3-Productie normen'!A:N,10,FALSE)</f>
        <v>0</v>
      </c>
      <c r="AA75" s="171"/>
      <c r="AC75" s="127">
        <f t="shared" si="15"/>
        <v>0</v>
      </c>
    </row>
    <row r="76" spans="1:29" ht="14.1" customHeight="1">
      <c r="A76" s="145">
        <v>76</v>
      </c>
      <c r="B76" s="164" t="s">
        <v>233</v>
      </c>
      <c r="C76" s="164" t="s">
        <v>234</v>
      </c>
      <c r="D76" s="130" t="s">
        <v>236</v>
      </c>
      <c r="E76" s="165">
        <v>74</v>
      </c>
      <c r="F76" s="124" t="s">
        <v>239</v>
      </c>
      <c r="G76" s="164" t="s">
        <v>270</v>
      </c>
      <c r="H76" s="166" t="s">
        <v>443</v>
      </c>
      <c r="I76" s="167">
        <v>6</v>
      </c>
      <c r="J76" s="489">
        <v>1</v>
      </c>
      <c r="K76" s="489"/>
      <c r="L76" s="489"/>
      <c r="M76" s="489"/>
      <c r="N76" s="168" t="s">
        <v>271</v>
      </c>
      <c r="O76" s="168"/>
      <c r="P76" s="168"/>
      <c r="Q76" s="168"/>
      <c r="R76" s="169">
        <f t="shared" si="8"/>
        <v>0</v>
      </c>
      <c r="S76" s="169">
        <f t="shared" si="9"/>
        <v>0</v>
      </c>
      <c r="T76" s="169">
        <f t="shared" si="10"/>
        <v>0</v>
      </c>
      <c r="U76" s="169">
        <f t="shared" si="11"/>
        <v>0</v>
      </c>
      <c r="V76" s="170">
        <f>IF(N76="nio",0,IF(N76&gt;0,VLOOKUP(G76,'3-Productie normen'!A:N,VLOOKUP(N76,'3-Productie normen'!R:S,2,FALSE),FALSE)))</f>
        <v>0</v>
      </c>
      <c r="W76" s="170">
        <f t="shared" si="12"/>
        <v>0</v>
      </c>
      <c r="X76" s="170">
        <f t="shared" si="13"/>
        <v>0</v>
      </c>
      <c r="Y76" s="170">
        <f t="shared" si="14"/>
        <v>0</v>
      </c>
      <c r="Z76" s="171">
        <f>VLOOKUP(G76,'3-Productie normen'!A:N,10,FALSE)</f>
        <v>0</v>
      </c>
      <c r="AA76" s="171"/>
      <c r="AC76" s="127">
        <f t="shared" si="15"/>
        <v>0</v>
      </c>
    </row>
    <row r="77" spans="1:29" ht="14.1" customHeight="1">
      <c r="A77" s="145">
        <v>77</v>
      </c>
      <c r="B77" s="164" t="s">
        <v>233</v>
      </c>
      <c r="C77" s="164" t="s">
        <v>234</v>
      </c>
      <c r="D77" s="130" t="s">
        <v>236</v>
      </c>
      <c r="E77" s="165">
        <v>75</v>
      </c>
      <c r="F77" s="124" t="s">
        <v>239</v>
      </c>
      <c r="G77" s="164" t="s">
        <v>270</v>
      </c>
      <c r="H77" s="166" t="s">
        <v>443</v>
      </c>
      <c r="I77" s="167">
        <v>3</v>
      </c>
      <c r="J77" s="489">
        <v>1</v>
      </c>
      <c r="K77" s="489"/>
      <c r="L77" s="489"/>
      <c r="M77" s="489"/>
      <c r="N77" s="168" t="s">
        <v>271</v>
      </c>
      <c r="O77" s="168"/>
      <c r="P77" s="168"/>
      <c r="Q77" s="168"/>
      <c r="R77" s="169">
        <f t="shared" si="8"/>
        <v>0</v>
      </c>
      <c r="S77" s="169">
        <f t="shared" si="9"/>
        <v>0</v>
      </c>
      <c r="T77" s="169">
        <f t="shared" si="10"/>
        <v>0</v>
      </c>
      <c r="U77" s="169">
        <f t="shared" si="11"/>
        <v>0</v>
      </c>
      <c r="V77" s="170">
        <f>IF(N77="nio",0,IF(N77&gt;0,VLOOKUP(G77,'3-Productie normen'!A:N,VLOOKUP(N77,'3-Productie normen'!R:S,2,FALSE),FALSE)))</f>
        <v>0</v>
      </c>
      <c r="W77" s="170">
        <f t="shared" si="12"/>
        <v>0</v>
      </c>
      <c r="X77" s="170">
        <f t="shared" si="13"/>
        <v>0</v>
      </c>
      <c r="Y77" s="170">
        <f t="shared" si="14"/>
        <v>0</v>
      </c>
      <c r="Z77" s="171">
        <f>VLOOKUP(G77,'3-Productie normen'!A:N,10,FALSE)</f>
        <v>0</v>
      </c>
      <c r="AA77" s="171"/>
      <c r="AC77" s="127">
        <f t="shared" si="15"/>
        <v>0</v>
      </c>
    </row>
    <row r="78" spans="1:29" ht="14.1" customHeight="1">
      <c r="A78" s="145">
        <v>78</v>
      </c>
      <c r="B78" s="164" t="s">
        <v>233</v>
      </c>
      <c r="C78" s="164" t="s">
        <v>234</v>
      </c>
      <c r="D78" s="130" t="s">
        <v>236</v>
      </c>
      <c r="E78" s="165">
        <v>76</v>
      </c>
      <c r="F78" s="124" t="s">
        <v>239</v>
      </c>
      <c r="G78" s="164" t="s">
        <v>270</v>
      </c>
      <c r="H78" s="166" t="s">
        <v>443</v>
      </c>
      <c r="I78" s="167">
        <v>4</v>
      </c>
      <c r="J78" s="489">
        <v>1</v>
      </c>
      <c r="K78" s="489"/>
      <c r="L78" s="489"/>
      <c r="M78" s="489"/>
      <c r="N78" s="168" t="s">
        <v>271</v>
      </c>
      <c r="O78" s="168"/>
      <c r="P78" s="168"/>
      <c r="Q78" s="168"/>
      <c r="R78" s="169">
        <f t="shared" si="8"/>
        <v>0</v>
      </c>
      <c r="S78" s="169">
        <f t="shared" si="9"/>
        <v>0</v>
      </c>
      <c r="T78" s="169">
        <f t="shared" si="10"/>
        <v>0</v>
      </c>
      <c r="U78" s="169">
        <f t="shared" si="11"/>
        <v>0</v>
      </c>
      <c r="V78" s="170">
        <f>IF(N78="nio",0,IF(N78&gt;0,VLOOKUP(G78,'3-Productie normen'!A:N,VLOOKUP(N78,'3-Productie normen'!R:S,2,FALSE),FALSE)))</f>
        <v>0</v>
      </c>
      <c r="W78" s="170">
        <f t="shared" si="12"/>
        <v>0</v>
      </c>
      <c r="X78" s="170">
        <f t="shared" si="13"/>
        <v>0</v>
      </c>
      <c r="Y78" s="170">
        <f t="shared" si="14"/>
        <v>0</v>
      </c>
      <c r="Z78" s="171">
        <f>VLOOKUP(G78,'3-Productie normen'!A:N,10,FALSE)</f>
        <v>0</v>
      </c>
      <c r="AA78" s="171"/>
      <c r="AC78" s="127">
        <f t="shared" si="15"/>
        <v>0</v>
      </c>
    </row>
    <row r="79" spans="1:29" ht="14.1" customHeight="1">
      <c r="A79" s="145">
        <v>79</v>
      </c>
      <c r="B79" s="164" t="s">
        <v>233</v>
      </c>
      <c r="C79" s="164" t="s">
        <v>234</v>
      </c>
      <c r="D79" s="130" t="s">
        <v>236</v>
      </c>
      <c r="E79" s="165" t="s">
        <v>253</v>
      </c>
      <c r="F79" s="124" t="s">
        <v>254</v>
      </c>
      <c r="G79" s="164" t="s">
        <v>270</v>
      </c>
      <c r="H79" s="166" t="s">
        <v>443</v>
      </c>
      <c r="I79" s="167">
        <v>25</v>
      </c>
      <c r="J79" s="489">
        <v>1</v>
      </c>
      <c r="K79" s="489"/>
      <c r="L79" s="489"/>
      <c r="M79" s="489"/>
      <c r="N79" s="168" t="s">
        <v>271</v>
      </c>
      <c r="O79" s="168"/>
      <c r="P79" s="168"/>
      <c r="Q79" s="168"/>
      <c r="R79" s="169">
        <f t="shared" si="8"/>
        <v>0</v>
      </c>
      <c r="S79" s="169">
        <f t="shared" si="9"/>
        <v>0</v>
      </c>
      <c r="T79" s="169">
        <f t="shared" si="10"/>
        <v>0</v>
      </c>
      <c r="U79" s="169">
        <f t="shared" si="11"/>
        <v>0</v>
      </c>
      <c r="V79" s="170">
        <f>IF(N79="nio",0,IF(N79&gt;0,VLOOKUP(G79,'3-Productie normen'!A:N,VLOOKUP(N79,'3-Productie normen'!R:S,2,FALSE),FALSE)))</f>
        <v>0</v>
      </c>
      <c r="W79" s="170">
        <f t="shared" si="12"/>
        <v>0</v>
      </c>
      <c r="X79" s="170">
        <f t="shared" si="13"/>
        <v>0</v>
      </c>
      <c r="Y79" s="170">
        <f t="shared" si="14"/>
        <v>0</v>
      </c>
      <c r="Z79" s="171">
        <f>VLOOKUP(G79,'3-Productie normen'!A:N,10,FALSE)</f>
        <v>0</v>
      </c>
      <c r="AA79" s="171"/>
      <c r="AC79" s="127">
        <f t="shared" si="15"/>
        <v>0</v>
      </c>
    </row>
    <row r="80" spans="1:29" ht="14.1" customHeight="1">
      <c r="A80" s="145">
        <v>80</v>
      </c>
      <c r="B80" s="164" t="s">
        <v>233</v>
      </c>
      <c r="C80" s="164" t="s">
        <v>234</v>
      </c>
      <c r="D80" s="130" t="s">
        <v>249</v>
      </c>
      <c r="E80" s="165" t="s">
        <v>255</v>
      </c>
      <c r="F80" s="124" t="s">
        <v>245</v>
      </c>
      <c r="G80" s="124" t="s">
        <v>269</v>
      </c>
      <c r="H80" s="166" t="s">
        <v>442</v>
      </c>
      <c r="I80" s="167">
        <v>24</v>
      </c>
      <c r="J80" s="489">
        <v>1</v>
      </c>
      <c r="K80" s="489"/>
      <c r="L80" s="489"/>
      <c r="M80" s="489"/>
      <c r="N80" s="168">
        <v>255</v>
      </c>
      <c r="O80" s="168"/>
      <c r="P80" s="168"/>
      <c r="Q80" s="168"/>
      <c r="R80" s="169" t="e">
        <f t="shared" si="8"/>
        <v>#DIV/0!</v>
      </c>
      <c r="S80" s="169">
        <f t="shared" si="9"/>
        <v>0</v>
      </c>
      <c r="T80" s="169">
        <f t="shared" si="10"/>
        <v>0</v>
      </c>
      <c r="U80" s="169">
        <f t="shared" si="11"/>
        <v>0</v>
      </c>
      <c r="V80" s="170">
        <f>IF(N80="nio",0,IF(N80&gt;0,VLOOKUP(G80,'3-Productie normen'!A:N,VLOOKUP(N80,'3-Productie normen'!R:S,2,FALSE),FALSE)))</f>
        <v>0</v>
      </c>
      <c r="W80" s="170">
        <f t="shared" si="12"/>
        <v>0</v>
      </c>
      <c r="X80" s="170">
        <f t="shared" si="13"/>
        <v>0</v>
      </c>
      <c r="Y80" s="170">
        <f t="shared" si="14"/>
        <v>0</v>
      </c>
      <c r="Z80" s="171" t="str">
        <f>VLOOKUP(G80,'3-Productie normen'!A:N,10,FALSE)</f>
        <v>B</v>
      </c>
      <c r="AA80" s="171"/>
      <c r="AC80" s="127">
        <f t="shared" si="15"/>
        <v>6120</v>
      </c>
    </row>
    <row r="81" spans="1:30" ht="14.1" customHeight="1">
      <c r="A81" s="145">
        <v>81</v>
      </c>
      <c r="B81" s="164" t="s">
        <v>233</v>
      </c>
      <c r="C81" s="164" t="s">
        <v>234</v>
      </c>
      <c r="D81" s="130" t="s">
        <v>249</v>
      </c>
      <c r="E81" s="165" t="s">
        <v>256</v>
      </c>
      <c r="F81" s="124" t="s">
        <v>245</v>
      </c>
      <c r="G81" s="124" t="s">
        <v>269</v>
      </c>
      <c r="H81" s="166" t="s">
        <v>442</v>
      </c>
      <c r="I81" s="167">
        <v>24</v>
      </c>
      <c r="J81" s="489">
        <v>1</v>
      </c>
      <c r="K81" s="489"/>
      <c r="L81" s="489"/>
      <c r="M81" s="489"/>
      <c r="N81" s="168">
        <v>255</v>
      </c>
      <c r="O81" s="168"/>
      <c r="P81" s="168"/>
      <c r="Q81" s="168"/>
      <c r="R81" s="169" t="e">
        <f t="shared" si="8"/>
        <v>#DIV/0!</v>
      </c>
      <c r="S81" s="169">
        <f t="shared" si="9"/>
        <v>0</v>
      </c>
      <c r="T81" s="169">
        <f t="shared" si="10"/>
        <v>0</v>
      </c>
      <c r="U81" s="169">
        <f t="shared" si="11"/>
        <v>0</v>
      </c>
      <c r="V81" s="170">
        <f>IF(N81="nio",0,IF(N81&gt;0,VLOOKUP(G81,'3-Productie normen'!A:N,VLOOKUP(N81,'3-Productie normen'!R:S,2,FALSE),FALSE)))</f>
        <v>0</v>
      </c>
      <c r="W81" s="170">
        <f t="shared" si="12"/>
        <v>0</v>
      </c>
      <c r="X81" s="170">
        <f t="shared" si="13"/>
        <v>0</v>
      </c>
      <c r="Y81" s="170">
        <f t="shared" si="14"/>
        <v>0</v>
      </c>
      <c r="Z81" s="171" t="str">
        <f>VLOOKUP(G81,'3-Productie normen'!A:N,10,FALSE)</f>
        <v>B</v>
      </c>
      <c r="AA81" s="171"/>
      <c r="AC81" s="127">
        <f t="shared" si="15"/>
        <v>6120</v>
      </c>
    </row>
    <row r="82" spans="1:30" ht="14.1" customHeight="1">
      <c r="A82" s="145">
        <v>82</v>
      </c>
      <c r="B82" s="164" t="s">
        <v>233</v>
      </c>
      <c r="C82" s="164" t="s">
        <v>234</v>
      </c>
      <c r="D82" s="130" t="s">
        <v>249</v>
      </c>
      <c r="E82" s="165" t="s">
        <v>257</v>
      </c>
      <c r="F82" s="124" t="s">
        <v>245</v>
      </c>
      <c r="G82" s="124" t="s">
        <v>269</v>
      </c>
      <c r="H82" s="166" t="s">
        <v>442</v>
      </c>
      <c r="I82" s="167">
        <v>25</v>
      </c>
      <c r="J82" s="489">
        <v>1</v>
      </c>
      <c r="K82" s="489"/>
      <c r="L82" s="489"/>
      <c r="M82" s="489"/>
      <c r="N82" s="168">
        <v>255</v>
      </c>
      <c r="O82" s="168"/>
      <c r="P82" s="168"/>
      <c r="Q82" s="168"/>
      <c r="R82" s="169" t="e">
        <f t="shared" si="8"/>
        <v>#DIV/0!</v>
      </c>
      <c r="S82" s="169">
        <f t="shared" si="9"/>
        <v>0</v>
      </c>
      <c r="T82" s="169">
        <f t="shared" si="10"/>
        <v>0</v>
      </c>
      <c r="U82" s="169">
        <f t="shared" si="11"/>
        <v>0</v>
      </c>
      <c r="V82" s="170">
        <f>IF(N82="nio",0,IF(N82&gt;0,VLOOKUP(G82,'3-Productie normen'!A:N,VLOOKUP(N82,'3-Productie normen'!R:S,2,FALSE),FALSE)))</f>
        <v>0</v>
      </c>
      <c r="W82" s="170">
        <f t="shared" si="12"/>
        <v>0</v>
      </c>
      <c r="X82" s="170">
        <f t="shared" si="13"/>
        <v>0</v>
      </c>
      <c r="Y82" s="170">
        <f t="shared" si="14"/>
        <v>0</v>
      </c>
      <c r="Z82" s="171" t="str">
        <f>VLOOKUP(G82,'3-Productie normen'!A:N,10,FALSE)</f>
        <v>B</v>
      </c>
      <c r="AA82" s="171"/>
      <c r="AC82" s="127">
        <f t="shared" si="15"/>
        <v>6375</v>
      </c>
    </row>
    <row r="83" spans="1:30" ht="14.1" customHeight="1">
      <c r="A83" s="145">
        <v>83</v>
      </c>
      <c r="B83" s="164" t="s">
        <v>233</v>
      </c>
      <c r="C83" s="164" t="s">
        <v>234</v>
      </c>
      <c r="D83" s="130" t="s">
        <v>249</v>
      </c>
      <c r="E83" s="165" t="s">
        <v>258</v>
      </c>
      <c r="F83" s="124" t="s">
        <v>245</v>
      </c>
      <c r="G83" s="124" t="s">
        <v>269</v>
      </c>
      <c r="H83" s="166" t="s">
        <v>442</v>
      </c>
      <c r="I83" s="167">
        <v>23</v>
      </c>
      <c r="J83" s="489">
        <v>1</v>
      </c>
      <c r="K83" s="489"/>
      <c r="L83" s="489"/>
      <c r="M83" s="489"/>
      <c r="N83" s="168">
        <v>255</v>
      </c>
      <c r="O83" s="168"/>
      <c r="P83" s="168"/>
      <c r="Q83" s="168"/>
      <c r="R83" s="169" t="e">
        <f t="shared" si="8"/>
        <v>#DIV/0!</v>
      </c>
      <c r="S83" s="169">
        <f t="shared" si="9"/>
        <v>0</v>
      </c>
      <c r="T83" s="169">
        <f t="shared" si="10"/>
        <v>0</v>
      </c>
      <c r="U83" s="169">
        <f t="shared" si="11"/>
        <v>0</v>
      </c>
      <c r="V83" s="170">
        <f>IF(N83="nio",0,IF(N83&gt;0,VLOOKUP(G83,'3-Productie normen'!A:N,VLOOKUP(N83,'3-Productie normen'!R:S,2,FALSE),FALSE)))</f>
        <v>0</v>
      </c>
      <c r="W83" s="170">
        <f t="shared" si="12"/>
        <v>0</v>
      </c>
      <c r="X83" s="170">
        <f t="shared" si="13"/>
        <v>0</v>
      </c>
      <c r="Y83" s="170">
        <f t="shared" si="14"/>
        <v>0</v>
      </c>
      <c r="Z83" s="171" t="str">
        <f>VLOOKUP(G83,'3-Productie normen'!A:N,10,FALSE)</f>
        <v>B</v>
      </c>
      <c r="AA83" s="171"/>
      <c r="AC83" s="127">
        <f t="shared" si="15"/>
        <v>5865</v>
      </c>
    </row>
    <row r="84" spans="1:30" ht="14.1" customHeight="1">
      <c r="A84" s="145">
        <v>84</v>
      </c>
      <c r="B84" s="164" t="s">
        <v>233</v>
      </c>
      <c r="C84" s="164" t="s">
        <v>234</v>
      </c>
      <c r="D84" s="130" t="s">
        <v>249</v>
      </c>
      <c r="E84" s="165" t="s">
        <v>259</v>
      </c>
      <c r="F84" s="124" t="s">
        <v>240</v>
      </c>
      <c r="G84" s="166" t="s">
        <v>273</v>
      </c>
      <c r="H84" s="166" t="s">
        <v>441</v>
      </c>
      <c r="I84" s="167">
        <v>25</v>
      </c>
      <c r="J84" s="489">
        <v>1</v>
      </c>
      <c r="K84" s="489"/>
      <c r="L84" s="489"/>
      <c r="M84" s="489"/>
      <c r="N84" s="168">
        <v>255</v>
      </c>
      <c r="O84" s="168"/>
      <c r="P84" s="168"/>
      <c r="Q84" s="168"/>
      <c r="R84" s="169" t="e">
        <f t="shared" si="8"/>
        <v>#DIV/0!</v>
      </c>
      <c r="S84" s="169">
        <f t="shared" si="9"/>
        <v>0</v>
      </c>
      <c r="T84" s="169">
        <f t="shared" si="10"/>
        <v>0</v>
      </c>
      <c r="U84" s="169">
        <f t="shared" si="11"/>
        <v>0</v>
      </c>
      <c r="V84" s="170">
        <f>IF(N84="nio",0,IF(N84&gt;0,VLOOKUP(G84,'3-Productie normen'!A:N,VLOOKUP(N84,'3-Productie normen'!R:S,2,FALSE),FALSE)))</f>
        <v>0</v>
      </c>
      <c r="W84" s="170">
        <f t="shared" si="12"/>
        <v>0</v>
      </c>
      <c r="X84" s="170">
        <f t="shared" si="13"/>
        <v>0</v>
      </c>
      <c r="Y84" s="170">
        <f t="shared" si="14"/>
        <v>0</v>
      </c>
      <c r="Z84" s="171" t="str">
        <f>VLOOKUP(G84,'3-Productie normen'!A:N,10,FALSE)</f>
        <v>V</v>
      </c>
      <c r="AA84" s="171"/>
      <c r="AC84" s="127">
        <f t="shared" si="15"/>
        <v>6375</v>
      </c>
    </row>
    <row r="85" spans="1:30" ht="14.1" customHeight="1">
      <c r="A85" s="145">
        <v>85</v>
      </c>
      <c r="B85" s="164" t="s">
        <v>233</v>
      </c>
      <c r="C85" s="164" t="s">
        <v>234</v>
      </c>
      <c r="D85" s="130" t="s">
        <v>236</v>
      </c>
      <c r="E85" s="165" t="s">
        <v>260</v>
      </c>
      <c r="F85" s="124" t="s">
        <v>261</v>
      </c>
      <c r="G85" s="166" t="s">
        <v>273</v>
      </c>
      <c r="H85" s="166" t="s">
        <v>443</v>
      </c>
      <c r="I85" s="167">
        <v>3</v>
      </c>
      <c r="J85" s="489">
        <v>1</v>
      </c>
      <c r="K85" s="489"/>
      <c r="L85" s="489"/>
      <c r="M85" s="489"/>
      <c r="N85" s="168">
        <v>255</v>
      </c>
      <c r="O85" s="168"/>
      <c r="P85" s="168"/>
      <c r="Q85" s="168"/>
      <c r="R85" s="169" t="e">
        <f t="shared" si="8"/>
        <v>#DIV/0!</v>
      </c>
      <c r="S85" s="169">
        <f t="shared" si="9"/>
        <v>0</v>
      </c>
      <c r="T85" s="169">
        <f t="shared" si="10"/>
        <v>0</v>
      </c>
      <c r="U85" s="169">
        <f t="shared" si="11"/>
        <v>0</v>
      </c>
      <c r="V85" s="170">
        <f>IF(N85="nio",0,IF(N85&gt;0,VLOOKUP(G85,'3-Productie normen'!A:N,VLOOKUP(N85,'3-Productie normen'!R:S,2,FALSE),FALSE)))</f>
        <v>0</v>
      </c>
      <c r="W85" s="170">
        <f t="shared" si="12"/>
        <v>0</v>
      </c>
      <c r="X85" s="170">
        <f t="shared" si="13"/>
        <v>0</v>
      </c>
      <c r="Y85" s="170">
        <f t="shared" si="14"/>
        <v>0</v>
      </c>
      <c r="Z85" s="171" t="str">
        <f>VLOOKUP(G85,'3-Productie normen'!A:N,10,FALSE)</f>
        <v>V</v>
      </c>
      <c r="AA85" s="171"/>
      <c r="AC85" s="127">
        <f t="shared" si="15"/>
        <v>765</v>
      </c>
    </row>
    <row r="86" spans="1:30" ht="14.1" customHeight="1">
      <c r="A86" s="145">
        <v>86</v>
      </c>
      <c r="B86" s="164" t="s">
        <v>233</v>
      </c>
      <c r="C86" s="164" t="s">
        <v>234</v>
      </c>
      <c r="D86" s="130" t="s">
        <v>236</v>
      </c>
      <c r="E86" s="165" t="s">
        <v>260</v>
      </c>
      <c r="F86" s="124" t="s">
        <v>262</v>
      </c>
      <c r="G86" s="164" t="s">
        <v>238</v>
      </c>
      <c r="H86" s="166" t="s">
        <v>443</v>
      </c>
      <c r="I86" s="167">
        <v>6</v>
      </c>
      <c r="J86" s="489">
        <v>1</v>
      </c>
      <c r="K86" s="489"/>
      <c r="L86" s="489"/>
      <c r="M86" s="489"/>
      <c r="N86" s="168">
        <v>255</v>
      </c>
      <c r="O86" s="168"/>
      <c r="P86" s="168"/>
      <c r="Q86" s="168"/>
      <c r="R86" s="169" t="e">
        <f t="shared" si="8"/>
        <v>#DIV/0!</v>
      </c>
      <c r="S86" s="169">
        <f t="shared" si="9"/>
        <v>0</v>
      </c>
      <c r="T86" s="169">
        <f t="shared" si="10"/>
        <v>0</v>
      </c>
      <c r="U86" s="169">
        <f t="shared" si="11"/>
        <v>0</v>
      </c>
      <c r="V86" s="170">
        <f>IF(N86="nio",0,IF(N86&gt;0,VLOOKUP(G86,'3-Productie normen'!A:N,VLOOKUP(N86,'3-Productie normen'!R:S,2,FALSE),FALSE)))</f>
        <v>0</v>
      </c>
      <c r="W86" s="170">
        <f t="shared" si="12"/>
        <v>0</v>
      </c>
      <c r="X86" s="170">
        <f t="shared" si="13"/>
        <v>0</v>
      </c>
      <c r="Y86" s="170">
        <f t="shared" si="14"/>
        <v>0</v>
      </c>
      <c r="Z86" s="171" t="str">
        <f>VLOOKUP(G86,'3-Productie normen'!A:N,10,FALSE)</f>
        <v>V</v>
      </c>
      <c r="AA86" s="171"/>
      <c r="AC86" s="127">
        <f t="shared" si="15"/>
        <v>1530</v>
      </c>
    </row>
    <row r="87" spans="1:30" ht="14.1" customHeight="1">
      <c r="A87" s="145">
        <v>87</v>
      </c>
      <c r="B87" s="164" t="s">
        <v>233</v>
      </c>
      <c r="C87" s="164" t="s">
        <v>234</v>
      </c>
      <c r="D87" s="130" t="s">
        <v>236</v>
      </c>
      <c r="E87" s="165" t="s">
        <v>260</v>
      </c>
      <c r="F87" s="124" t="s">
        <v>261</v>
      </c>
      <c r="G87" s="166" t="s">
        <v>273</v>
      </c>
      <c r="H87" s="166" t="s">
        <v>443</v>
      </c>
      <c r="I87" s="167">
        <v>1</v>
      </c>
      <c r="J87" s="489">
        <v>1</v>
      </c>
      <c r="K87" s="489"/>
      <c r="L87" s="489"/>
      <c r="M87" s="489"/>
      <c r="N87" s="168">
        <v>255</v>
      </c>
      <c r="O87" s="168"/>
      <c r="P87" s="168"/>
      <c r="Q87" s="168"/>
      <c r="R87" s="169" t="e">
        <f t="shared" si="8"/>
        <v>#DIV/0!</v>
      </c>
      <c r="S87" s="169">
        <f t="shared" si="9"/>
        <v>0</v>
      </c>
      <c r="T87" s="169">
        <f t="shared" si="10"/>
        <v>0</v>
      </c>
      <c r="U87" s="169">
        <f t="shared" si="11"/>
        <v>0</v>
      </c>
      <c r="V87" s="170">
        <f>IF(N87="nio",0,IF(N87&gt;0,VLOOKUP(G87,'3-Productie normen'!A:N,VLOOKUP(N87,'3-Productie normen'!R:S,2,FALSE),FALSE)))</f>
        <v>0</v>
      </c>
      <c r="W87" s="170">
        <f t="shared" si="12"/>
        <v>0</v>
      </c>
      <c r="X87" s="170">
        <f t="shared" si="13"/>
        <v>0</v>
      </c>
      <c r="Y87" s="170">
        <f t="shared" si="14"/>
        <v>0</v>
      </c>
      <c r="Z87" s="171" t="str">
        <f>VLOOKUP(G87,'3-Productie normen'!A:N,10,FALSE)</f>
        <v>V</v>
      </c>
      <c r="AA87" s="171"/>
      <c r="AC87" s="127">
        <f t="shared" si="15"/>
        <v>255</v>
      </c>
    </row>
    <row r="88" spans="1:30" ht="14.1" customHeight="1">
      <c r="A88" s="145">
        <v>88</v>
      </c>
      <c r="B88" s="164" t="s">
        <v>233</v>
      </c>
      <c r="C88" s="164" t="s">
        <v>234</v>
      </c>
      <c r="D88" s="130" t="s">
        <v>236</v>
      </c>
      <c r="E88" s="165" t="s">
        <v>260</v>
      </c>
      <c r="F88" s="124" t="s">
        <v>263</v>
      </c>
      <c r="G88" s="166" t="s">
        <v>273</v>
      </c>
      <c r="H88" s="166" t="s">
        <v>443</v>
      </c>
      <c r="I88" s="167">
        <v>8</v>
      </c>
      <c r="J88" s="489">
        <v>1</v>
      </c>
      <c r="K88" s="489"/>
      <c r="L88" s="489"/>
      <c r="M88" s="489"/>
      <c r="N88" s="168">
        <v>255</v>
      </c>
      <c r="O88" s="168"/>
      <c r="P88" s="168"/>
      <c r="Q88" s="168"/>
      <c r="R88" s="169" t="e">
        <f t="shared" si="8"/>
        <v>#DIV/0!</v>
      </c>
      <c r="S88" s="169">
        <f t="shared" si="9"/>
        <v>0</v>
      </c>
      <c r="T88" s="169">
        <f t="shared" si="10"/>
        <v>0</v>
      </c>
      <c r="U88" s="169">
        <f t="shared" si="11"/>
        <v>0</v>
      </c>
      <c r="V88" s="170">
        <f>IF(N88="nio",0,IF(N88&gt;0,VLOOKUP(G88,'3-Productie normen'!A:N,VLOOKUP(N88,'3-Productie normen'!R:S,2,FALSE),FALSE)))</f>
        <v>0</v>
      </c>
      <c r="W88" s="170">
        <f t="shared" si="12"/>
        <v>0</v>
      </c>
      <c r="X88" s="170">
        <f t="shared" si="13"/>
        <v>0</v>
      </c>
      <c r="Y88" s="170">
        <f t="shared" si="14"/>
        <v>0</v>
      </c>
      <c r="Z88" s="171" t="str">
        <f>VLOOKUP(G88,'3-Productie normen'!A:N,10,FALSE)</f>
        <v>V</v>
      </c>
      <c r="AA88" s="171"/>
      <c r="AC88" s="127">
        <f t="shared" si="15"/>
        <v>2040</v>
      </c>
    </row>
    <row r="89" spans="1:30" ht="14.1" customHeight="1">
      <c r="A89" s="145">
        <v>89</v>
      </c>
      <c r="B89" s="164" t="s">
        <v>233</v>
      </c>
      <c r="C89" s="164" t="s">
        <v>234</v>
      </c>
      <c r="D89" s="130" t="s">
        <v>236</v>
      </c>
      <c r="E89" s="165" t="s">
        <v>260</v>
      </c>
      <c r="F89" s="124" t="s">
        <v>264</v>
      </c>
      <c r="G89" s="124" t="s">
        <v>205</v>
      </c>
      <c r="H89" s="166" t="s">
        <v>443</v>
      </c>
      <c r="I89" s="167">
        <v>50</v>
      </c>
      <c r="J89" s="489">
        <v>1</v>
      </c>
      <c r="K89" s="489"/>
      <c r="L89" s="489"/>
      <c r="M89" s="489"/>
      <c r="N89" s="168">
        <v>255</v>
      </c>
      <c r="O89" s="168"/>
      <c r="P89" s="168"/>
      <c r="Q89" s="168"/>
      <c r="R89" s="169" t="e">
        <f t="shared" si="8"/>
        <v>#DIV/0!</v>
      </c>
      <c r="S89" s="169">
        <f t="shared" si="9"/>
        <v>0</v>
      </c>
      <c r="T89" s="169">
        <f t="shared" si="10"/>
        <v>0</v>
      </c>
      <c r="U89" s="169">
        <f t="shared" si="11"/>
        <v>0</v>
      </c>
      <c r="V89" s="170">
        <f>IF(N89="nio",0,IF(N89&gt;0,VLOOKUP(G89,'3-Productie normen'!A:N,VLOOKUP(N89,'3-Productie normen'!R:S,2,FALSE),FALSE)))</f>
        <v>0</v>
      </c>
      <c r="W89" s="170">
        <f t="shared" si="12"/>
        <v>0</v>
      </c>
      <c r="X89" s="170">
        <f t="shared" si="13"/>
        <v>0</v>
      </c>
      <c r="Y89" s="170">
        <f t="shared" si="14"/>
        <v>0</v>
      </c>
      <c r="Z89" s="171" t="str">
        <f>VLOOKUP(G89,'3-Productie normen'!A:N,10,FALSE)</f>
        <v>B</v>
      </c>
      <c r="AA89" s="171"/>
      <c r="AC89" s="127">
        <f t="shared" si="15"/>
        <v>12750</v>
      </c>
    </row>
    <row r="90" spans="1:30" ht="14.1" customHeight="1">
      <c r="A90" s="145">
        <v>90</v>
      </c>
      <c r="B90" s="164" t="s">
        <v>233</v>
      </c>
      <c r="C90" s="164" t="s">
        <v>234</v>
      </c>
      <c r="D90" s="130" t="s">
        <v>249</v>
      </c>
      <c r="E90" s="165" t="s">
        <v>265</v>
      </c>
      <c r="F90" s="124" t="s">
        <v>266</v>
      </c>
      <c r="G90" s="166" t="s">
        <v>272</v>
      </c>
      <c r="H90" s="166" t="s">
        <v>443</v>
      </c>
      <c r="I90" s="167">
        <v>5</v>
      </c>
      <c r="J90" s="489">
        <v>1</v>
      </c>
      <c r="K90" s="489"/>
      <c r="L90" s="489"/>
      <c r="M90" s="489"/>
      <c r="N90" s="168">
        <v>255</v>
      </c>
      <c r="O90" s="168"/>
      <c r="P90" s="168"/>
      <c r="Q90" s="168"/>
      <c r="R90" s="169" t="e">
        <f t="shared" si="8"/>
        <v>#DIV/0!</v>
      </c>
      <c r="S90" s="169">
        <f t="shared" si="9"/>
        <v>0</v>
      </c>
      <c r="T90" s="169">
        <f t="shared" si="10"/>
        <v>0</v>
      </c>
      <c r="U90" s="169">
        <f t="shared" si="11"/>
        <v>0</v>
      </c>
      <c r="V90" s="170">
        <f>IF(N90="nio",0,IF(N90&gt;0,VLOOKUP(G90,'3-Productie normen'!A:N,VLOOKUP(N90,'3-Productie normen'!R:S,2,FALSE),FALSE)))</f>
        <v>0</v>
      </c>
      <c r="W90" s="170">
        <f t="shared" si="12"/>
        <v>0</v>
      </c>
      <c r="X90" s="170">
        <f t="shared" si="13"/>
        <v>0</v>
      </c>
      <c r="Y90" s="170">
        <f t="shared" si="14"/>
        <v>0</v>
      </c>
      <c r="Z90" s="171" t="str">
        <f>VLOOKUP(G90,'3-Productie normen'!A:N,10,FALSE)</f>
        <v>V</v>
      </c>
      <c r="AA90" s="171"/>
      <c r="AC90" s="127">
        <f t="shared" si="15"/>
        <v>1275</v>
      </c>
    </row>
    <row r="91" spans="1:30" ht="14.1" customHeight="1">
      <c r="A91" s="145">
        <v>91</v>
      </c>
      <c r="B91" s="164" t="s">
        <v>233</v>
      </c>
      <c r="C91" s="164" t="s">
        <v>234</v>
      </c>
      <c r="D91" s="130" t="s">
        <v>249</v>
      </c>
      <c r="E91" s="165" t="s">
        <v>265</v>
      </c>
      <c r="F91" s="124" t="s">
        <v>263</v>
      </c>
      <c r="G91" s="166" t="s">
        <v>273</v>
      </c>
      <c r="H91" s="166" t="s">
        <v>443</v>
      </c>
      <c r="I91" s="167">
        <v>3</v>
      </c>
      <c r="J91" s="489">
        <v>1</v>
      </c>
      <c r="K91" s="489"/>
      <c r="L91" s="489"/>
      <c r="M91" s="489"/>
      <c r="N91" s="168">
        <v>255</v>
      </c>
      <c r="O91" s="168"/>
      <c r="P91" s="168"/>
      <c r="Q91" s="168"/>
      <c r="R91" s="169" t="e">
        <f t="shared" si="8"/>
        <v>#DIV/0!</v>
      </c>
      <c r="S91" s="169">
        <f t="shared" si="9"/>
        <v>0</v>
      </c>
      <c r="T91" s="169">
        <f t="shared" si="10"/>
        <v>0</v>
      </c>
      <c r="U91" s="169">
        <f t="shared" si="11"/>
        <v>0</v>
      </c>
      <c r="V91" s="170">
        <f>IF(N91="nio",0,IF(N91&gt;0,VLOOKUP(G91,'3-Productie normen'!A:N,VLOOKUP(N91,'3-Productie normen'!R:S,2,FALSE),FALSE)))</f>
        <v>0</v>
      </c>
      <c r="W91" s="170">
        <f t="shared" si="12"/>
        <v>0</v>
      </c>
      <c r="X91" s="170">
        <f t="shared" si="13"/>
        <v>0</v>
      </c>
      <c r="Y91" s="170">
        <f t="shared" si="14"/>
        <v>0</v>
      </c>
      <c r="Z91" s="171" t="str">
        <f>VLOOKUP(G91,'3-Productie normen'!A:N,10,FALSE)</f>
        <v>V</v>
      </c>
      <c r="AA91" s="171"/>
      <c r="AC91" s="127">
        <f t="shared" si="15"/>
        <v>765</v>
      </c>
    </row>
    <row r="92" spans="1:30" ht="14.1" customHeight="1">
      <c r="A92" s="145">
        <v>92</v>
      </c>
      <c r="B92" s="164" t="s">
        <v>233</v>
      </c>
      <c r="C92" s="164" t="s">
        <v>234</v>
      </c>
      <c r="D92" s="130" t="s">
        <v>249</v>
      </c>
      <c r="E92" s="165" t="s">
        <v>265</v>
      </c>
      <c r="F92" s="124" t="s">
        <v>264</v>
      </c>
      <c r="G92" s="124" t="s">
        <v>205</v>
      </c>
      <c r="H92" s="166" t="s">
        <v>443</v>
      </c>
      <c r="I92" s="167">
        <v>29</v>
      </c>
      <c r="J92" s="489">
        <v>1</v>
      </c>
      <c r="K92" s="489"/>
      <c r="L92" s="489"/>
      <c r="M92" s="489"/>
      <c r="N92" s="168">
        <v>255</v>
      </c>
      <c r="O92" s="168"/>
      <c r="P92" s="168"/>
      <c r="Q92" s="168"/>
      <c r="R92" s="169" t="e">
        <f t="shared" si="8"/>
        <v>#DIV/0!</v>
      </c>
      <c r="S92" s="169">
        <f t="shared" si="9"/>
        <v>0</v>
      </c>
      <c r="T92" s="169">
        <f t="shared" si="10"/>
        <v>0</v>
      </c>
      <c r="U92" s="169">
        <f t="shared" si="11"/>
        <v>0</v>
      </c>
      <c r="V92" s="170">
        <f>IF(N92="nio",0,IF(N92&gt;0,VLOOKUP(G92,'3-Productie normen'!A:N,VLOOKUP(N92,'3-Productie normen'!R:S,2,FALSE),FALSE)))</f>
        <v>0</v>
      </c>
      <c r="W92" s="170">
        <f t="shared" si="12"/>
        <v>0</v>
      </c>
      <c r="X92" s="170">
        <f t="shared" si="13"/>
        <v>0</v>
      </c>
      <c r="Y92" s="170">
        <f t="shared" si="14"/>
        <v>0</v>
      </c>
      <c r="Z92" s="171" t="str">
        <f>VLOOKUP(G92,'3-Productie normen'!A:N,10,FALSE)</f>
        <v>B</v>
      </c>
      <c r="AA92" s="171"/>
      <c r="AC92" s="127">
        <f t="shared" si="15"/>
        <v>7395</v>
      </c>
    </row>
    <row r="93" spans="1:30" ht="14.1" customHeight="1">
      <c r="A93" s="145">
        <v>93</v>
      </c>
      <c r="B93" s="164" t="s">
        <v>233</v>
      </c>
      <c r="C93" s="164" t="s">
        <v>234</v>
      </c>
      <c r="D93" s="130" t="s">
        <v>249</v>
      </c>
      <c r="E93" s="165" t="s">
        <v>265</v>
      </c>
      <c r="F93" s="124" t="s">
        <v>267</v>
      </c>
      <c r="G93" s="166" t="s">
        <v>17</v>
      </c>
      <c r="H93" s="166" t="s">
        <v>443</v>
      </c>
      <c r="I93" s="167">
        <v>4</v>
      </c>
      <c r="J93" s="489">
        <v>1</v>
      </c>
      <c r="K93" s="489"/>
      <c r="L93" s="489"/>
      <c r="M93" s="489"/>
      <c r="N93" s="168">
        <v>255</v>
      </c>
      <c r="O93" s="168"/>
      <c r="P93" s="168"/>
      <c r="Q93" s="168"/>
      <c r="R93" s="169" t="e">
        <f t="shared" si="8"/>
        <v>#DIV/0!</v>
      </c>
      <c r="S93" s="169">
        <f t="shared" si="9"/>
        <v>0</v>
      </c>
      <c r="T93" s="169">
        <f t="shared" si="10"/>
        <v>0</v>
      </c>
      <c r="U93" s="169">
        <f t="shared" si="11"/>
        <v>0</v>
      </c>
      <c r="V93" s="170">
        <f>IF(N93="nio",0,IF(N93&gt;0,VLOOKUP(G93,'3-Productie normen'!A:N,VLOOKUP(N93,'3-Productie normen'!R:S,2,FALSE),FALSE)))</f>
        <v>0</v>
      </c>
      <c r="W93" s="170">
        <f t="shared" si="12"/>
        <v>0</v>
      </c>
      <c r="X93" s="170">
        <f t="shared" si="13"/>
        <v>0</v>
      </c>
      <c r="Y93" s="170">
        <f t="shared" si="14"/>
        <v>0</v>
      </c>
      <c r="Z93" s="171" t="str">
        <f>VLOOKUP(G93,'3-Productie normen'!A:N,10,FALSE)</f>
        <v>S</v>
      </c>
      <c r="AA93" s="171"/>
      <c r="AC93" s="127">
        <f t="shared" si="15"/>
        <v>1020</v>
      </c>
    </row>
    <row r="94" spans="1:30" ht="14.1" customHeight="1">
      <c r="A94" s="145">
        <v>94</v>
      </c>
      <c r="B94" s="164" t="s">
        <v>233</v>
      </c>
      <c r="C94" s="164" t="s">
        <v>234</v>
      </c>
      <c r="D94" s="130" t="s">
        <v>249</v>
      </c>
      <c r="E94" s="165" t="s">
        <v>265</v>
      </c>
      <c r="F94" s="124" t="s">
        <v>267</v>
      </c>
      <c r="G94" s="166" t="s">
        <v>17</v>
      </c>
      <c r="H94" s="166" t="s">
        <v>443</v>
      </c>
      <c r="I94" s="167">
        <v>6</v>
      </c>
      <c r="J94" s="489">
        <v>1</v>
      </c>
      <c r="K94" s="489"/>
      <c r="L94" s="489"/>
      <c r="M94" s="489"/>
      <c r="N94" s="168">
        <v>255</v>
      </c>
      <c r="O94" s="168"/>
      <c r="P94" s="168"/>
      <c r="Q94" s="168"/>
      <c r="R94" s="169" t="e">
        <f t="shared" si="8"/>
        <v>#DIV/0!</v>
      </c>
      <c r="S94" s="169">
        <f t="shared" si="9"/>
        <v>0</v>
      </c>
      <c r="T94" s="169">
        <f t="shared" si="10"/>
        <v>0</v>
      </c>
      <c r="U94" s="169">
        <f t="shared" si="11"/>
        <v>0</v>
      </c>
      <c r="V94" s="170">
        <f>IF(N94="nio",0,IF(N94&gt;0,VLOOKUP(G94,'3-Productie normen'!A:N,VLOOKUP(N94,'3-Productie normen'!R:S,2,FALSE),FALSE)))</f>
        <v>0</v>
      </c>
      <c r="W94" s="170">
        <f t="shared" si="12"/>
        <v>0</v>
      </c>
      <c r="X94" s="170">
        <f t="shared" si="13"/>
        <v>0</v>
      </c>
      <c r="Y94" s="170">
        <f t="shared" si="14"/>
        <v>0</v>
      </c>
      <c r="Z94" s="171" t="str">
        <f>VLOOKUP(G94,'3-Productie normen'!A:N,10,FALSE)</f>
        <v>S</v>
      </c>
      <c r="AA94" s="171"/>
      <c r="AC94" s="127">
        <f t="shared" si="15"/>
        <v>1530</v>
      </c>
    </row>
    <row r="95" spans="1:30" ht="14.1" customHeight="1">
      <c r="A95" s="145">
        <v>95</v>
      </c>
      <c r="B95" s="164" t="s">
        <v>233</v>
      </c>
      <c r="C95" s="164" t="s">
        <v>234</v>
      </c>
      <c r="D95" s="130" t="s">
        <v>249</v>
      </c>
      <c r="E95" s="165" t="s">
        <v>265</v>
      </c>
      <c r="F95" s="124" t="s">
        <v>264</v>
      </c>
      <c r="G95" s="124" t="s">
        <v>205</v>
      </c>
      <c r="H95" s="166" t="s">
        <v>443</v>
      </c>
      <c r="I95" s="167">
        <v>15</v>
      </c>
      <c r="J95" s="489">
        <v>1</v>
      </c>
      <c r="K95" s="489"/>
      <c r="L95" s="489"/>
      <c r="M95" s="489"/>
      <c r="N95" s="168">
        <v>255</v>
      </c>
      <c r="O95" s="168"/>
      <c r="P95" s="168"/>
      <c r="Q95" s="168"/>
      <c r="R95" s="169" t="e">
        <f t="shared" si="8"/>
        <v>#DIV/0!</v>
      </c>
      <c r="S95" s="169">
        <f t="shared" si="9"/>
        <v>0</v>
      </c>
      <c r="T95" s="169">
        <f t="shared" si="10"/>
        <v>0</v>
      </c>
      <c r="U95" s="169">
        <f t="shared" si="11"/>
        <v>0</v>
      </c>
      <c r="V95" s="170">
        <f>IF(N95="nio",0,IF(N95&gt;0,VLOOKUP(G95,'3-Productie normen'!A:N,VLOOKUP(N95,'3-Productie normen'!R:S,2,FALSE),FALSE)))</f>
        <v>0</v>
      </c>
      <c r="W95" s="170">
        <f t="shared" si="12"/>
        <v>0</v>
      </c>
      <c r="X95" s="170">
        <f t="shared" si="13"/>
        <v>0</v>
      </c>
      <c r="Y95" s="170">
        <f t="shared" si="14"/>
        <v>0</v>
      </c>
      <c r="Z95" s="171" t="str">
        <f>VLOOKUP(G95,'3-Productie normen'!A:N,10,FALSE)</f>
        <v>B</v>
      </c>
      <c r="AA95" s="171"/>
      <c r="AC95" s="127">
        <f t="shared" si="15"/>
        <v>3825</v>
      </c>
    </row>
    <row r="96" spans="1:30" ht="14.1" customHeight="1">
      <c r="B96" s="180"/>
      <c r="C96" s="180"/>
      <c r="D96" s="181"/>
      <c r="E96" s="182"/>
      <c r="F96" s="183"/>
      <c r="G96" s="183"/>
      <c r="H96" s="184"/>
      <c r="I96" s="185"/>
      <c r="J96" s="445"/>
      <c r="K96" s="445"/>
      <c r="L96" s="445"/>
      <c r="M96" s="445"/>
      <c r="N96" s="186"/>
      <c r="O96" s="186"/>
      <c r="P96" s="186"/>
      <c r="Q96" s="186"/>
      <c r="R96" s="187"/>
      <c r="S96" s="187"/>
      <c r="T96" s="188"/>
      <c r="U96" s="188"/>
      <c r="V96" s="188"/>
      <c r="W96" s="188"/>
      <c r="X96" s="196"/>
      <c r="Y96" s="196"/>
      <c r="Z96" s="197"/>
      <c r="AA96" s="197"/>
      <c r="AB96" s="197"/>
      <c r="AC96" s="197"/>
      <c r="AD96" s="197"/>
    </row>
    <row r="97" spans="2:30" ht="14.1" customHeight="1">
      <c r="B97" s="189"/>
      <c r="C97" s="189"/>
      <c r="D97" s="190"/>
      <c r="E97" s="191"/>
      <c r="F97" s="192"/>
      <c r="G97" s="192"/>
      <c r="H97" s="9"/>
      <c r="I97" s="193"/>
      <c r="J97" s="446"/>
      <c r="K97" s="446"/>
      <c r="L97" s="446"/>
      <c r="M97" s="446"/>
      <c r="N97" s="194"/>
      <c r="O97" s="194"/>
      <c r="P97" s="194"/>
      <c r="Q97" s="194"/>
      <c r="R97" s="195"/>
      <c r="S97" s="195"/>
      <c r="T97" s="196"/>
      <c r="U97" s="196"/>
      <c r="V97" s="196"/>
      <c r="W97" s="196"/>
      <c r="X97" s="196"/>
      <c r="Y97" s="196"/>
      <c r="Z97" s="197"/>
      <c r="AA97" s="197"/>
      <c r="AB97" s="197"/>
      <c r="AC97" s="197"/>
      <c r="AD97" s="197"/>
    </row>
    <row r="98" spans="2:30" ht="14.1" customHeight="1">
      <c r="B98" s="189"/>
      <c r="C98" s="189"/>
      <c r="D98" s="190"/>
      <c r="E98" s="191"/>
      <c r="F98" s="192"/>
      <c r="G98" s="192"/>
      <c r="H98" s="9"/>
      <c r="I98" s="193"/>
      <c r="J98" s="446"/>
      <c r="K98" s="446"/>
      <c r="L98" s="446"/>
      <c r="M98" s="446"/>
      <c r="N98" s="194"/>
      <c r="O98" s="194"/>
      <c r="P98" s="194"/>
      <c r="Q98" s="194"/>
      <c r="R98" s="195"/>
      <c r="S98" s="195"/>
      <c r="T98" s="196"/>
      <c r="U98" s="196"/>
      <c r="V98" s="196"/>
      <c r="W98" s="196"/>
      <c r="X98" s="196"/>
      <c r="Y98" s="196"/>
      <c r="Z98" s="197"/>
      <c r="AA98" s="197"/>
      <c r="AB98" s="197"/>
      <c r="AC98" s="197"/>
      <c r="AD98" s="197"/>
    </row>
    <row r="99" spans="2:30" ht="14.1" customHeight="1">
      <c r="B99" s="189"/>
      <c r="C99" s="189"/>
      <c r="D99" s="190"/>
      <c r="E99" s="191"/>
      <c r="F99" s="192"/>
      <c r="G99" s="192"/>
      <c r="H99" s="9"/>
      <c r="I99" s="193"/>
      <c r="J99" s="446"/>
      <c r="K99" s="446"/>
      <c r="L99" s="446"/>
      <c r="M99" s="446"/>
      <c r="N99" s="194"/>
      <c r="O99" s="194"/>
      <c r="P99" s="194"/>
      <c r="Q99" s="194"/>
      <c r="R99" s="195"/>
      <c r="S99" s="195"/>
      <c r="T99" s="196"/>
      <c r="U99" s="196"/>
      <c r="V99" s="196"/>
      <c r="W99" s="196"/>
      <c r="X99" s="196"/>
      <c r="Y99" s="196"/>
      <c r="Z99" s="197"/>
      <c r="AA99" s="197"/>
      <c r="AB99" s="197"/>
      <c r="AC99" s="197"/>
      <c r="AD99" s="197"/>
    </row>
    <row r="100" spans="2:30" ht="14.1" customHeight="1">
      <c r="B100" s="189"/>
      <c r="C100" s="189"/>
      <c r="D100" s="190"/>
      <c r="E100" s="191"/>
      <c r="F100" s="192"/>
      <c r="G100" s="192"/>
      <c r="H100" s="9"/>
      <c r="I100" s="193"/>
      <c r="J100" s="446"/>
      <c r="K100" s="446"/>
      <c r="L100" s="446"/>
      <c r="M100" s="446"/>
      <c r="N100" s="194"/>
      <c r="O100" s="194"/>
      <c r="P100" s="194"/>
      <c r="Q100" s="194"/>
      <c r="R100" s="195"/>
      <c r="S100" s="195"/>
      <c r="T100" s="196"/>
      <c r="U100" s="196"/>
      <c r="V100" s="196"/>
      <c r="W100" s="196"/>
      <c r="X100" s="196"/>
      <c r="Y100" s="196"/>
      <c r="Z100" s="197"/>
      <c r="AA100" s="197"/>
      <c r="AB100" s="197"/>
      <c r="AC100" s="197"/>
      <c r="AD100" s="197"/>
    </row>
    <row r="101" spans="2:30" ht="14.1" customHeight="1">
      <c r="B101" s="189"/>
      <c r="C101" s="189"/>
      <c r="D101" s="190"/>
      <c r="E101" s="191"/>
      <c r="F101" s="192"/>
      <c r="G101" s="192"/>
      <c r="H101" s="9"/>
      <c r="I101" s="193"/>
      <c r="J101" s="446"/>
      <c r="K101" s="446"/>
      <c r="L101" s="446"/>
      <c r="M101" s="446"/>
      <c r="N101" s="194"/>
      <c r="O101" s="194"/>
      <c r="P101" s="194"/>
      <c r="Q101" s="194"/>
      <c r="R101" s="195"/>
      <c r="S101" s="195"/>
      <c r="T101" s="196"/>
      <c r="U101" s="196"/>
      <c r="V101" s="196"/>
      <c r="W101" s="196"/>
      <c r="X101" s="196"/>
      <c r="Y101" s="196"/>
      <c r="Z101" s="197"/>
      <c r="AA101" s="197"/>
    </row>
    <row r="102" spans="2:30" ht="14.1" customHeight="1">
      <c r="B102" s="189"/>
      <c r="C102" s="189"/>
      <c r="D102" s="190"/>
      <c r="E102" s="191"/>
      <c r="F102" s="192"/>
      <c r="G102" s="192"/>
      <c r="H102" s="9"/>
      <c r="I102" s="193"/>
      <c r="J102" s="446"/>
      <c r="K102" s="446"/>
      <c r="L102" s="446"/>
      <c r="M102" s="446"/>
      <c r="N102" s="194"/>
      <c r="O102" s="194"/>
      <c r="P102" s="194"/>
      <c r="Q102" s="194"/>
      <c r="R102" s="195"/>
      <c r="S102" s="195"/>
      <c r="T102" s="196"/>
      <c r="U102" s="196"/>
      <c r="V102" s="196"/>
      <c r="W102" s="196"/>
      <c r="X102" s="196"/>
      <c r="Y102" s="196"/>
      <c r="Z102" s="197"/>
      <c r="AA102" s="197"/>
    </row>
    <row r="103" spans="2:30" ht="14.1" customHeight="1">
      <c r="B103" s="189"/>
      <c r="C103" s="189"/>
      <c r="D103" s="190"/>
      <c r="E103" s="191"/>
      <c r="F103" s="192"/>
      <c r="G103" s="192"/>
      <c r="H103" s="9"/>
      <c r="I103" s="193"/>
      <c r="J103" s="446"/>
      <c r="K103" s="446"/>
      <c r="L103" s="446"/>
      <c r="M103" s="446"/>
      <c r="N103" s="194"/>
      <c r="O103" s="194"/>
      <c r="P103" s="194"/>
      <c r="Q103" s="194"/>
      <c r="R103" s="195"/>
      <c r="S103" s="195"/>
      <c r="T103" s="196"/>
      <c r="U103" s="196"/>
      <c r="V103" s="196"/>
      <c r="W103" s="196"/>
      <c r="X103" s="196"/>
      <c r="Y103" s="196"/>
      <c r="Z103" s="197"/>
      <c r="AA103" s="197"/>
    </row>
    <row r="104" spans="2:30" ht="14.1" customHeight="1">
      <c r="B104" s="189"/>
      <c r="C104" s="189"/>
      <c r="D104" s="190"/>
      <c r="E104" s="191"/>
      <c r="F104" s="192"/>
      <c r="G104" s="192"/>
      <c r="H104" s="9"/>
      <c r="I104" s="193"/>
      <c r="J104" s="446"/>
      <c r="K104" s="446"/>
      <c r="L104" s="446"/>
      <c r="M104" s="446"/>
      <c r="N104" s="194"/>
      <c r="O104" s="194"/>
      <c r="P104" s="194"/>
      <c r="Q104" s="194"/>
      <c r="R104" s="195"/>
      <c r="S104" s="195"/>
      <c r="T104" s="196"/>
      <c r="U104" s="196"/>
      <c r="V104" s="196"/>
      <c r="W104" s="196"/>
      <c r="X104" s="196"/>
      <c r="Y104" s="196"/>
      <c r="Z104" s="197"/>
      <c r="AA104" s="197"/>
    </row>
    <row r="105" spans="2:30" ht="14.1" customHeight="1">
      <c r="B105" s="189"/>
      <c r="C105" s="189"/>
      <c r="D105" s="190"/>
      <c r="E105" s="191"/>
      <c r="F105" s="192"/>
      <c r="G105" s="192"/>
      <c r="H105" s="9"/>
      <c r="I105" s="193"/>
      <c r="J105" s="446"/>
      <c r="K105" s="446"/>
      <c r="L105" s="446"/>
      <c r="M105" s="446"/>
      <c r="N105" s="194"/>
      <c r="O105" s="194"/>
      <c r="P105" s="194"/>
      <c r="Q105" s="194"/>
      <c r="R105" s="195"/>
      <c r="S105" s="195"/>
      <c r="T105" s="196"/>
      <c r="U105" s="196"/>
      <c r="V105" s="196"/>
      <c r="W105" s="196"/>
      <c r="X105" s="196"/>
      <c r="Y105" s="196"/>
      <c r="Z105" s="197"/>
      <c r="AA105" s="197"/>
    </row>
    <row r="106" spans="2:30" ht="14.1" customHeight="1">
      <c r="B106" s="189"/>
      <c r="C106" s="189"/>
      <c r="D106" s="190"/>
      <c r="E106" s="191"/>
      <c r="F106" s="192"/>
      <c r="G106" s="192"/>
      <c r="H106" s="9"/>
      <c r="I106" s="193"/>
      <c r="J106" s="446"/>
      <c r="K106" s="446"/>
      <c r="L106" s="446"/>
      <c r="M106" s="446"/>
      <c r="N106" s="194"/>
      <c r="O106" s="194"/>
      <c r="P106" s="194"/>
      <c r="Q106" s="194"/>
      <c r="R106" s="195"/>
      <c r="S106" s="195"/>
      <c r="T106" s="196"/>
      <c r="U106" s="196"/>
      <c r="V106" s="196"/>
      <c r="W106" s="196"/>
      <c r="X106" s="196"/>
      <c r="Y106" s="196"/>
      <c r="Z106" s="197"/>
      <c r="AA106" s="197"/>
    </row>
    <row r="107" spans="2:30" ht="14.1" customHeight="1">
      <c r="B107" s="189"/>
      <c r="C107" s="189"/>
      <c r="D107" s="190"/>
      <c r="E107" s="191"/>
      <c r="F107" s="192"/>
      <c r="G107" s="192"/>
      <c r="H107" s="9"/>
      <c r="I107" s="193"/>
      <c r="J107" s="446"/>
      <c r="K107" s="446"/>
      <c r="L107" s="446"/>
      <c r="M107" s="446"/>
      <c r="N107" s="194"/>
      <c r="O107" s="194"/>
      <c r="P107" s="194"/>
      <c r="Q107" s="194"/>
      <c r="R107" s="195"/>
      <c r="S107" s="195"/>
      <c r="T107" s="196"/>
      <c r="U107" s="196"/>
      <c r="V107" s="196"/>
      <c r="W107" s="196"/>
      <c r="X107" s="196"/>
      <c r="Y107" s="196"/>
      <c r="Z107" s="197"/>
      <c r="AA107" s="197"/>
    </row>
    <row r="108" spans="2:30" ht="14.1" customHeight="1">
      <c r="B108" s="189"/>
      <c r="C108" s="189"/>
      <c r="D108" s="190"/>
      <c r="E108" s="191"/>
      <c r="F108" s="192"/>
      <c r="G108" s="192"/>
      <c r="H108" s="9"/>
      <c r="I108" s="193"/>
      <c r="J108" s="446"/>
      <c r="K108" s="446"/>
      <c r="L108" s="446"/>
      <c r="M108" s="446"/>
      <c r="N108" s="194"/>
      <c r="O108" s="194"/>
      <c r="P108" s="194"/>
      <c r="Q108" s="194"/>
      <c r="R108" s="195"/>
      <c r="S108" s="195"/>
      <c r="T108" s="196"/>
      <c r="U108" s="196"/>
      <c r="V108" s="196"/>
      <c r="W108" s="196"/>
      <c r="X108" s="196"/>
      <c r="Y108" s="196"/>
      <c r="Z108" s="197"/>
      <c r="AA108" s="197"/>
    </row>
    <row r="109" spans="2:30" ht="14.1" customHeight="1">
      <c r="B109" s="189"/>
      <c r="C109" s="189"/>
      <c r="D109" s="190"/>
      <c r="E109" s="191"/>
      <c r="F109" s="192"/>
      <c r="G109" s="192"/>
      <c r="H109" s="9"/>
      <c r="I109" s="193"/>
      <c r="J109" s="446"/>
      <c r="K109" s="446"/>
      <c r="L109" s="446"/>
      <c r="M109" s="446"/>
      <c r="N109" s="194"/>
      <c r="O109" s="194"/>
      <c r="P109" s="194"/>
      <c r="Q109" s="194"/>
      <c r="R109" s="195"/>
      <c r="S109" s="195"/>
      <c r="T109" s="196"/>
      <c r="U109" s="196"/>
      <c r="V109" s="196"/>
      <c r="W109" s="196"/>
      <c r="X109" s="196"/>
      <c r="Y109" s="196"/>
      <c r="Z109" s="197"/>
      <c r="AA109" s="197"/>
    </row>
    <row r="110" spans="2:30" ht="14.1" customHeight="1">
      <c r="B110" s="189"/>
      <c r="C110" s="189"/>
      <c r="D110" s="190"/>
      <c r="E110" s="191"/>
      <c r="F110" s="192"/>
      <c r="G110" s="192"/>
      <c r="H110" s="9"/>
      <c r="I110" s="193"/>
      <c r="J110" s="446"/>
      <c r="K110" s="446"/>
      <c r="L110" s="446"/>
      <c r="M110" s="446"/>
      <c r="N110" s="194"/>
      <c r="O110" s="194"/>
      <c r="P110" s="194"/>
      <c r="Q110" s="194"/>
      <c r="R110" s="195"/>
      <c r="S110" s="195"/>
      <c r="T110" s="196"/>
      <c r="U110" s="196"/>
      <c r="V110" s="196"/>
      <c r="W110" s="196"/>
      <c r="X110" s="196"/>
      <c r="Y110" s="196"/>
      <c r="Z110" s="197"/>
      <c r="AA110" s="197"/>
    </row>
    <row r="111" spans="2:30" ht="14.1" customHeight="1">
      <c r="B111" s="189"/>
      <c r="C111" s="189"/>
      <c r="D111" s="190"/>
      <c r="E111" s="191"/>
      <c r="F111" s="192"/>
      <c r="G111" s="192"/>
      <c r="H111" s="9"/>
      <c r="I111" s="193"/>
      <c r="J111" s="446"/>
      <c r="K111" s="446"/>
      <c r="L111" s="446"/>
      <c r="M111" s="446"/>
      <c r="N111" s="194"/>
      <c r="O111" s="194"/>
      <c r="P111" s="194"/>
      <c r="Q111" s="194"/>
      <c r="R111" s="195"/>
      <c r="S111" s="195"/>
      <c r="T111" s="196"/>
      <c r="U111" s="196"/>
      <c r="V111" s="196"/>
      <c r="W111" s="196"/>
      <c r="X111" s="196"/>
      <c r="Y111" s="196"/>
      <c r="Z111" s="197"/>
      <c r="AA111" s="197"/>
    </row>
    <row r="112" spans="2:30" ht="14.1" customHeight="1">
      <c r="B112" s="189"/>
      <c r="C112" s="189"/>
      <c r="D112" s="190"/>
      <c r="E112" s="191"/>
      <c r="F112" s="192"/>
      <c r="G112" s="192"/>
      <c r="H112" s="9"/>
      <c r="I112" s="193"/>
      <c r="J112" s="446"/>
      <c r="K112" s="446"/>
      <c r="L112" s="446"/>
      <c r="M112" s="446"/>
      <c r="N112" s="194"/>
      <c r="O112" s="194"/>
      <c r="P112" s="194"/>
      <c r="Q112" s="194"/>
      <c r="R112" s="195"/>
      <c r="S112" s="195"/>
      <c r="T112" s="196"/>
      <c r="U112" s="196"/>
      <c r="V112" s="196"/>
      <c r="W112" s="196"/>
      <c r="X112" s="196"/>
      <c r="Y112" s="196"/>
      <c r="Z112" s="197"/>
      <c r="AA112" s="197"/>
    </row>
    <row r="113" spans="2:27" ht="14.1" customHeight="1">
      <c r="B113" s="189"/>
      <c r="C113" s="189"/>
      <c r="D113" s="190"/>
      <c r="E113" s="191"/>
      <c r="F113" s="192"/>
      <c r="G113" s="192"/>
      <c r="H113" s="9"/>
      <c r="I113" s="193"/>
      <c r="J113" s="446"/>
      <c r="K113" s="446"/>
      <c r="L113" s="446"/>
      <c r="M113" s="446"/>
      <c r="N113" s="194"/>
      <c r="O113" s="194"/>
      <c r="P113" s="194"/>
      <c r="Q113" s="194"/>
      <c r="R113" s="195"/>
      <c r="S113" s="195"/>
      <c r="T113" s="196"/>
      <c r="U113" s="196"/>
      <c r="V113" s="196"/>
      <c r="W113" s="196"/>
      <c r="X113" s="196"/>
      <c r="Y113" s="196"/>
      <c r="Z113" s="197"/>
      <c r="AA113" s="197"/>
    </row>
    <row r="114" spans="2:27" ht="14.1" customHeight="1">
      <c r="B114" s="189"/>
      <c r="C114" s="189"/>
      <c r="D114" s="190"/>
      <c r="E114" s="191"/>
      <c r="F114" s="192"/>
      <c r="G114" s="192"/>
      <c r="H114" s="9"/>
      <c r="I114" s="193"/>
      <c r="J114" s="446"/>
      <c r="K114" s="446"/>
      <c r="L114" s="446"/>
      <c r="M114" s="446"/>
      <c r="N114" s="194"/>
      <c r="O114" s="194"/>
      <c r="P114" s="194"/>
      <c r="Q114" s="194"/>
      <c r="R114" s="195"/>
      <c r="S114" s="195"/>
      <c r="T114" s="196"/>
      <c r="U114" s="196"/>
      <c r="V114" s="196"/>
      <c r="W114" s="196"/>
      <c r="X114" s="196"/>
      <c r="Y114" s="196"/>
      <c r="Z114" s="197"/>
      <c r="AA114" s="197"/>
    </row>
    <row r="115" spans="2:27" ht="14.1" customHeight="1">
      <c r="B115" s="189"/>
      <c r="C115" s="189"/>
      <c r="D115" s="190"/>
      <c r="E115" s="191"/>
      <c r="F115" s="192"/>
      <c r="G115" s="192"/>
      <c r="H115" s="9"/>
      <c r="I115" s="193"/>
      <c r="J115" s="446"/>
      <c r="K115" s="446"/>
      <c r="L115" s="446"/>
      <c r="M115" s="446"/>
      <c r="N115" s="194"/>
      <c r="O115" s="194"/>
      <c r="P115" s="194"/>
      <c r="Q115" s="194"/>
      <c r="R115" s="195"/>
      <c r="S115" s="195"/>
      <c r="T115" s="196"/>
      <c r="U115" s="196"/>
      <c r="V115" s="196"/>
      <c r="W115" s="196"/>
      <c r="X115" s="196"/>
      <c r="Y115" s="196"/>
      <c r="Z115" s="197"/>
      <c r="AA115" s="197"/>
    </row>
    <row r="116" spans="2:27" ht="14.1" customHeight="1">
      <c r="B116" s="189"/>
      <c r="C116" s="189"/>
      <c r="D116" s="190"/>
      <c r="E116" s="191"/>
      <c r="F116" s="192"/>
      <c r="G116" s="192"/>
      <c r="H116" s="9"/>
      <c r="I116" s="193"/>
      <c r="J116" s="446"/>
      <c r="K116" s="446"/>
      <c r="L116" s="446"/>
      <c r="M116" s="446"/>
      <c r="N116" s="194"/>
      <c r="O116" s="194"/>
      <c r="P116" s="194"/>
      <c r="Q116" s="194"/>
      <c r="R116" s="195"/>
      <c r="S116" s="195"/>
      <c r="T116" s="196"/>
      <c r="U116" s="196"/>
      <c r="V116" s="196"/>
      <c r="W116" s="196"/>
      <c r="X116" s="196"/>
      <c r="Y116" s="196"/>
      <c r="Z116" s="197"/>
      <c r="AA116" s="197"/>
    </row>
    <row r="117" spans="2:27" ht="14.1" customHeight="1">
      <c r="B117" s="189"/>
      <c r="C117" s="189"/>
      <c r="D117" s="190"/>
      <c r="E117" s="191"/>
      <c r="F117" s="192"/>
      <c r="G117" s="192"/>
      <c r="H117" s="9"/>
      <c r="I117" s="193"/>
      <c r="J117" s="446"/>
      <c r="K117" s="446"/>
      <c r="L117" s="446"/>
      <c r="M117" s="446"/>
      <c r="N117" s="194"/>
      <c r="O117" s="194"/>
      <c r="P117" s="194"/>
      <c r="Q117" s="194"/>
      <c r="R117" s="195"/>
      <c r="S117" s="195"/>
      <c r="T117" s="196"/>
      <c r="U117" s="196"/>
      <c r="V117" s="196"/>
      <c r="W117" s="196"/>
      <c r="X117" s="196"/>
      <c r="Y117" s="196"/>
      <c r="Z117" s="197"/>
      <c r="AA117" s="197"/>
    </row>
    <row r="118" spans="2:27" ht="14.1" customHeight="1">
      <c r="B118" s="189"/>
      <c r="C118" s="189"/>
      <c r="D118" s="190"/>
      <c r="E118" s="191"/>
      <c r="F118" s="192"/>
      <c r="G118" s="192"/>
      <c r="H118" s="9"/>
      <c r="I118" s="193"/>
      <c r="J118" s="446"/>
      <c r="K118" s="446"/>
      <c r="L118" s="446"/>
      <c r="M118" s="446"/>
      <c r="N118" s="194"/>
      <c r="O118" s="194"/>
      <c r="P118" s="194"/>
      <c r="Q118" s="194"/>
      <c r="R118" s="195"/>
      <c r="S118" s="195"/>
      <c r="T118" s="196"/>
      <c r="U118" s="196"/>
      <c r="V118" s="196"/>
      <c r="W118" s="196"/>
      <c r="X118" s="196"/>
      <c r="Y118" s="196"/>
      <c r="Z118" s="197"/>
      <c r="AA118" s="197"/>
    </row>
    <row r="119" spans="2:27" ht="14.1" customHeight="1">
      <c r="B119" s="189"/>
      <c r="C119" s="189"/>
      <c r="D119" s="190"/>
      <c r="E119" s="191"/>
      <c r="F119" s="192"/>
      <c r="G119" s="192"/>
      <c r="H119" s="9"/>
      <c r="I119" s="193"/>
      <c r="J119" s="446"/>
      <c r="K119" s="446"/>
      <c r="L119" s="446"/>
      <c r="M119" s="446"/>
      <c r="N119" s="194"/>
      <c r="O119" s="194"/>
      <c r="P119" s="194"/>
      <c r="Q119" s="194"/>
      <c r="R119" s="195"/>
      <c r="S119" s="195"/>
      <c r="T119" s="196"/>
      <c r="U119" s="196"/>
      <c r="V119" s="196"/>
      <c r="W119" s="196"/>
      <c r="X119" s="196"/>
      <c r="Y119" s="196"/>
      <c r="Z119" s="197"/>
      <c r="AA119" s="197"/>
    </row>
    <row r="120" spans="2:27" ht="14.1" customHeight="1">
      <c r="B120" s="189"/>
      <c r="C120" s="189"/>
      <c r="D120" s="190"/>
      <c r="E120" s="191"/>
      <c r="F120" s="192"/>
      <c r="G120" s="192"/>
      <c r="H120" s="9"/>
      <c r="I120" s="193"/>
      <c r="J120" s="446"/>
      <c r="K120" s="446"/>
      <c r="L120" s="446"/>
      <c r="M120" s="446"/>
      <c r="N120" s="194"/>
      <c r="O120" s="194"/>
      <c r="P120" s="194"/>
      <c r="Q120" s="194"/>
      <c r="R120" s="195"/>
      <c r="S120" s="195"/>
      <c r="T120" s="196"/>
      <c r="U120" s="196"/>
      <c r="V120" s="196"/>
      <c r="W120" s="196"/>
      <c r="X120" s="196"/>
      <c r="Y120" s="196"/>
      <c r="Z120" s="197"/>
      <c r="AA120" s="197"/>
    </row>
    <row r="121" spans="2:27" ht="14.1" customHeight="1">
      <c r="B121" s="189"/>
      <c r="C121" s="189"/>
      <c r="D121" s="190"/>
      <c r="E121" s="191"/>
      <c r="F121" s="192"/>
      <c r="G121" s="192"/>
      <c r="H121" s="9"/>
      <c r="I121" s="193"/>
      <c r="J121" s="446"/>
      <c r="K121" s="446"/>
      <c r="L121" s="446"/>
      <c r="M121" s="446"/>
      <c r="N121" s="194"/>
      <c r="O121" s="194"/>
      <c r="P121" s="194"/>
      <c r="Q121" s="194"/>
      <c r="R121" s="195"/>
      <c r="S121" s="195"/>
      <c r="T121" s="196"/>
      <c r="U121" s="196"/>
      <c r="V121" s="196"/>
      <c r="W121" s="196"/>
      <c r="X121" s="196"/>
      <c r="Y121" s="196"/>
      <c r="Z121" s="197"/>
      <c r="AA121" s="197"/>
    </row>
    <row r="122" spans="2:27" ht="14.1" customHeight="1">
      <c r="B122" s="189"/>
      <c r="C122" s="189"/>
      <c r="D122" s="190"/>
      <c r="E122" s="191"/>
      <c r="F122" s="192"/>
      <c r="G122" s="192"/>
      <c r="H122" s="9"/>
      <c r="I122" s="193"/>
      <c r="J122" s="446"/>
      <c r="K122" s="446"/>
      <c r="L122" s="446"/>
      <c r="M122" s="446"/>
      <c r="N122" s="194"/>
      <c r="O122" s="194"/>
      <c r="P122" s="194"/>
      <c r="Q122" s="194"/>
      <c r="R122" s="195"/>
      <c r="S122" s="195"/>
      <c r="T122" s="196"/>
      <c r="U122" s="196"/>
      <c r="V122" s="196"/>
      <c r="W122" s="196"/>
      <c r="X122" s="196"/>
      <c r="Y122" s="196"/>
      <c r="Z122" s="197"/>
      <c r="AA122" s="197"/>
    </row>
    <row r="123" spans="2:27" ht="14.1" customHeight="1">
      <c r="B123" s="189"/>
      <c r="C123" s="189"/>
      <c r="D123" s="190"/>
      <c r="E123" s="191"/>
      <c r="F123" s="192"/>
      <c r="G123" s="192"/>
      <c r="H123" s="9"/>
      <c r="I123" s="193"/>
      <c r="J123" s="446"/>
      <c r="K123" s="446"/>
      <c r="L123" s="446"/>
      <c r="M123" s="446"/>
      <c r="N123" s="194"/>
      <c r="O123" s="194"/>
      <c r="P123" s="194"/>
      <c r="Q123" s="194"/>
      <c r="R123" s="195"/>
      <c r="S123" s="195"/>
      <c r="T123" s="196"/>
      <c r="U123" s="196"/>
      <c r="V123" s="196"/>
      <c r="W123" s="196"/>
      <c r="X123" s="196"/>
      <c r="Y123" s="196"/>
      <c r="Z123" s="197"/>
      <c r="AA123" s="197"/>
    </row>
    <row r="124" spans="2:27" ht="14.1" customHeight="1">
      <c r="B124" s="189"/>
      <c r="C124" s="189"/>
      <c r="D124" s="190"/>
      <c r="E124" s="191"/>
      <c r="F124" s="192"/>
      <c r="G124" s="192"/>
      <c r="H124" s="9"/>
      <c r="I124" s="193"/>
      <c r="J124" s="446"/>
      <c r="K124" s="446"/>
      <c r="L124" s="446"/>
      <c r="M124" s="446"/>
      <c r="N124" s="194"/>
      <c r="O124" s="194"/>
      <c r="P124" s="194"/>
      <c r="Q124" s="194"/>
      <c r="R124" s="195"/>
      <c r="S124" s="195"/>
      <c r="T124" s="196"/>
      <c r="U124" s="196"/>
      <c r="V124" s="196"/>
      <c r="W124" s="196"/>
      <c r="X124" s="196"/>
      <c r="Y124" s="196"/>
      <c r="Z124" s="197"/>
      <c r="AA124" s="197"/>
    </row>
    <row r="125" spans="2:27" ht="14.1" customHeight="1">
      <c r="B125" s="189"/>
      <c r="C125" s="189"/>
      <c r="D125" s="190"/>
      <c r="E125" s="191"/>
      <c r="F125" s="192"/>
      <c r="G125" s="192"/>
      <c r="H125" s="9"/>
      <c r="I125" s="193"/>
      <c r="J125" s="446"/>
      <c r="K125" s="446"/>
      <c r="L125" s="446"/>
      <c r="M125" s="446"/>
      <c r="N125" s="194"/>
      <c r="O125" s="194"/>
      <c r="P125" s="194"/>
      <c r="Q125" s="194"/>
      <c r="R125" s="195"/>
      <c r="S125" s="195"/>
      <c r="T125" s="196"/>
      <c r="U125" s="196"/>
      <c r="V125" s="196"/>
      <c r="W125" s="196"/>
      <c r="X125" s="196"/>
      <c r="Y125" s="196"/>
      <c r="Z125" s="197"/>
      <c r="AA125" s="197"/>
    </row>
    <row r="126" spans="2:27" ht="14.1" customHeight="1">
      <c r="B126" s="189"/>
      <c r="C126" s="189"/>
      <c r="D126" s="190"/>
      <c r="E126" s="191"/>
      <c r="F126" s="192"/>
      <c r="G126" s="192"/>
      <c r="H126" s="9"/>
      <c r="I126" s="193"/>
      <c r="J126" s="446"/>
      <c r="K126" s="446"/>
      <c r="L126" s="446"/>
      <c r="M126" s="446"/>
      <c r="N126" s="194"/>
      <c r="O126" s="194"/>
      <c r="P126" s="194"/>
      <c r="Q126" s="194"/>
      <c r="R126" s="195"/>
      <c r="S126" s="195"/>
      <c r="T126" s="196"/>
      <c r="U126" s="196"/>
      <c r="V126" s="196"/>
      <c r="W126" s="196"/>
      <c r="X126" s="196"/>
      <c r="Y126" s="196"/>
      <c r="Z126" s="197"/>
      <c r="AA126" s="197"/>
    </row>
    <row r="127" spans="2:27" ht="14.1" customHeight="1">
      <c r="B127" s="189"/>
      <c r="C127" s="189"/>
      <c r="D127" s="190"/>
      <c r="E127" s="191"/>
      <c r="F127" s="192"/>
      <c r="G127" s="192"/>
      <c r="H127" s="9"/>
      <c r="I127" s="193"/>
      <c r="J127" s="446"/>
      <c r="K127" s="446"/>
      <c r="L127" s="446"/>
      <c r="M127" s="446"/>
      <c r="N127" s="194"/>
      <c r="O127" s="194"/>
      <c r="P127" s="194"/>
      <c r="Q127" s="194"/>
      <c r="R127" s="195"/>
      <c r="S127" s="195"/>
      <c r="T127" s="196"/>
      <c r="U127" s="196"/>
      <c r="V127" s="196"/>
      <c r="W127" s="196"/>
      <c r="X127" s="196"/>
      <c r="Y127" s="196"/>
      <c r="Z127" s="197"/>
      <c r="AA127" s="197"/>
    </row>
    <row r="128" spans="2:27" ht="14.1" customHeight="1">
      <c r="B128" s="189"/>
      <c r="C128" s="189"/>
      <c r="D128" s="190"/>
      <c r="E128" s="191"/>
      <c r="F128" s="192"/>
      <c r="G128" s="192"/>
      <c r="H128" s="9"/>
      <c r="I128" s="193"/>
      <c r="J128" s="446"/>
      <c r="K128" s="446"/>
      <c r="L128" s="446"/>
      <c r="M128" s="446"/>
      <c r="N128" s="194"/>
      <c r="O128" s="194"/>
      <c r="P128" s="194"/>
      <c r="Q128" s="194"/>
      <c r="R128" s="195"/>
      <c r="S128" s="195"/>
      <c r="T128" s="196"/>
      <c r="U128" s="196"/>
      <c r="V128" s="196"/>
      <c r="W128" s="196"/>
      <c r="X128" s="196"/>
      <c r="Y128" s="196"/>
      <c r="Z128" s="197"/>
      <c r="AA128" s="197"/>
    </row>
    <row r="129" spans="2:27" ht="14.1" customHeight="1">
      <c r="B129" s="189"/>
      <c r="C129" s="189"/>
      <c r="D129" s="190"/>
      <c r="E129" s="191"/>
      <c r="F129" s="192"/>
      <c r="G129" s="192"/>
      <c r="H129" s="9"/>
      <c r="I129" s="193"/>
      <c r="J129" s="446"/>
      <c r="K129" s="446"/>
      <c r="L129" s="446"/>
      <c r="M129" s="446"/>
      <c r="N129" s="194"/>
      <c r="O129" s="194"/>
      <c r="P129" s="194"/>
      <c r="Q129" s="194"/>
      <c r="R129" s="195"/>
      <c r="S129" s="195"/>
      <c r="T129" s="196"/>
      <c r="U129" s="196"/>
      <c r="V129" s="196"/>
      <c r="W129" s="196"/>
      <c r="X129" s="196"/>
      <c r="Y129" s="196"/>
      <c r="Z129" s="197"/>
      <c r="AA129" s="197"/>
    </row>
    <row r="130" spans="2:27" ht="14.1" customHeight="1">
      <c r="B130" s="189"/>
      <c r="C130" s="189"/>
      <c r="D130" s="190"/>
      <c r="E130" s="191"/>
      <c r="F130" s="192"/>
      <c r="G130" s="192"/>
      <c r="H130" s="9"/>
      <c r="I130" s="193"/>
      <c r="J130" s="446"/>
      <c r="K130" s="446"/>
      <c r="L130" s="446"/>
      <c r="M130" s="446"/>
      <c r="N130" s="194"/>
      <c r="O130" s="194"/>
      <c r="P130" s="194"/>
      <c r="Q130" s="194"/>
      <c r="R130" s="195"/>
      <c r="S130" s="195"/>
      <c r="T130" s="196"/>
      <c r="U130" s="196"/>
      <c r="V130" s="196"/>
      <c r="W130" s="196"/>
      <c r="X130" s="196"/>
      <c r="Y130" s="196"/>
      <c r="Z130" s="197"/>
      <c r="AA130" s="197"/>
    </row>
    <row r="131" spans="2:27" ht="14.1" customHeight="1">
      <c r="B131" s="189"/>
      <c r="C131" s="189"/>
      <c r="D131" s="190"/>
      <c r="E131" s="191"/>
      <c r="F131" s="192"/>
      <c r="G131" s="192"/>
      <c r="H131" s="9"/>
      <c r="I131" s="193"/>
      <c r="J131" s="446"/>
      <c r="K131" s="446"/>
      <c r="L131" s="446"/>
      <c r="M131" s="446"/>
      <c r="N131" s="194"/>
      <c r="O131" s="194"/>
      <c r="P131" s="194"/>
      <c r="Q131" s="194"/>
      <c r="R131" s="195"/>
      <c r="S131" s="195"/>
      <c r="T131" s="196"/>
      <c r="U131" s="196"/>
      <c r="V131" s="196"/>
      <c r="W131" s="196"/>
      <c r="X131" s="196"/>
      <c r="Y131" s="196"/>
      <c r="Z131" s="197"/>
      <c r="AA131" s="197"/>
    </row>
    <row r="132" spans="2:27" ht="14.1" customHeight="1">
      <c r="B132" s="189"/>
      <c r="C132" s="189"/>
      <c r="D132" s="190"/>
      <c r="E132" s="191"/>
      <c r="F132" s="192"/>
      <c r="G132" s="192"/>
      <c r="H132" s="9"/>
      <c r="I132" s="193"/>
      <c r="J132" s="446"/>
      <c r="K132" s="446"/>
      <c r="L132" s="446"/>
      <c r="M132" s="446"/>
      <c r="N132" s="194"/>
      <c r="O132" s="194"/>
      <c r="P132" s="194"/>
      <c r="Q132" s="194"/>
      <c r="R132" s="195"/>
      <c r="S132" s="195"/>
      <c r="T132" s="196"/>
      <c r="U132" s="196"/>
      <c r="V132" s="196"/>
      <c r="W132" s="196"/>
      <c r="X132" s="196"/>
      <c r="Y132" s="196"/>
      <c r="Z132" s="197"/>
      <c r="AA132" s="197"/>
    </row>
    <row r="133" spans="2:27" ht="14.1" customHeight="1">
      <c r="B133" s="189"/>
      <c r="C133" s="189"/>
      <c r="D133" s="190"/>
      <c r="E133" s="191"/>
      <c r="F133" s="192"/>
      <c r="G133" s="192"/>
      <c r="H133" s="9"/>
      <c r="I133" s="193"/>
      <c r="J133" s="446"/>
      <c r="K133" s="446"/>
      <c r="L133" s="446"/>
      <c r="M133" s="446"/>
      <c r="N133" s="194"/>
      <c r="O133" s="194"/>
      <c r="P133" s="194"/>
      <c r="Q133" s="194"/>
      <c r="R133" s="195"/>
      <c r="S133" s="195"/>
      <c r="T133" s="196"/>
      <c r="U133" s="196"/>
      <c r="V133" s="196"/>
      <c r="W133" s="196"/>
      <c r="X133" s="196"/>
      <c r="Y133" s="196"/>
      <c r="Z133" s="197"/>
      <c r="AA133" s="197"/>
    </row>
    <row r="134" spans="2:27" ht="14.1" customHeight="1">
      <c r="B134" s="189"/>
      <c r="C134" s="189"/>
      <c r="D134" s="190"/>
      <c r="E134" s="191"/>
      <c r="F134" s="192"/>
      <c r="G134" s="192"/>
      <c r="H134" s="9"/>
      <c r="I134" s="193"/>
      <c r="J134" s="446"/>
      <c r="K134" s="446"/>
      <c r="L134" s="446"/>
      <c r="M134" s="446"/>
      <c r="N134" s="194"/>
      <c r="O134" s="194"/>
      <c r="P134" s="194"/>
      <c r="Q134" s="194"/>
      <c r="R134" s="195"/>
      <c r="S134" s="195"/>
      <c r="T134" s="196"/>
      <c r="U134" s="196"/>
      <c r="V134" s="196"/>
      <c r="W134" s="196"/>
      <c r="X134" s="196"/>
      <c r="Y134" s="196"/>
      <c r="Z134" s="197"/>
      <c r="AA134" s="197"/>
    </row>
    <row r="135" spans="2:27" ht="14.1" customHeight="1">
      <c r="B135" s="189"/>
      <c r="C135" s="189"/>
      <c r="D135" s="190"/>
      <c r="E135" s="191"/>
      <c r="F135" s="192"/>
      <c r="G135" s="192"/>
      <c r="H135" s="9"/>
      <c r="I135" s="193"/>
      <c r="J135" s="446"/>
      <c r="K135" s="446"/>
      <c r="L135" s="446"/>
      <c r="M135" s="446"/>
      <c r="N135" s="194"/>
      <c r="O135" s="194"/>
      <c r="P135" s="194"/>
      <c r="Q135" s="194"/>
      <c r="R135" s="195"/>
      <c r="S135" s="195"/>
      <c r="T135" s="196"/>
      <c r="U135" s="196"/>
      <c r="V135" s="196"/>
      <c r="W135" s="196"/>
      <c r="X135" s="196"/>
      <c r="Y135" s="196"/>
      <c r="Z135" s="197"/>
      <c r="AA135" s="197"/>
    </row>
    <row r="136" spans="2:27" ht="14.1" customHeight="1">
      <c r="B136" s="189"/>
      <c r="C136" s="189"/>
      <c r="D136" s="190"/>
      <c r="E136" s="191"/>
      <c r="F136" s="192"/>
      <c r="G136" s="192"/>
      <c r="H136" s="9"/>
      <c r="I136" s="193"/>
      <c r="J136" s="446"/>
      <c r="K136" s="446"/>
      <c r="L136" s="446"/>
      <c r="M136" s="446"/>
      <c r="N136" s="194"/>
      <c r="O136" s="194"/>
      <c r="P136" s="194"/>
      <c r="Q136" s="194"/>
      <c r="R136" s="195"/>
      <c r="S136" s="195"/>
      <c r="T136" s="196"/>
      <c r="U136" s="196"/>
      <c r="V136" s="196"/>
      <c r="W136" s="196"/>
      <c r="X136" s="196"/>
      <c r="Y136" s="196"/>
      <c r="Z136" s="197"/>
      <c r="AA136" s="197"/>
    </row>
    <row r="137" spans="2:27" ht="14.1" customHeight="1">
      <c r="B137" s="189"/>
      <c r="C137" s="189"/>
      <c r="D137" s="190"/>
      <c r="E137" s="191"/>
      <c r="F137" s="192"/>
      <c r="G137" s="192"/>
      <c r="H137" s="9"/>
      <c r="I137" s="193"/>
      <c r="J137" s="446"/>
      <c r="K137" s="446"/>
      <c r="L137" s="446"/>
      <c r="M137" s="446"/>
      <c r="N137" s="194"/>
      <c r="O137" s="194"/>
      <c r="P137" s="194"/>
      <c r="Q137" s="194"/>
      <c r="R137" s="195"/>
      <c r="S137" s="195"/>
      <c r="T137" s="196"/>
      <c r="U137" s="196"/>
      <c r="V137" s="196"/>
      <c r="W137" s="196"/>
      <c r="X137" s="196"/>
      <c r="Y137" s="196"/>
      <c r="Z137" s="197"/>
      <c r="AA137" s="197"/>
    </row>
    <row r="138" spans="2:27" ht="14.1" customHeight="1">
      <c r="B138" s="189"/>
      <c r="C138" s="189"/>
      <c r="D138" s="190"/>
      <c r="E138" s="191"/>
      <c r="F138" s="192"/>
      <c r="G138" s="192"/>
      <c r="H138" s="9"/>
      <c r="I138" s="193"/>
      <c r="J138" s="446"/>
      <c r="K138" s="446"/>
      <c r="L138" s="446"/>
      <c r="M138" s="446"/>
      <c r="N138" s="194"/>
      <c r="O138" s="194"/>
      <c r="P138" s="194"/>
      <c r="Q138" s="194"/>
      <c r="R138" s="195"/>
      <c r="S138" s="195"/>
      <c r="T138" s="196"/>
      <c r="U138" s="196"/>
      <c r="V138" s="196"/>
      <c r="W138" s="196"/>
      <c r="X138" s="196"/>
      <c r="Y138" s="196"/>
      <c r="Z138" s="197"/>
      <c r="AA138" s="197"/>
    </row>
    <row r="139" spans="2:27" ht="14.1" customHeight="1">
      <c r="B139" s="189"/>
      <c r="C139" s="189"/>
      <c r="D139" s="190"/>
      <c r="E139" s="191"/>
      <c r="F139" s="192"/>
      <c r="G139" s="192"/>
      <c r="H139" s="9"/>
      <c r="I139" s="193"/>
      <c r="J139" s="446"/>
      <c r="K139" s="446"/>
      <c r="L139" s="446"/>
      <c r="M139" s="446"/>
      <c r="N139" s="194"/>
      <c r="O139" s="194"/>
      <c r="P139" s="194"/>
      <c r="Q139" s="194"/>
      <c r="R139" s="195"/>
      <c r="S139" s="195"/>
      <c r="T139" s="196"/>
      <c r="U139" s="196"/>
      <c r="V139" s="196"/>
      <c r="W139" s="196"/>
      <c r="X139" s="196"/>
      <c r="Y139" s="196"/>
      <c r="Z139" s="197"/>
      <c r="AA139" s="197"/>
    </row>
    <row r="140" spans="2:27" ht="14.1" customHeight="1">
      <c r="B140" s="189"/>
      <c r="C140" s="189"/>
      <c r="D140" s="190"/>
      <c r="E140" s="191"/>
      <c r="F140" s="192"/>
      <c r="G140" s="192"/>
      <c r="H140" s="9"/>
      <c r="I140" s="193"/>
      <c r="J140" s="446"/>
      <c r="K140" s="446"/>
      <c r="L140" s="446"/>
      <c r="M140" s="446"/>
      <c r="N140" s="194"/>
      <c r="O140" s="194"/>
      <c r="P140" s="194"/>
      <c r="Q140" s="194"/>
      <c r="R140" s="195"/>
      <c r="S140" s="195"/>
      <c r="T140" s="196"/>
      <c r="U140" s="196"/>
      <c r="V140" s="196"/>
      <c r="W140" s="196"/>
      <c r="X140" s="196"/>
      <c r="Y140" s="196"/>
      <c r="Z140" s="197"/>
      <c r="AA140" s="197"/>
    </row>
    <row r="141" spans="2:27" ht="14.1" customHeight="1">
      <c r="B141" s="189"/>
      <c r="C141" s="189"/>
      <c r="D141" s="190"/>
      <c r="E141" s="191"/>
      <c r="F141" s="192"/>
      <c r="G141" s="192"/>
      <c r="H141" s="9"/>
      <c r="I141" s="193"/>
      <c r="J141" s="446"/>
      <c r="K141" s="446"/>
      <c r="L141" s="446"/>
      <c r="M141" s="446"/>
      <c r="N141" s="194"/>
      <c r="O141" s="194"/>
      <c r="P141" s="194"/>
      <c r="Q141" s="194"/>
      <c r="R141" s="195"/>
      <c r="S141" s="195"/>
      <c r="T141" s="196"/>
      <c r="U141" s="196"/>
      <c r="V141" s="196"/>
      <c r="W141" s="196"/>
      <c r="X141" s="196"/>
      <c r="Y141" s="196"/>
      <c r="Z141" s="197"/>
      <c r="AA141" s="197"/>
    </row>
    <row r="142" spans="2:27" ht="14.1" customHeight="1">
      <c r="B142" s="189"/>
      <c r="C142" s="189"/>
      <c r="D142" s="190"/>
      <c r="E142" s="191"/>
      <c r="F142" s="192"/>
      <c r="G142" s="192"/>
      <c r="H142" s="9"/>
      <c r="I142" s="193"/>
      <c r="J142" s="446"/>
      <c r="K142" s="446"/>
      <c r="L142" s="446"/>
      <c r="M142" s="446"/>
      <c r="N142" s="194"/>
      <c r="O142" s="194"/>
      <c r="P142" s="194"/>
      <c r="Q142" s="194"/>
      <c r="R142" s="195"/>
      <c r="S142" s="195"/>
      <c r="T142" s="196"/>
      <c r="U142" s="196"/>
      <c r="V142" s="196"/>
      <c r="W142" s="196"/>
      <c r="X142" s="196"/>
      <c r="Y142" s="196"/>
      <c r="Z142" s="197"/>
      <c r="AA142" s="197"/>
    </row>
    <row r="143" spans="2:27" ht="14.1" customHeight="1">
      <c r="B143" s="189"/>
      <c r="C143" s="189"/>
      <c r="D143" s="190"/>
      <c r="E143" s="191"/>
      <c r="F143" s="192"/>
      <c r="G143" s="192"/>
      <c r="H143" s="9"/>
      <c r="I143" s="193"/>
      <c r="J143" s="446"/>
      <c r="K143" s="446"/>
      <c r="L143" s="446"/>
      <c r="M143" s="446"/>
      <c r="N143" s="194"/>
      <c r="O143" s="194"/>
      <c r="P143" s="194"/>
      <c r="Q143" s="194"/>
      <c r="R143" s="195"/>
      <c r="S143" s="195"/>
      <c r="T143" s="196"/>
      <c r="U143" s="196"/>
      <c r="V143" s="196"/>
      <c r="W143" s="196"/>
      <c r="X143" s="196"/>
      <c r="Y143" s="196"/>
      <c r="Z143" s="197"/>
      <c r="AA143" s="197"/>
    </row>
    <row r="144" spans="2:27" ht="14.1" customHeight="1">
      <c r="B144" s="189"/>
      <c r="C144" s="189"/>
      <c r="D144" s="190"/>
      <c r="E144" s="191"/>
      <c r="F144" s="192"/>
      <c r="G144" s="192"/>
      <c r="H144" s="9"/>
      <c r="I144" s="193"/>
      <c r="J144" s="446"/>
      <c r="K144" s="446"/>
      <c r="L144" s="446"/>
      <c r="M144" s="446"/>
      <c r="N144" s="194"/>
      <c r="O144" s="194"/>
      <c r="P144" s="194"/>
      <c r="Q144" s="194"/>
      <c r="R144" s="195"/>
      <c r="S144" s="195"/>
      <c r="T144" s="196"/>
      <c r="U144" s="196"/>
      <c r="V144" s="196"/>
      <c r="W144" s="196"/>
      <c r="X144" s="196"/>
      <c r="Y144" s="196"/>
      <c r="Z144" s="197"/>
      <c r="AA144" s="197"/>
    </row>
    <row r="145" spans="2:27" ht="14.1" customHeight="1">
      <c r="B145" s="189"/>
      <c r="C145" s="189"/>
      <c r="D145" s="190"/>
      <c r="E145" s="191"/>
      <c r="F145" s="192"/>
      <c r="G145" s="192"/>
      <c r="H145" s="9"/>
      <c r="I145" s="193"/>
      <c r="J145" s="446"/>
      <c r="K145" s="446"/>
      <c r="L145" s="446"/>
      <c r="M145" s="446"/>
      <c r="N145" s="194"/>
      <c r="O145" s="194"/>
      <c r="P145" s="194"/>
      <c r="Q145" s="194"/>
      <c r="R145" s="195"/>
      <c r="S145" s="195"/>
      <c r="T145" s="196"/>
      <c r="U145" s="196"/>
      <c r="V145" s="196"/>
      <c r="W145" s="196"/>
      <c r="X145" s="196"/>
      <c r="Y145" s="196"/>
      <c r="Z145" s="197"/>
      <c r="AA145" s="197"/>
    </row>
    <row r="146" spans="2:27" ht="14.1" customHeight="1">
      <c r="B146" s="189"/>
      <c r="C146" s="189"/>
      <c r="D146" s="190"/>
      <c r="E146" s="191"/>
      <c r="F146" s="192"/>
      <c r="G146" s="192"/>
      <c r="H146" s="9"/>
      <c r="I146" s="193"/>
      <c r="J146" s="446"/>
      <c r="K146" s="446"/>
      <c r="L146" s="446"/>
      <c r="M146" s="446"/>
      <c r="N146" s="194"/>
      <c r="O146" s="194"/>
      <c r="P146" s="194"/>
      <c r="Q146" s="194"/>
      <c r="R146" s="195"/>
      <c r="S146" s="195"/>
      <c r="T146" s="196"/>
      <c r="U146" s="196"/>
      <c r="V146" s="196"/>
      <c r="W146" s="196"/>
      <c r="X146" s="196"/>
      <c r="Y146" s="196"/>
      <c r="Z146" s="197"/>
      <c r="AA146" s="197"/>
    </row>
    <row r="147" spans="2:27" ht="14.1" customHeight="1">
      <c r="B147" s="189"/>
      <c r="C147" s="189"/>
      <c r="D147" s="190"/>
      <c r="E147" s="191"/>
      <c r="F147" s="192"/>
      <c r="G147" s="192"/>
      <c r="H147" s="9"/>
      <c r="I147" s="193"/>
      <c r="J147" s="446"/>
      <c r="K147" s="446"/>
      <c r="L147" s="446"/>
      <c r="M147" s="446"/>
      <c r="N147" s="194"/>
      <c r="O147" s="194"/>
      <c r="P147" s="194"/>
      <c r="Q147" s="194"/>
      <c r="R147" s="195"/>
      <c r="S147" s="195"/>
      <c r="T147" s="196"/>
      <c r="U147" s="196"/>
      <c r="V147" s="196"/>
      <c r="W147" s="196"/>
      <c r="X147" s="196"/>
      <c r="Y147" s="196"/>
      <c r="Z147" s="197"/>
      <c r="AA147" s="197"/>
    </row>
    <row r="148" spans="2:27" ht="14.1" customHeight="1">
      <c r="B148" s="189"/>
      <c r="C148" s="189"/>
      <c r="D148" s="190"/>
      <c r="E148" s="191"/>
      <c r="F148" s="192"/>
      <c r="G148" s="192"/>
      <c r="H148" s="9"/>
      <c r="I148" s="193"/>
      <c r="J148" s="446"/>
      <c r="K148" s="446"/>
      <c r="L148" s="446"/>
      <c r="M148" s="446"/>
      <c r="N148" s="194"/>
      <c r="O148" s="194"/>
      <c r="P148" s="194"/>
      <c r="Q148" s="194"/>
      <c r="R148" s="195"/>
      <c r="S148" s="195"/>
      <c r="T148" s="196"/>
      <c r="U148" s="196"/>
      <c r="V148" s="196"/>
      <c r="W148" s="196"/>
      <c r="X148" s="196"/>
      <c r="Y148" s="196"/>
      <c r="Z148" s="197"/>
      <c r="AA148" s="197"/>
    </row>
    <row r="149" spans="2:27" ht="14.1" customHeight="1">
      <c r="B149" s="189"/>
      <c r="C149" s="189"/>
      <c r="D149" s="190"/>
      <c r="E149" s="191"/>
      <c r="F149" s="192"/>
      <c r="G149" s="192"/>
      <c r="H149" s="9"/>
      <c r="I149" s="193"/>
      <c r="J149" s="446"/>
      <c r="K149" s="446"/>
      <c r="L149" s="446"/>
      <c r="M149" s="446"/>
      <c r="N149" s="194"/>
      <c r="O149" s="194"/>
      <c r="P149" s="194"/>
      <c r="Q149" s="194"/>
      <c r="R149" s="195"/>
      <c r="S149" s="195"/>
      <c r="T149" s="196"/>
      <c r="U149" s="196"/>
      <c r="V149" s="196"/>
      <c r="W149" s="196"/>
      <c r="X149" s="196"/>
      <c r="Y149" s="196"/>
      <c r="Z149" s="197"/>
      <c r="AA149" s="197"/>
    </row>
    <row r="150" spans="2:27" ht="14.1" customHeight="1">
      <c r="B150" s="189"/>
      <c r="C150" s="189"/>
      <c r="D150" s="190"/>
      <c r="E150" s="191"/>
      <c r="F150" s="192"/>
      <c r="G150" s="192"/>
      <c r="H150" s="9"/>
      <c r="I150" s="193"/>
      <c r="J150" s="446"/>
      <c r="K150" s="446"/>
      <c r="L150" s="446"/>
      <c r="M150" s="446"/>
      <c r="N150" s="194"/>
      <c r="O150" s="194"/>
      <c r="P150" s="194"/>
      <c r="Q150" s="194"/>
      <c r="R150" s="195"/>
      <c r="S150" s="195"/>
      <c r="T150" s="196"/>
      <c r="U150" s="196"/>
      <c r="V150" s="196"/>
      <c r="W150" s="196"/>
      <c r="X150" s="196"/>
      <c r="Y150" s="196"/>
      <c r="Z150" s="197"/>
      <c r="AA150" s="197"/>
    </row>
    <row r="151" spans="2:27" ht="14.1" customHeight="1">
      <c r="B151" s="189"/>
      <c r="C151" s="189"/>
      <c r="D151" s="190"/>
      <c r="E151" s="191"/>
      <c r="F151" s="192"/>
      <c r="G151" s="192"/>
      <c r="H151" s="9"/>
      <c r="I151" s="193"/>
      <c r="J151" s="446"/>
      <c r="K151" s="446"/>
      <c r="L151" s="446"/>
      <c r="M151" s="446"/>
      <c r="N151" s="194"/>
      <c r="O151" s="194"/>
      <c r="P151" s="194"/>
      <c r="Q151" s="194"/>
      <c r="R151" s="195"/>
      <c r="S151" s="195"/>
      <c r="T151" s="196"/>
      <c r="U151" s="196"/>
      <c r="V151" s="196"/>
      <c r="W151" s="196"/>
      <c r="X151" s="196"/>
      <c r="Y151" s="196"/>
      <c r="Z151" s="197"/>
      <c r="AA151" s="197"/>
    </row>
    <row r="152" spans="2:27" ht="14.1" customHeight="1">
      <c r="B152" s="189"/>
      <c r="C152" s="189"/>
      <c r="D152" s="190"/>
      <c r="E152" s="191"/>
      <c r="F152" s="192"/>
      <c r="G152" s="192"/>
      <c r="H152" s="9"/>
      <c r="I152" s="193"/>
      <c r="J152" s="446"/>
      <c r="K152" s="446"/>
      <c r="L152" s="446"/>
      <c r="M152" s="446"/>
      <c r="N152" s="194"/>
      <c r="O152" s="194"/>
      <c r="P152" s="194"/>
      <c r="Q152" s="194"/>
      <c r="R152" s="195"/>
      <c r="S152" s="195"/>
      <c r="T152" s="196"/>
      <c r="U152" s="196"/>
      <c r="V152" s="196"/>
      <c r="W152" s="196"/>
      <c r="X152" s="196"/>
      <c r="Y152" s="196"/>
      <c r="Z152" s="197"/>
      <c r="AA152" s="197"/>
    </row>
    <row r="153" spans="2:27" ht="14.1" customHeight="1">
      <c r="B153" s="189"/>
      <c r="C153" s="189"/>
      <c r="D153" s="190"/>
      <c r="E153" s="191"/>
      <c r="F153" s="192"/>
      <c r="G153" s="192"/>
      <c r="H153" s="9"/>
      <c r="I153" s="193"/>
      <c r="J153" s="446"/>
      <c r="K153" s="446"/>
      <c r="L153" s="446"/>
      <c r="M153" s="446"/>
      <c r="N153" s="194"/>
      <c r="O153" s="194"/>
      <c r="P153" s="194"/>
      <c r="Q153" s="194"/>
      <c r="R153" s="195"/>
      <c r="S153" s="195"/>
      <c r="T153" s="196"/>
      <c r="U153" s="196"/>
      <c r="V153" s="196"/>
      <c r="W153" s="196"/>
      <c r="X153" s="196"/>
      <c r="Y153" s="196"/>
      <c r="Z153" s="197"/>
      <c r="AA153" s="197"/>
    </row>
    <row r="154" spans="2:27" ht="14.1" customHeight="1">
      <c r="B154" s="189"/>
      <c r="C154" s="189"/>
      <c r="D154" s="190"/>
      <c r="E154" s="191"/>
      <c r="F154" s="192"/>
      <c r="G154" s="192"/>
      <c r="H154" s="9"/>
      <c r="I154" s="193"/>
      <c r="J154" s="446"/>
      <c r="K154" s="446"/>
      <c r="L154" s="446"/>
      <c r="M154" s="446"/>
      <c r="N154" s="194"/>
      <c r="O154" s="194"/>
      <c r="P154" s="194"/>
      <c r="Q154" s="194"/>
      <c r="R154" s="195"/>
      <c r="S154" s="195"/>
      <c r="T154" s="196"/>
      <c r="U154" s="196"/>
      <c r="V154" s="196"/>
      <c r="W154" s="196"/>
      <c r="X154" s="196"/>
      <c r="Y154" s="196"/>
      <c r="Z154" s="197"/>
      <c r="AA154" s="197"/>
    </row>
    <row r="155" spans="2:27" ht="14.1" customHeight="1">
      <c r="B155" s="189"/>
      <c r="C155" s="189"/>
      <c r="D155" s="190"/>
      <c r="E155" s="191"/>
      <c r="F155" s="192"/>
      <c r="G155" s="192"/>
      <c r="H155" s="9"/>
      <c r="I155" s="193"/>
      <c r="J155" s="446"/>
      <c r="K155" s="446"/>
      <c r="L155" s="446"/>
      <c r="M155" s="446"/>
      <c r="N155" s="194"/>
      <c r="O155" s="194"/>
      <c r="P155" s="194"/>
      <c r="Q155" s="194"/>
      <c r="R155" s="195"/>
      <c r="S155" s="195"/>
      <c r="T155" s="196"/>
      <c r="U155" s="196"/>
      <c r="V155" s="196"/>
      <c r="W155" s="196"/>
      <c r="X155" s="196"/>
      <c r="Y155" s="196"/>
      <c r="Z155" s="197"/>
      <c r="AA155" s="197"/>
    </row>
    <row r="156" spans="2:27" ht="14.1" customHeight="1">
      <c r="B156" s="189"/>
      <c r="C156" s="189"/>
      <c r="D156" s="190"/>
      <c r="E156" s="191"/>
      <c r="F156" s="192"/>
      <c r="G156" s="192"/>
      <c r="H156" s="9"/>
      <c r="I156" s="193"/>
      <c r="J156" s="446"/>
      <c r="K156" s="446"/>
      <c r="L156" s="446"/>
      <c r="M156" s="446"/>
      <c r="N156" s="194"/>
      <c r="O156" s="194"/>
      <c r="P156" s="194"/>
      <c r="Q156" s="194"/>
      <c r="R156" s="195"/>
      <c r="S156" s="195"/>
      <c r="T156" s="196"/>
      <c r="U156" s="196"/>
      <c r="V156" s="196"/>
      <c r="W156" s="196"/>
      <c r="X156" s="196"/>
      <c r="Y156" s="196"/>
      <c r="Z156" s="197"/>
      <c r="AA156" s="197"/>
    </row>
    <row r="157" spans="2:27" ht="14.1" customHeight="1">
      <c r="B157" s="189"/>
      <c r="C157" s="189"/>
      <c r="D157" s="190"/>
      <c r="E157" s="191"/>
      <c r="F157" s="192"/>
      <c r="G157" s="192"/>
      <c r="H157" s="9"/>
      <c r="I157" s="193"/>
      <c r="J157" s="446"/>
      <c r="K157" s="446"/>
      <c r="L157" s="446"/>
      <c r="M157" s="446"/>
      <c r="N157" s="194"/>
      <c r="O157" s="194"/>
      <c r="P157" s="194"/>
      <c r="Q157" s="194"/>
      <c r="R157" s="195"/>
      <c r="S157" s="195"/>
      <c r="T157" s="196"/>
      <c r="U157" s="196"/>
      <c r="V157" s="196"/>
      <c r="W157" s="196"/>
      <c r="X157" s="196"/>
      <c r="Y157" s="196"/>
      <c r="Z157" s="197"/>
      <c r="AA157" s="197"/>
    </row>
    <row r="158" spans="2:27" ht="14.1" customHeight="1">
      <c r="B158" s="189"/>
      <c r="C158" s="189"/>
      <c r="D158" s="190"/>
      <c r="E158" s="191"/>
      <c r="F158" s="192"/>
      <c r="G158" s="192"/>
      <c r="H158" s="9"/>
      <c r="I158" s="193"/>
      <c r="J158" s="446"/>
      <c r="K158" s="446"/>
      <c r="L158" s="446"/>
      <c r="M158" s="446"/>
      <c r="N158" s="194"/>
      <c r="O158" s="194"/>
      <c r="P158" s="194"/>
      <c r="Q158" s="194"/>
      <c r="R158" s="195"/>
      <c r="S158" s="195"/>
      <c r="T158" s="196"/>
      <c r="U158" s="196"/>
      <c r="V158" s="196"/>
      <c r="W158" s="196"/>
      <c r="X158" s="196"/>
      <c r="Y158" s="196"/>
      <c r="Z158" s="197"/>
      <c r="AA158" s="197"/>
    </row>
    <row r="159" spans="2:27" ht="14.1" customHeight="1">
      <c r="B159" s="189"/>
      <c r="C159" s="189"/>
      <c r="D159" s="190"/>
      <c r="E159" s="191"/>
      <c r="F159" s="192"/>
      <c r="G159" s="192"/>
      <c r="H159" s="9"/>
      <c r="I159" s="193"/>
      <c r="J159" s="446"/>
      <c r="K159" s="446"/>
      <c r="L159" s="446"/>
      <c r="M159" s="446"/>
      <c r="N159" s="194"/>
      <c r="O159" s="194"/>
      <c r="P159" s="194"/>
      <c r="Q159" s="194"/>
      <c r="R159" s="195"/>
      <c r="S159" s="195"/>
      <c r="T159" s="196"/>
      <c r="U159" s="196"/>
      <c r="V159" s="196"/>
      <c r="W159" s="196"/>
      <c r="X159" s="196"/>
      <c r="Y159" s="196"/>
      <c r="Z159" s="197"/>
      <c r="AA159" s="197"/>
    </row>
    <row r="160" spans="2:27" ht="14.1" customHeight="1">
      <c r="B160" s="189"/>
      <c r="C160" s="189"/>
      <c r="D160" s="190"/>
      <c r="E160" s="191"/>
      <c r="F160" s="192"/>
      <c r="G160" s="192"/>
      <c r="H160" s="9"/>
      <c r="I160" s="193"/>
      <c r="J160" s="446"/>
      <c r="K160" s="446"/>
      <c r="L160" s="446"/>
      <c r="M160" s="446"/>
      <c r="N160" s="194"/>
      <c r="O160" s="194"/>
      <c r="P160" s="194"/>
      <c r="Q160" s="194"/>
      <c r="R160" s="195"/>
      <c r="S160" s="195"/>
      <c r="T160" s="196"/>
      <c r="U160" s="196"/>
      <c r="V160" s="196"/>
      <c r="W160" s="196"/>
      <c r="X160" s="196"/>
      <c r="Y160" s="196"/>
      <c r="Z160" s="197"/>
      <c r="AA160" s="197"/>
    </row>
    <row r="161" spans="2:27" ht="14.1" customHeight="1">
      <c r="B161" s="189"/>
      <c r="C161" s="189"/>
      <c r="D161" s="190"/>
      <c r="E161" s="191"/>
      <c r="F161" s="192"/>
      <c r="G161" s="192"/>
      <c r="H161" s="9"/>
      <c r="I161" s="193"/>
      <c r="J161" s="446"/>
      <c r="K161" s="446"/>
      <c r="L161" s="446"/>
      <c r="M161" s="446"/>
      <c r="N161" s="194"/>
      <c r="O161" s="194"/>
      <c r="P161" s="194"/>
      <c r="Q161" s="194"/>
      <c r="R161" s="195"/>
      <c r="S161" s="195"/>
      <c r="T161" s="196"/>
      <c r="U161" s="196"/>
      <c r="V161" s="196"/>
      <c r="W161" s="196"/>
      <c r="X161" s="196"/>
      <c r="Y161" s="196"/>
      <c r="Z161" s="197"/>
      <c r="AA161" s="197"/>
    </row>
    <row r="162" spans="2:27" ht="14.1" customHeight="1">
      <c r="B162" s="189"/>
      <c r="C162" s="189"/>
      <c r="D162" s="190"/>
      <c r="E162" s="191"/>
      <c r="F162" s="192"/>
      <c r="G162" s="192"/>
      <c r="H162" s="9"/>
      <c r="I162" s="193"/>
      <c r="J162" s="446"/>
      <c r="K162" s="446"/>
      <c r="L162" s="446"/>
      <c r="M162" s="446"/>
      <c r="N162" s="194"/>
      <c r="O162" s="194"/>
      <c r="P162" s="194"/>
      <c r="Q162" s="194"/>
      <c r="R162" s="195"/>
      <c r="S162" s="195"/>
      <c r="T162" s="196"/>
      <c r="U162" s="196"/>
      <c r="V162" s="196"/>
      <c r="W162" s="196"/>
      <c r="X162" s="196"/>
      <c r="Y162" s="196"/>
      <c r="Z162" s="197"/>
      <c r="AA162" s="197"/>
    </row>
    <row r="163" spans="2:27" ht="14.1" customHeight="1">
      <c r="B163" s="189"/>
      <c r="C163" s="189"/>
      <c r="D163" s="190"/>
      <c r="E163" s="191"/>
      <c r="F163" s="192"/>
      <c r="G163" s="192"/>
      <c r="H163" s="9"/>
      <c r="I163" s="193"/>
      <c r="J163" s="446"/>
      <c r="K163" s="446"/>
      <c r="L163" s="446"/>
      <c r="M163" s="446"/>
      <c r="N163" s="194"/>
      <c r="O163" s="194"/>
      <c r="P163" s="194"/>
      <c r="Q163" s="194"/>
      <c r="R163" s="195"/>
      <c r="S163" s="195"/>
      <c r="T163" s="196"/>
      <c r="U163" s="196"/>
      <c r="V163" s="196"/>
      <c r="W163" s="196"/>
      <c r="X163" s="196"/>
      <c r="Y163" s="196"/>
      <c r="Z163" s="197"/>
      <c r="AA163" s="197"/>
    </row>
    <row r="164" spans="2:27" ht="14.1" customHeight="1">
      <c r="B164" s="189"/>
      <c r="C164" s="189"/>
      <c r="D164" s="190"/>
      <c r="E164" s="191"/>
      <c r="F164" s="192"/>
      <c r="G164" s="192"/>
      <c r="H164" s="9"/>
      <c r="I164" s="193"/>
      <c r="J164" s="446"/>
      <c r="K164" s="446"/>
      <c r="L164" s="446"/>
      <c r="M164" s="446"/>
      <c r="N164" s="194"/>
      <c r="O164" s="194"/>
      <c r="P164" s="194"/>
      <c r="Q164" s="194"/>
      <c r="R164" s="195"/>
      <c r="S164" s="195"/>
      <c r="T164" s="196"/>
      <c r="U164" s="196"/>
      <c r="V164" s="196"/>
      <c r="W164" s="196"/>
      <c r="X164" s="196"/>
      <c r="Y164" s="196"/>
      <c r="Z164" s="197"/>
      <c r="AA164" s="197"/>
    </row>
    <row r="165" spans="2:27" ht="14.1" customHeight="1">
      <c r="B165" s="189"/>
      <c r="C165" s="189"/>
      <c r="D165" s="190"/>
      <c r="E165" s="191"/>
      <c r="F165" s="192"/>
      <c r="G165" s="192"/>
      <c r="H165" s="9"/>
      <c r="I165" s="193"/>
      <c r="J165" s="446"/>
      <c r="K165" s="446"/>
      <c r="L165" s="446"/>
      <c r="M165" s="446"/>
      <c r="N165" s="194"/>
      <c r="O165" s="194"/>
      <c r="P165" s="194"/>
      <c r="Q165" s="194"/>
      <c r="R165" s="195"/>
      <c r="S165" s="195"/>
      <c r="T165" s="196"/>
      <c r="U165" s="196"/>
      <c r="V165" s="196"/>
      <c r="W165" s="196"/>
      <c r="X165" s="196"/>
      <c r="Y165" s="196"/>
      <c r="Z165" s="197"/>
      <c r="AA165" s="197"/>
    </row>
    <row r="166" spans="2:27" ht="14.1" customHeight="1">
      <c r="B166" s="189"/>
      <c r="C166" s="189"/>
      <c r="D166" s="190"/>
      <c r="E166" s="191"/>
      <c r="F166" s="192"/>
      <c r="G166" s="192"/>
      <c r="H166" s="9"/>
      <c r="I166" s="193"/>
      <c r="J166" s="446"/>
      <c r="K166" s="446"/>
      <c r="L166" s="446"/>
      <c r="M166" s="446"/>
      <c r="N166" s="194"/>
      <c r="O166" s="194"/>
      <c r="P166" s="194"/>
      <c r="Q166" s="194"/>
      <c r="R166" s="195"/>
      <c r="S166" s="195"/>
      <c r="T166" s="196"/>
      <c r="U166" s="196"/>
      <c r="V166" s="196"/>
      <c r="W166" s="196"/>
      <c r="X166" s="196"/>
      <c r="Y166" s="196"/>
      <c r="Z166" s="197"/>
      <c r="AA166" s="197"/>
    </row>
    <row r="167" spans="2:27" ht="14.1" customHeight="1">
      <c r="B167" s="189"/>
      <c r="C167" s="189"/>
      <c r="D167" s="190"/>
      <c r="E167" s="191"/>
      <c r="F167" s="192"/>
      <c r="G167" s="192"/>
      <c r="H167" s="9"/>
      <c r="I167" s="193"/>
      <c r="J167" s="446"/>
      <c r="K167" s="446"/>
      <c r="L167" s="446"/>
      <c r="M167" s="446"/>
      <c r="N167" s="194"/>
      <c r="O167" s="194"/>
      <c r="P167" s="194"/>
      <c r="Q167" s="194"/>
      <c r="R167" s="195"/>
      <c r="S167" s="195"/>
      <c r="T167" s="196"/>
      <c r="U167" s="196"/>
      <c r="V167" s="196"/>
      <c r="W167" s="196"/>
      <c r="X167" s="196"/>
      <c r="Y167" s="196"/>
      <c r="Z167" s="197"/>
      <c r="AA167" s="197"/>
    </row>
    <row r="168" spans="2:27" ht="14.1" customHeight="1">
      <c r="B168" s="189"/>
      <c r="C168" s="189"/>
      <c r="D168" s="190"/>
      <c r="E168" s="191"/>
      <c r="F168" s="192"/>
      <c r="G168" s="192"/>
      <c r="H168" s="9"/>
      <c r="I168" s="193"/>
      <c r="J168" s="446"/>
      <c r="K168" s="446"/>
      <c r="L168" s="446"/>
      <c r="M168" s="446"/>
      <c r="N168" s="194"/>
      <c r="O168" s="194"/>
      <c r="P168" s="194"/>
      <c r="Q168" s="194"/>
      <c r="R168" s="195"/>
      <c r="S168" s="195"/>
      <c r="T168" s="196"/>
      <c r="U168" s="196"/>
      <c r="V168" s="196"/>
      <c r="W168" s="196"/>
      <c r="X168" s="196"/>
      <c r="Y168" s="196"/>
      <c r="Z168" s="197"/>
      <c r="AA168" s="197"/>
    </row>
    <row r="169" spans="2:27" ht="14.1" customHeight="1">
      <c r="B169" s="189"/>
      <c r="C169" s="189"/>
      <c r="D169" s="190"/>
      <c r="E169" s="191"/>
      <c r="F169" s="192"/>
      <c r="G169" s="192"/>
      <c r="H169" s="9"/>
      <c r="I169" s="193"/>
      <c r="J169" s="446"/>
      <c r="K169" s="446"/>
      <c r="L169" s="446"/>
      <c r="M169" s="446"/>
      <c r="N169" s="194"/>
      <c r="O169" s="194"/>
      <c r="P169" s="194"/>
      <c r="Q169" s="194"/>
      <c r="R169" s="195"/>
      <c r="S169" s="195"/>
      <c r="T169" s="196"/>
      <c r="U169" s="196"/>
      <c r="V169" s="196"/>
      <c r="W169" s="196"/>
      <c r="X169" s="196"/>
      <c r="Y169" s="196"/>
      <c r="Z169" s="197"/>
      <c r="AA169" s="197"/>
    </row>
    <row r="170" spans="2:27" ht="14.1" customHeight="1">
      <c r="B170" s="189"/>
      <c r="C170" s="189"/>
      <c r="D170" s="190"/>
      <c r="E170" s="191"/>
      <c r="F170" s="192"/>
      <c r="G170" s="192"/>
      <c r="H170" s="9"/>
      <c r="I170" s="193"/>
      <c r="J170" s="446"/>
      <c r="K170" s="446"/>
      <c r="L170" s="446"/>
      <c r="M170" s="446"/>
      <c r="N170" s="194"/>
      <c r="O170" s="194"/>
      <c r="P170" s="194"/>
      <c r="Q170" s="194"/>
      <c r="R170" s="195"/>
      <c r="S170" s="195"/>
      <c r="T170" s="196"/>
      <c r="U170" s="196"/>
      <c r="V170" s="196"/>
      <c r="W170" s="196"/>
      <c r="X170" s="196"/>
      <c r="Y170" s="196"/>
      <c r="Z170" s="197"/>
      <c r="AA170" s="197"/>
    </row>
    <row r="171" spans="2:27" ht="14.1" customHeight="1">
      <c r="B171" s="189"/>
      <c r="C171" s="189"/>
      <c r="D171" s="190"/>
      <c r="E171" s="191"/>
      <c r="F171" s="192"/>
      <c r="G171" s="192"/>
      <c r="H171" s="9"/>
      <c r="I171" s="193"/>
      <c r="J171" s="446"/>
      <c r="K171" s="446"/>
      <c r="L171" s="446"/>
      <c r="M171" s="446"/>
      <c r="N171" s="194"/>
      <c r="O171" s="194"/>
      <c r="P171" s="194"/>
      <c r="Q171" s="194"/>
      <c r="R171" s="195"/>
      <c r="S171" s="195"/>
      <c r="T171" s="196"/>
      <c r="U171" s="196"/>
      <c r="V171" s="196"/>
      <c r="W171" s="196"/>
      <c r="X171" s="196"/>
      <c r="Y171" s="196"/>
      <c r="Z171" s="197"/>
      <c r="AA171" s="197"/>
    </row>
    <row r="172" spans="2:27" ht="14.1" customHeight="1">
      <c r="B172" s="189"/>
      <c r="C172" s="189"/>
      <c r="D172" s="190"/>
      <c r="E172" s="191"/>
      <c r="F172" s="192"/>
      <c r="G172" s="192"/>
      <c r="H172" s="9"/>
      <c r="I172" s="193"/>
      <c r="J172" s="446"/>
      <c r="K172" s="446"/>
      <c r="L172" s="446"/>
      <c r="M172" s="446"/>
      <c r="N172" s="194"/>
      <c r="O172" s="194"/>
      <c r="P172" s="194"/>
      <c r="Q172" s="194"/>
      <c r="R172" s="195"/>
      <c r="S172" s="195"/>
      <c r="T172" s="196"/>
      <c r="U172" s="196"/>
      <c r="V172" s="196"/>
      <c r="W172" s="196"/>
      <c r="X172" s="196"/>
      <c r="Y172" s="196"/>
      <c r="Z172" s="197"/>
      <c r="AA172" s="197"/>
    </row>
    <row r="173" spans="2:27" ht="14.1" customHeight="1">
      <c r="B173" s="189"/>
      <c r="C173" s="189"/>
      <c r="D173" s="190"/>
      <c r="E173" s="191"/>
      <c r="F173" s="192"/>
      <c r="G173" s="192"/>
      <c r="H173" s="9"/>
      <c r="I173" s="193"/>
      <c r="J173" s="446"/>
      <c r="K173" s="446"/>
      <c r="L173" s="446"/>
      <c r="M173" s="446"/>
      <c r="N173" s="194"/>
      <c r="O173" s="194"/>
      <c r="P173" s="194"/>
      <c r="Q173" s="194"/>
      <c r="R173" s="195"/>
      <c r="S173" s="195"/>
      <c r="T173" s="196"/>
      <c r="U173" s="196"/>
      <c r="V173" s="196"/>
      <c r="W173" s="196"/>
      <c r="X173" s="196"/>
      <c r="Y173" s="196"/>
      <c r="Z173" s="197"/>
      <c r="AA173" s="197"/>
    </row>
    <row r="174" spans="2:27" ht="14.1" customHeight="1">
      <c r="B174" s="189"/>
      <c r="C174" s="189"/>
      <c r="D174" s="190"/>
      <c r="E174" s="191"/>
      <c r="F174" s="192"/>
      <c r="G174" s="192"/>
      <c r="H174" s="9"/>
      <c r="I174" s="193"/>
      <c r="J174" s="446"/>
      <c r="K174" s="446"/>
      <c r="L174" s="446"/>
      <c r="M174" s="446"/>
      <c r="N174" s="194"/>
      <c r="O174" s="194"/>
      <c r="P174" s="194"/>
      <c r="Q174" s="194"/>
      <c r="R174" s="195"/>
      <c r="S174" s="195"/>
      <c r="T174" s="196"/>
      <c r="U174" s="196"/>
      <c r="V174" s="196"/>
      <c r="W174" s="196"/>
      <c r="X174" s="196"/>
      <c r="Y174" s="196"/>
      <c r="Z174" s="197"/>
      <c r="AA174" s="197"/>
    </row>
    <row r="175" spans="2:27" ht="14.1" customHeight="1">
      <c r="B175" s="189"/>
      <c r="C175" s="189"/>
      <c r="D175" s="190"/>
      <c r="E175" s="191"/>
      <c r="F175" s="192"/>
      <c r="G175" s="192"/>
      <c r="H175" s="9"/>
      <c r="I175" s="193"/>
      <c r="J175" s="446"/>
      <c r="K175" s="446"/>
      <c r="L175" s="446"/>
      <c r="M175" s="446"/>
      <c r="N175" s="194"/>
      <c r="O175" s="194"/>
      <c r="P175" s="194"/>
      <c r="Q175" s="194"/>
      <c r="R175" s="195"/>
      <c r="S175" s="195"/>
      <c r="T175" s="196"/>
      <c r="U175" s="196"/>
      <c r="V175" s="196"/>
      <c r="W175" s="196"/>
      <c r="X175" s="196"/>
      <c r="Y175" s="196"/>
      <c r="Z175" s="197"/>
      <c r="AA175" s="197"/>
    </row>
    <row r="176" spans="2:27" ht="14.1" customHeight="1">
      <c r="B176" s="189"/>
      <c r="C176" s="189"/>
      <c r="D176" s="190"/>
      <c r="E176" s="191"/>
      <c r="F176" s="192"/>
      <c r="G176" s="192"/>
      <c r="H176" s="9"/>
      <c r="I176" s="193"/>
      <c r="J176" s="446"/>
      <c r="K176" s="446"/>
      <c r="L176" s="446"/>
      <c r="M176" s="446"/>
      <c r="N176" s="194"/>
      <c r="O176" s="194"/>
      <c r="P176" s="194"/>
      <c r="Q176" s="194"/>
      <c r="R176" s="195"/>
      <c r="S176" s="195"/>
      <c r="T176" s="196"/>
      <c r="U176" s="196"/>
      <c r="V176" s="196"/>
      <c r="W176" s="196"/>
      <c r="X176" s="196"/>
      <c r="Y176" s="196"/>
      <c r="Z176" s="197"/>
      <c r="AA176" s="197"/>
    </row>
    <row r="177" spans="2:27" ht="14.1" customHeight="1">
      <c r="B177" s="189"/>
      <c r="C177" s="189"/>
      <c r="D177" s="190"/>
      <c r="E177" s="191"/>
      <c r="F177" s="192"/>
      <c r="G177" s="192"/>
      <c r="H177" s="9"/>
      <c r="I177" s="193"/>
      <c r="J177" s="446"/>
      <c r="K177" s="446"/>
      <c r="L177" s="446"/>
      <c r="M177" s="446"/>
      <c r="N177" s="194"/>
      <c r="O177" s="194"/>
      <c r="P177" s="194"/>
      <c r="Q177" s="194"/>
      <c r="R177" s="195"/>
      <c r="S177" s="195"/>
      <c r="T177" s="196"/>
      <c r="U177" s="196"/>
      <c r="V177" s="196"/>
      <c r="W177" s="196"/>
      <c r="X177" s="196"/>
      <c r="Y177" s="196"/>
      <c r="Z177" s="197"/>
      <c r="AA177" s="197"/>
    </row>
    <row r="178" spans="2:27" ht="14.1" customHeight="1">
      <c r="B178" s="189"/>
      <c r="C178" s="189"/>
      <c r="D178" s="190"/>
      <c r="E178" s="191"/>
      <c r="F178" s="192"/>
      <c r="G178" s="192"/>
      <c r="H178" s="9"/>
      <c r="I178" s="193"/>
      <c r="J178" s="446"/>
      <c r="K178" s="446"/>
      <c r="L178" s="446"/>
      <c r="M178" s="446"/>
      <c r="N178" s="194"/>
      <c r="O178" s="194"/>
      <c r="P178" s="194"/>
      <c r="Q178" s="194"/>
      <c r="R178" s="195"/>
      <c r="S178" s="195"/>
      <c r="T178" s="196"/>
      <c r="U178" s="196"/>
      <c r="V178" s="196"/>
      <c r="W178" s="196"/>
      <c r="X178" s="196"/>
      <c r="Y178" s="196"/>
      <c r="Z178" s="197"/>
      <c r="AA178" s="197"/>
    </row>
    <row r="179" spans="2:27" ht="14.1" customHeight="1">
      <c r="B179" s="189"/>
      <c r="C179" s="189"/>
      <c r="D179" s="190"/>
      <c r="E179" s="191"/>
      <c r="F179" s="192"/>
      <c r="G179" s="192"/>
      <c r="H179" s="9"/>
      <c r="I179" s="193"/>
      <c r="J179" s="446"/>
      <c r="K179" s="446"/>
      <c r="L179" s="446"/>
      <c r="M179" s="446"/>
      <c r="N179" s="194"/>
      <c r="O179" s="194"/>
      <c r="P179" s="194"/>
      <c r="Q179" s="194"/>
      <c r="R179" s="195"/>
      <c r="S179" s="195"/>
      <c r="T179" s="196"/>
      <c r="U179" s="196"/>
      <c r="V179" s="196"/>
      <c r="W179" s="196"/>
      <c r="X179" s="196"/>
      <c r="Y179" s="196"/>
      <c r="Z179" s="197"/>
      <c r="AA179" s="197"/>
    </row>
    <row r="180" spans="2:27" ht="14.1" customHeight="1">
      <c r="B180" s="189"/>
      <c r="C180" s="189"/>
      <c r="D180" s="190"/>
      <c r="E180" s="191"/>
      <c r="F180" s="192"/>
      <c r="G180" s="192"/>
      <c r="H180" s="9"/>
      <c r="I180" s="193"/>
      <c r="J180" s="446"/>
      <c r="K180" s="446"/>
      <c r="L180" s="446"/>
      <c r="M180" s="446"/>
      <c r="N180" s="194"/>
      <c r="O180" s="194"/>
      <c r="P180" s="194"/>
      <c r="Q180" s="194"/>
      <c r="R180" s="195"/>
      <c r="S180" s="195"/>
      <c r="T180" s="196"/>
      <c r="U180" s="196"/>
      <c r="V180" s="196"/>
      <c r="W180" s="196"/>
      <c r="X180" s="196"/>
      <c r="Y180" s="196"/>
      <c r="Z180" s="197"/>
      <c r="AA180" s="197"/>
    </row>
    <row r="181" spans="2:27" ht="14.1" customHeight="1">
      <c r="B181" s="189"/>
      <c r="C181" s="189"/>
      <c r="D181" s="190"/>
      <c r="E181" s="191"/>
      <c r="F181" s="192"/>
      <c r="G181" s="192"/>
      <c r="H181" s="9"/>
      <c r="I181" s="193"/>
      <c r="J181" s="446"/>
      <c r="K181" s="446"/>
      <c r="L181" s="446"/>
      <c r="M181" s="446"/>
      <c r="N181" s="194"/>
      <c r="O181" s="194"/>
      <c r="P181" s="194"/>
      <c r="Q181" s="194"/>
      <c r="R181" s="195"/>
      <c r="S181" s="195"/>
      <c r="T181" s="196"/>
      <c r="U181" s="196"/>
      <c r="V181" s="196"/>
      <c r="W181" s="196"/>
      <c r="X181" s="196"/>
      <c r="Y181" s="196"/>
      <c r="Z181" s="197"/>
      <c r="AA181" s="197"/>
    </row>
    <row r="182" spans="2:27" ht="14.1" customHeight="1">
      <c r="B182" s="189"/>
      <c r="C182" s="189"/>
      <c r="D182" s="190"/>
      <c r="E182" s="191"/>
      <c r="F182" s="192"/>
      <c r="G182" s="192"/>
      <c r="H182" s="9"/>
      <c r="I182" s="193"/>
      <c r="J182" s="446"/>
      <c r="K182" s="446"/>
      <c r="L182" s="446"/>
      <c r="M182" s="446"/>
      <c r="N182" s="194"/>
      <c r="O182" s="194"/>
      <c r="P182" s="194"/>
      <c r="Q182" s="194"/>
      <c r="R182" s="195"/>
      <c r="S182" s="195"/>
      <c r="T182" s="196"/>
      <c r="U182" s="196"/>
      <c r="V182" s="196"/>
      <c r="W182" s="196"/>
      <c r="X182" s="196"/>
      <c r="Y182" s="196"/>
      <c r="Z182" s="197"/>
      <c r="AA182" s="197"/>
    </row>
    <row r="183" spans="2:27" ht="14.1" customHeight="1">
      <c r="B183" s="189"/>
      <c r="C183" s="189"/>
      <c r="D183" s="190"/>
      <c r="E183" s="191"/>
      <c r="F183" s="192"/>
      <c r="G183" s="192"/>
      <c r="H183" s="9"/>
      <c r="I183" s="193"/>
      <c r="J183" s="446"/>
      <c r="K183" s="446"/>
      <c r="L183" s="446"/>
      <c r="M183" s="446"/>
      <c r="N183" s="194"/>
      <c r="O183" s="194"/>
      <c r="P183" s="194"/>
      <c r="Q183" s="194"/>
      <c r="R183" s="195"/>
      <c r="S183" s="195"/>
      <c r="T183" s="196"/>
      <c r="U183" s="196"/>
      <c r="V183" s="196"/>
      <c r="W183" s="196"/>
      <c r="X183" s="196"/>
      <c r="Y183" s="196"/>
      <c r="Z183" s="197"/>
      <c r="AA183" s="197"/>
    </row>
    <row r="184" spans="2:27" ht="14.1" customHeight="1">
      <c r="B184" s="189"/>
      <c r="C184" s="189"/>
      <c r="D184" s="190"/>
      <c r="E184" s="191"/>
      <c r="F184" s="192"/>
      <c r="G184" s="192"/>
      <c r="H184" s="9"/>
      <c r="I184" s="193"/>
      <c r="J184" s="446"/>
      <c r="K184" s="446"/>
      <c r="L184" s="446"/>
      <c r="M184" s="446"/>
      <c r="N184" s="194"/>
      <c r="O184" s="194"/>
      <c r="P184" s="194"/>
      <c r="Q184" s="194"/>
      <c r="R184" s="195"/>
      <c r="S184" s="195"/>
      <c r="T184" s="196"/>
      <c r="U184" s="196"/>
      <c r="V184" s="196"/>
      <c r="W184" s="196"/>
      <c r="X184" s="196"/>
      <c r="Y184" s="196"/>
      <c r="Z184" s="197"/>
      <c r="AA184" s="197"/>
    </row>
    <row r="185" spans="2:27" ht="14.1" customHeight="1">
      <c r="B185" s="189"/>
      <c r="C185" s="189"/>
      <c r="D185" s="190"/>
      <c r="E185" s="191"/>
      <c r="F185" s="192"/>
      <c r="G185" s="192"/>
      <c r="H185" s="9"/>
      <c r="I185" s="193"/>
      <c r="J185" s="446"/>
      <c r="K185" s="446"/>
      <c r="L185" s="446"/>
      <c r="M185" s="446"/>
      <c r="N185" s="194"/>
      <c r="O185" s="194"/>
      <c r="P185" s="194"/>
      <c r="Q185" s="194"/>
      <c r="R185" s="195"/>
      <c r="S185" s="195"/>
      <c r="T185" s="196"/>
      <c r="U185" s="196"/>
      <c r="V185" s="196"/>
      <c r="W185" s="196"/>
      <c r="X185" s="196"/>
      <c r="Y185" s="196"/>
      <c r="Z185" s="197"/>
      <c r="AA185" s="197"/>
    </row>
    <row r="186" spans="2:27" ht="14.1" customHeight="1">
      <c r="B186" s="189"/>
      <c r="C186" s="189"/>
      <c r="D186" s="190"/>
      <c r="E186" s="191"/>
      <c r="F186" s="192"/>
      <c r="G186" s="192"/>
      <c r="H186" s="9"/>
      <c r="I186" s="193"/>
      <c r="J186" s="446"/>
      <c r="K186" s="446"/>
      <c r="L186" s="446"/>
      <c r="M186" s="446"/>
      <c r="N186" s="194"/>
      <c r="O186" s="194"/>
      <c r="P186" s="194"/>
      <c r="Q186" s="194"/>
      <c r="R186" s="195"/>
      <c r="S186" s="195"/>
      <c r="T186" s="196"/>
      <c r="U186" s="196"/>
      <c r="V186" s="196"/>
      <c r="W186" s="196"/>
      <c r="X186" s="196"/>
      <c r="Y186" s="196"/>
      <c r="Z186" s="197"/>
      <c r="AA186" s="197"/>
    </row>
    <row r="187" spans="2:27" ht="14.1" customHeight="1">
      <c r="B187" s="189"/>
      <c r="C187" s="189"/>
      <c r="D187" s="190"/>
      <c r="E187" s="191"/>
      <c r="F187" s="192"/>
      <c r="G187" s="192"/>
      <c r="H187" s="9"/>
      <c r="I187" s="193"/>
      <c r="J187" s="446"/>
      <c r="K187" s="446"/>
      <c r="L187" s="446"/>
      <c r="M187" s="446"/>
      <c r="N187" s="194"/>
      <c r="O187" s="194"/>
      <c r="P187" s="194"/>
      <c r="Q187" s="194"/>
      <c r="R187" s="195"/>
      <c r="S187" s="195"/>
      <c r="T187" s="196"/>
      <c r="U187" s="196"/>
      <c r="V187" s="196"/>
      <c r="W187" s="196"/>
      <c r="X187" s="196"/>
      <c r="Y187" s="196"/>
      <c r="Z187" s="197"/>
      <c r="AA187" s="197"/>
    </row>
    <row r="188" spans="2:27" ht="14.1" customHeight="1">
      <c r="B188" s="189"/>
      <c r="C188" s="189"/>
      <c r="D188" s="190"/>
      <c r="E188" s="191"/>
      <c r="F188" s="192"/>
      <c r="G188" s="192"/>
      <c r="H188" s="9"/>
      <c r="I188" s="193"/>
      <c r="J188" s="446"/>
      <c r="K188" s="446"/>
      <c r="L188" s="446"/>
      <c r="M188" s="446"/>
      <c r="N188" s="194"/>
      <c r="O188" s="194"/>
      <c r="P188" s="194"/>
      <c r="Q188" s="194"/>
      <c r="R188" s="195"/>
      <c r="S188" s="195"/>
      <c r="T188" s="196"/>
      <c r="U188" s="196"/>
      <c r="V188" s="196"/>
      <c r="W188" s="196"/>
      <c r="X188" s="196"/>
      <c r="Y188" s="196"/>
      <c r="Z188" s="197"/>
      <c r="AA188" s="197"/>
    </row>
    <row r="189" spans="2:27" ht="14.1" customHeight="1">
      <c r="B189" s="189"/>
      <c r="C189" s="189"/>
      <c r="D189" s="190"/>
      <c r="E189" s="191"/>
      <c r="F189" s="192"/>
      <c r="G189" s="192"/>
      <c r="H189" s="9"/>
      <c r="I189" s="193"/>
      <c r="J189" s="446"/>
      <c r="K189" s="446"/>
      <c r="L189" s="446"/>
      <c r="M189" s="446"/>
      <c r="N189" s="194"/>
      <c r="O189" s="194"/>
      <c r="P189" s="194"/>
      <c r="Q189" s="194"/>
      <c r="R189" s="195"/>
      <c r="S189" s="195"/>
      <c r="T189" s="196"/>
      <c r="U189" s="196"/>
      <c r="V189" s="196"/>
      <c r="W189" s="196"/>
      <c r="X189" s="196"/>
      <c r="Y189" s="196"/>
      <c r="Z189" s="197"/>
      <c r="AA189" s="197"/>
    </row>
    <row r="190" spans="2:27" ht="14.1" customHeight="1">
      <c r="B190" s="189"/>
      <c r="C190" s="189"/>
      <c r="D190" s="190"/>
      <c r="E190" s="191"/>
      <c r="F190" s="192"/>
      <c r="G190" s="192"/>
      <c r="H190" s="9"/>
      <c r="I190" s="193"/>
      <c r="J190" s="446"/>
      <c r="K190" s="446"/>
      <c r="L190" s="446"/>
      <c r="M190" s="446"/>
      <c r="N190" s="194"/>
      <c r="O190" s="194"/>
      <c r="P190" s="194"/>
      <c r="Q190" s="194"/>
      <c r="R190" s="195"/>
      <c r="S190" s="195"/>
      <c r="T190" s="196"/>
      <c r="U190" s="196"/>
      <c r="V190" s="196"/>
      <c r="W190" s="196"/>
      <c r="X190" s="196"/>
      <c r="Y190" s="196"/>
      <c r="Z190" s="197"/>
      <c r="AA190" s="197"/>
    </row>
    <row r="191" spans="2:27" ht="14.1" customHeight="1">
      <c r="B191" s="189"/>
      <c r="C191" s="189"/>
      <c r="D191" s="190"/>
      <c r="E191" s="191"/>
      <c r="F191" s="192"/>
      <c r="G191" s="192"/>
      <c r="H191" s="9"/>
      <c r="I191" s="193"/>
      <c r="J191" s="446"/>
      <c r="K191" s="446"/>
      <c r="L191" s="446"/>
      <c r="M191" s="446"/>
      <c r="N191" s="194"/>
      <c r="O191" s="194"/>
      <c r="P191" s="194"/>
      <c r="Q191" s="194"/>
      <c r="R191" s="195"/>
      <c r="S191" s="195"/>
      <c r="T191" s="196"/>
      <c r="U191" s="196"/>
      <c r="V191" s="196"/>
      <c r="W191" s="196"/>
      <c r="X191" s="196"/>
      <c r="Y191" s="196"/>
      <c r="Z191" s="197"/>
      <c r="AA191" s="197"/>
    </row>
    <row r="192" spans="2:27" ht="14.1" customHeight="1">
      <c r="B192" s="189"/>
      <c r="C192" s="189"/>
      <c r="D192" s="190"/>
      <c r="E192" s="191"/>
      <c r="F192" s="192"/>
      <c r="G192" s="192"/>
      <c r="H192" s="9"/>
      <c r="I192" s="193"/>
      <c r="J192" s="446"/>
      <c r="K192" s="446"/>
      <c r="L192" s="446"/>
      <c r="M192" s="446"/>
      <c r="N192" s="194"/>
      <c r="O192" s="194"/>
      <c r="P192" s="194"/>
      <c r="Q192" s="194"/>
      <c r="R192" s="195"/>
      <c r="S192" s="195"/>
      <c r="T192" s="196"/>
      <c r="U192" s="196"/>
      <c r="V192" s="196"/>
      <c r="W192" s="196"/>
      <c r="X192" s="196"/>
      <c r="Y192" s="196"/>
      <c r="Z192" s="197"/>
      <c r="AA192" s="197"/>
    </row>
    <row r="193" spans="2:27" ht="14.1" customHeight="1">
      <c r="B193" s="189"/>
      <c r="C193" s="189"/>
      <c r="D193" s="190"/>
      <c r="E193" s="191"/>
      <c r="F193" s="192"/>
      <c r="G193" s="192"/>
      <c r="H193" s="9"/>
      <c r="I193" s="193"/>
      <c r="J193" s="446"/>
      <c r="K193" s="446"/>
      <c r="L193" s="446"/>
      <c r="M193" s="446"/>
      <c r="N193" s="194"/>
      <c r="O193" s="194"/>
      <c r="P193" s="194"/>
      <c r="Q193" s="194"/>
      <c r="R193" s="195"/>
      <c r="S193" s="195"/>
      <c r="T193" s="196"/>
      <c r="U193" s="196"/>
      <c r="V193" s="196"/>
      <c r="W193" s="196"/>
      <c r="X193" s="196"/>
      <c r="Y193" s="196"/>
      <c r="Z193" s="197"/>
      <c r="AA193" s="197"/>
    </row>
    <row r="194" spans="2:27" ht="14.1" customHeight="1">
      <c r="B194" s="189"/>
      <c r="C194" s="189"/>
      <c r="D194" s="190"/>
      <c r="E194" s="191"/>
      <c r="F194" s="192"/>
      <c r="G194" s="192"/>
      <c r="H194" s="9"/>
      <c r="I194" s="193"/>
      <c r="J194" s="446"/>
      <c r="K194" s="446"/>
      <c r="L194" s="446"/>
      <c r="M194" s="446"/>
      <c r="N194" s="194"/>
      <c r="O194" s="194"/>
      <c r="P194" s="194"/>
      <c r="Q194" s="194"/>
      <c r="R194" s="195"/>
      <c r="S194" s="195"/>
      <c r="T194" s="196"/>
      <c r="U194" s="196"/>
      <c r="V194" s="196"/>
      <c r="W194" s="196"/>
      <c r="X194" s="196"/>
      <c r="Y194" s="196"/>
      <c r="Z194" s="197"/>
      <c r="AA194" s="197"/>
    </row>
    <row r="195" spans="2:27" ht="14.1" customHeight="1">
      <c r="B195" s="189"/>
      <c r="C195" s="189"/>
      <c r="D195" s="190"/>
      <c r="E195" s="191"/>
      <c r="F195" s="192"/>
      <c r="G195" s="192"/>
      <c r="H195" s="9"/>
      <c r="I195" s="193"/>
      <c r="J195" s="446"/>
      <c r="K195" s="446"/>
      <c r="L195" s="446"/>
      <c r="M195" s="446"/>
      <c r="N195" s="194"/>
      <c r="O195" s="194"/>
      <c r="P195" s="194"/>
      <c r="Q195" s="194"/>
      <c r="R195" s="195"/>
      <c r="S195" s="195"/>
      <c r="T195" s="196"/>
      <c r="U195" s="196"/>
      <c r="V195" s="196"/>
      <c r="W195" s="196"/>
      <c r="X195" s="196"/>
      <c r="Y195" s="196"/>
      <c r="Z195" s="197"/>
      <c r="AA195" s="197"/>
    </row>
    <row r="196" spans="2:27" ht="14.1" customHeight="1">
      <c r="B196" s="189"/>
      <c r="C196" s="189"/>
      <c r="D196" s="190"/>
      <c r="E196" s="191"/>
      <c r="F196" s="192"/>
      <c r="G196" s="192"/>
      <c r="H196" s="9"/>
      <c r="I196" s="193"/>
      <c r="J196" s="446"/>
      <c r="K196" s="446"/>
      <c r="L196" s="446"/>
      <c r="M196" s="446"/>
      <c r="N196" s="194"/>
      <c r="O196" s="194"/>
      <c r="P196" s="194"/>
      <c r="Q196" s="194"/>
      <c r="R196" s="195"/>
      <c r="S196" s="195"/>
      <c r="T196" s="196"/>
      <c r="U196" s="196"/>
      <c r="V196" s="196"/>
      <c r="W196" s="196"/>
      <c r="X196" s="196"/>
      <c r="Y196" s="196"/>
      <c r="Z196" s="197"/>
      <c r="AA196" s="197"/>
    </row>
    <row r="197" spans="2:27" ht="14.1" customHeight="1">
      <c r="B197" s="189"/>
      <c r="C197" s="189"/>
      <c r="D197" s="190"/>
      <c r="E197" s="191"/>
      <c r="F197" s="192"/>
      <c r="G197" s="192"/>
      <c r="H197" s="9"/>
      <c r="I197" s="193"/>
      <c r="J197" s="446"/>
      <c r="K197" s="446"/>
      <c r="L197" s="446"/>
      <c r="M197" s="446"/>
      <c r="N197" s="194"/>
      <c r="O197" s="194"/>
      <c r="P197" s="194"/>
      <c r="Q197" s="194"/>
      <c r="R197" s="195"/>
      <c r="S197" s="195"/>
      <c r="T197" s="196"/>
      <c r="U197" s="196"/>
      <c r="V197" s="196"/>
      <c r="W197" s="196"/>
      <c r="X197" s="196"/>
      <c r="Y197" s="196"/>
      <c r="Z197" s="197"/>
      <c r="AA197" s="197"/>
    </row>
    <row r="198" spans="2:27" ht="14.1" customHeight="1">
      <c r="B198" s="189"/>
      <c r="C198" s="189"/>
      <c r="D198" s="190"/>
      <c r="E198" s="191"/>
      <c r="F198" s="192"/>
      <c r="G198" s="192"/>
      <c r="H198" s="9"/>
      <c r="I198" s="193"/>
      <c r="J198" s="446"/>
      <c r="K198" s="446"/>
      <c r="L198" s="446"/>
      <c r="M198" s="446"/>
      <c r="N198" s="194"/>
      <c r="O198" s="194"/>
      <c r="P198" s="194"/>
      <c r="Q198" s="194"/>
      <c r="R198" s="195"/>
      <c r="S198" s="195"/>
      <c r="T198" s="196"/>
      <c r="U198" s="196"/>
      <c r="V198" s="196"/>
      <c r="W198" s="196"/>
      <c r="X198" s="196"/>
      <c r="Y198" s="196"/>
      <c r="Z198" s="197"/>
      <c r="AA198" s="197"/>
    </row>
    <row r="199" spans="2:27" ht="14.1" customHeight="1">
      <c r="B199" s="189"/>
      <c r="C199" s="189"/>
      <c r="D199" s="190"/>
      <c r="E199" s="191"/>
      <c r="F199" s="192"/>
      <c r="G199" s="192"/>
      <c r="H199" s="9"/>
      <c r="I199" s="193"/>
      <c r="J199" s="446"/>
      <c r="K199" s="446"/>
      <c r="L199" s="446"/>
      <c r="M199" s="446"/>
      <c r="N199" s="194"/>
      <c r="O199" s="194"/>
      <c r="P199" s="194"/>
      <c r="Q199" s="194"/>
      <c r="R199" s="195"/>
      <c r="S199" s="195"/>
      <c r="T199" s="196"/>
      <c r="U199" s="196"/>
      <c r="V199" s="196"/>
      <c r="W199" s="196"/>
      <c r="X199" s="196"/>
      <c r="Y199" s="196"/>
      <c r="Z199" s="197"/>
      <c r="AA199" s="197"/>
    </row>
    <row r="200" spans="2:27" ht="14.1" customHeight="1">
      <c r="B200" s="189"/>
      <c r="C200" s="189"/>
      <c r="D200" s="190"/>
      <c r="E200" s="191"/>
      <c r="F200" s="192"/>
      <c r="G200" s="192"/>
      <c r="H200" s="9"/>
      <c r="I200" s="193"/>
      <c r="J200" s="446"/>
      <c r="K200" s="446"/>
      <c r="L200" s="446"/>
      <c r="M200" s="446"/>
      <c r="N200" s="194"/>
      <c r="O200" s="194"/>
      <c r="P200" s="194"/>
      <c r="Q200" s="194"/>
      <c r="R200" s="195"/>
      <c r="S200" s="195"/>
      <c r="T200" s="196"/>
      <c r="U200" s="196"/>
      <c r="V200" s="196"/>
      <c r="W200" s="196"/>
      <c r="X200" s="196"/>
      <c r="Y200" s="196"/>
      <c r="Z200" s="197"/>
      <c r="AA200" s="197"/>
    </row>
    <row r="201" spans="2:27" ht="14.1" customHeight="1">
      <c r="B201" s="189"/>
      <c r="C201" s="189"/>
      <c r="D201" s="190"/>
      <c r="E201" s="191"/>
      <c r="F201" s="192"/>
      <c r="G201" s="192"/>
      <c r="H201" s="9"/>
      <c r="I201" s="193"/>
      <c r="J201" s="446"/>
      <c r="K201" s="446"/>
      <c r="L201" s="446"/>
      <c r="M201" s="446"/>
      <c r="N201" s="194"/>
      <c r="O201" s="194"/>
      <c r="P201" s="194"/>
      <c r="Q201" s="194"/>
      <c r="R201" s="195"/>
      <c r="S201" s="195"/>
      <c r="T201" s="196"/>
      <c r="U201" s="196"/>
      <c r="V201" s="196"/>
      <c r="W201" s="196"/>
      <c r="X201" s="196"/>
      <c r="Y201" s="196"/>
      <c r="Z201" s="197"/>
      <c r="AA201" s="197"/>
    </row>
    <row r="202" spans="2:27" ht="14.1" customHeight="1">
      <c r="B202" s="189"/>
      <c r="C202" s="189"/>
      <c r="D202" s="190"/>
      <c r="E202" s="191"/>
      <c r="F202" s="192"/>
      <c r="G202" s="192"/>
      <c r="H202" s="9"/>
      <c r="I202" s="193"/>
      <c r="J202" s="446"/>
      <c r="K202" s="446"/>
      <c r="L202" s="446"/>
      <c r="M202" s="446"/>
      <c r="N202" s="194"/>
      <c r="O202" s="194"/>
      <c r="P202" s="194"/>
      <c r="Q202" s="194"/>
      <c r="R202" s="195"/>
      <c r="S202" s="195"/>
      <c r="T202" s="196"/>
      <c r="U202" s="196"/>
      <c r="V202" s="196"/>
      <c r="W202" s="196"/>
      <c r="X202" s="196"/>
      <c r="Y202" s="196"/>
      <c r="Z202" s="197"/>
      <c r="AA202" s="197"/>
    </row>
    <row r="203" spans="2:27" ht="14.1" customHeight="1">
      <c r="B203" s="189"/>
      <c r="C203" s="189"/>
      <c r="D203" s="190"/>
      <c r="E203" s="191"/>
      <c r="F203" s="192"/>
      <c r="G203" s="192"/>
      <c r="H203" s="9"/>
      <c r="I203" s="193"/>
      <c r="J203" s="446"/>
      <c r="K203" s="446"/>
      <c r="L203" s="446"/>
      <c r="M203" s="446"/>
      <c r="N203" s="194"/>
      <c r="O203" s="194"/>
      <c r="P203" s="194"/>
      <c r="Q203" s="194"/>
      <c r="R203" s="195"/>
      <c r="S203" s="195"/>
      <c r="T203" s="196"/>
      <c r="U203" s="196"/>
      <c r="V203" s="196"/>
      <c r="W203" s="196"/>
      <c r="X203" s="196"/>
      <c r="Y203" s="196"/>
      <c r="Z203" s="197"/>
      <c r="AA203" s="197"/>
    </row>
    <row r="204" spans="2:27" ht="14.1" customHeight="1">
      <c r="B204" s="189"/>
      <c r="C204" s="189"/>
      <c r="D204" s="190"/>
      <c r="E204" s="191"/>
      <c r="F204" s="192"/>
      <c r="G204" s="192"/>
      <c r="H204" s="9"/>
      <c r="I204" s="193"/>
      <c r="J204" s="446"/>
      <c r="K204" s="446"/>
      <c r="L204" s="446"/>
      <c r="M204" s="446"/>
      <c r="N204" s="194"/>
      <c r="O204" s="194"/>
      <c r="P204" s="194"/>
      <c r="Q204" s="194"/>
      <c r="R204" s="195"/>
      <c r="S204" s="195"/>
      <c r="T204" s="196"/>
      <c r="U204" s="196"/>
      <c r="V204" s="196"/>
      <c r="W204" s="196"/>
      <c r="X204" s="196"/>
      <c r="Y204" s="196"/>
      <c r="Z204" s="197"/>
      <c r="AA204" s="197"/>
    </row>
    <row r="205" spans="2:27" ht="14.1" customHeight="1">
      <c r="B205" s="189"/>
      <c r="C205" s="189"/>
      <c r="D205" s="190"/>
      <c r="E205" s="191"/>
      <c r="F205" s="192"/>
      <c r="G205" s="192"/>
      <c r="H205" s="9"/>
      <c r="I205" s="193"/>
      <c r="J205" s="446"/>
      <c r="K205" s="446"/>
      <c r="L205" s="446"/>
      <c r="M205" s="446"/>
      <c r="N205" s="194"/>
      <c r="O205" s="194"/>
      <c r="P205" s="194"/>
      <c r="Q205" s="194"/>
      <c r="R205" s="195"/>
      <c r="S205" s="195"/>
      <c r="T205" s="196"/>
      <c r="U205" s="196"/>
      <c r="V205" s="196"/>
      <c r="W205" s="196"/>
      <c r="X205" s="196"/>
      <c r="Y205" s="196"/>
      <c r="Z205" s="197"/>
      <c r="AA205" s="197"/>
    </row>
    <row r="206" spans="2:27" ht="14.1" customHeight="1">
      <c r="B206" s="189"/>
      <c r="C206" s="189"/>
      <c r="D206" s="190"/>
      <c r="E206" s="191"/>
      <c r="F206" s="192"/>
      <c r="G206" s="192"/>
      <c r="H206" s="9"/>
      <c r="I206" s="193"/>
      <c r="J206" s="446"/>
      <c r="K206" s="446"/>
      <c r="L206" s="446"/>
      <c r="M206" s="446"/>
      <c r="N206" s="194"/>
      <c r="O206" s="194"/>
      <c r="P206" s="194"/>
      <c r="Q206" s="194"/>
      <c r="R206" s="195"/>
      <c r="S206" s="195"/>
      <c r="T206" s="196"/>
      <c r="U206" s="196"/>
      <c r="V206" s="196"/>
      <c r="W206" s="196"/>
      <c r="X206" s="196"/>
      <c r="Y206" s="196"/>
      <c r="Z206" s="197"/>
      <c r="AA206" s="197"/>
    </row>
    <row r="207" spans="2:27" ht="14.1" customHeight="1">
      <c r="B207" s="189"/>
      <c r="C207" s="189"/>
      <c r="D207" s="190"/>
      <c r="E207" s="191"/>
      <c r="F207" s="192"/>
      <c r="G207" s="192"/>
      <c r="H207" s="9"/>
      <c r="I207" s="193"/>
      <c r="J207" s="446"/>
      <c r="K207" s="446"/>
      <c r="L207" s="446"/>
      <c r="M207" s="446"/>
      <c r="N207" s="194"/>
      <c r="O207" s="194"/>
      <c r="P207" s="194"/>
      <c r="Q207" s="194"/>
      <c r="R207" s="195"/>
      <c r="S207" s="195"/>
      <c r="T207" s="196"/>
      <c r="U207" s="196"/>
      <c r="V207" s="196"/>
      <c r="W207" s="196"/>
      <c r="X207" s="196"/>
      <c r="Y207" s="196"/>
      <c r="Z207" s="197"/>
      <c r="AA207" s="197"/>
    </row>
    <row r="208" spans="2:27" ht="14.1" customHeight="1">
      <c r="B208" s="189"/>
      <c r="C208" s="189"/>
      <c r="D208" s="190"/>
      <c r="E208" s="191"/>
      <c r="F208" s="192"/>
      <c r="G208" s="192"/>
      <c r="H208" s="9"/>
      <c r="I208" s="193"/>
      <c r="J208" s="446"/>
      <c r="K208" s="446"/>
      <c r="L208" s="446"/>
      <c r="M208" s="446"/>
      <c r="N208" s="194"/>
      <c r="O208" s="194"/>
      <c r="P208" s="194"/>
      <c r="Q208" s="194"/>
      <c r="R208" s="195"/>
      <c r="S208" s="195"/>
      <c r="T208" s="196"/>
      <c r="U208" s="196"/>
      <c r="V208" s="196"/>
      <c r="W208" s="196"/>
      <c r="X208" s="196"/>
      <c r="Y208" s="196"/>
      <c r="Z208" s="197"/>
      <c r="AA208" s="197"/>
    </row>
    <row r="209" spans="2:27" ht="14.1" customHeight="1">
      <c r="B209" s="189"/>
      <c r="C209" s="189"/>
      <c r="D209" s="190"/>
      <c r="E209" s="191"/>
      <c r="F209" s="192"/>
      <c r="G209" s="192"/>
      <c r="H209" s="9"/>
      <c r="I209" s="193"/>
      <c r="J209" s="446"/>
      <c r="K209" s="446"/>
      <c r="L209" s="446"/>
      <c r="M209" s="446"/>
      <c r="N209" s="194"/>
      <c r="O209" s="194"/>
      <c r="P209" s="194"/>
      <c r="Q209" s="194"/>
      <c r="R209" s="195"/>
      <c r="S209" s="195"/>
      <c r="T209" s="196"/>
      <c r="U209" s="196"/>
      <c r="V209" s="196"/>
      <c r="W209" s="196"/>
      <c r="X209" s="196"/>
      <c r="Y209" s="196"/>
      <c r="Z209" s="197"/>
      <c r="AA209" s="197"/>
    </row>
    <row r="210" spans="2:27" ht="14.1" customHeight="1">
      <c r="B210" s="189"/>
      <c r="C210" s="189"/>
      <c r="D210" s="190"/>
      <c r="E210" s="191"/>
      <c r="F210" s="192"/>
      <c r="G210" s="192"/>
      <c r="H210" s="9"/>
      <c r="I210" s="193"/>
      <c r="J210" s="446"/>
      <c r="K210" s="446"/>
      <c r="L210" s="446"/>
      <c r="M210" s="446"/>
      <c r="N210" s="194"/>
      <c r="O210" s="194"/>
      <c r="P210" s="194"/>
      <c r="Q210" s="194"/>
      <c r="R210" s="195"/>
      <c r="S210" s="195"/>
      <c r="T210" s="196"/>
      <c r="U210" s="196"/>
      <c r="V210" s="196"/>
      <c r="W210" s="196"/>
      <c r="X210" s="196"/>
      <c r="Y210" s="196"/>
      <c r="Z210" s="197"/>
      <c r="AA210" s="197"/>
    </row>
    <row r="211" spans="2:27" ht="14.1" customHeight="1">
      <c r="B211" s="189"/>
      <c r="C211" s="189"/>
      <c r="D211" s="190"/>
      <c r="E211" s="191"/>
      <c r="F211" s="192"/>
      <c r="G211" s="192"/>
      <c r="H211" s="9"/>
      <c r="I211" s="193"/>
      <c r="J211" s="446"/>
      <c r="K211" s="446"/>
      <c r="L211" s="446"/>
      <c r="M211" s="446"/>
      <c r="N211" s="194"/>
      <c r="O211" s="194"/>
      <c r="P211" s="194"/>
      <c r="Q211" s="194"/>
      <c r="R211" s="195"/>
      <c r="S211" s="195"/>
      <c r="T211" s="196"/>
      <c r="U211" s="196"/>
      <c r="V211" s="196"/>
      <c r="W211" s="196"/>
      <c r="X211" s="196"/>
      <c r="Y211" s="196"/>
      <c r="Z211" s="197"/>
      <c r="AA211" s="197"/>
    </row>
    <row r="212" spans="2:27" ht="14.1" customHeight="1">
      <c r="B212" s="189"/>
      <c r="C212" s="189"/>
      <c r="D212" s="190"/>
      <c r="E212" s="191"/>
      <c r="F212" s="192"/>
      <c r="G212" s="192"/>
      <c r="H212" s="9"/>
      <c r="I212" s="193"/>
      <c r="J212" s="446"/>
      <c r="K212" s="446"/>
      <c r="L212" s="446"/>
      <c r="M212" s="446"/>
      <c r="N212" s="194"/>
      <c r="O212" s="194"/>
      <c r="P212" s="194"/>
      <c r="Q212" s="194"/>
      <c r="R212" s="195"/>
      <c r="S212" s="195"/>
      <c r="T212" s="196"/>
      <c r="U212" s="196"/>
      <c r="V212" s="196"/>
      <c r="W212" s="196"/>
      <c r="X212" s="196"/>
      <c r="Y212" s="196"/>
      <c r="Z212" s="197"/>
      <c r="AA212" s="197"/>
    </row>
    <row r="213" spans="2:27" ht="14.1" customHeight="1">
      <c r="B213" s="189"/>
      <c r="C213" s="189"/>
      <c r="D213" s="190"/>
      <c r="E213" s="191"/>
      <c r="F213" s="192"/>
      <c r="G213" s="192"/>
      <c r="H213" s="9"/>
      <c r="I213" s="193"/>
      <c r="J213" s="446"/>
      <c r="K213" s="446"/>
      <c r="L213" s="446"/>
      <c r="M213" s="446"/>
      <c r="N213" s="194"/>
      <c r="O213" s="194"/>
      <c r="P213" s="194"/>
      <c r="Q213" s="194"/>
      <c r="R213" s="195"/>
      <c r="S213" s="195"/>
      <c r="T213" s="196"/>
      <c r="U213" s="196"/>
      <c r="V213" s="196"/>
      <c r="W213" s="196"/>
      <c r="X213" s="196"/>
      <c r="Y213" s="196"/>
      <c r="Z213" s="197"/>
      <c r="AA213" s="197"/>
    </row>
    <row r="214" spans="2:27" ht="14.1" customHeight="1">
      <c r="B214" s="189"/>
      <c r="C214" s="189"/>
      <c r="D214" s="190"/>
      <c r="E214" s="191"/>
      <c r="F214" s="192"/>
      <c r="G214" s="192"/>
      <c r="H214" s="9"/>
      <c r="I214" s="193"/>
      <c r="J214" s="446"/>
      <c r="K214" s="446"/>
      <c r="L214" s="446"/>
      <c r="M214" s="446"/>
      <c r="N214" s="194"/>
      <c r="O214" s="194"/>
      <c r="P214" s="194"/>
      <c r="Q214" s="194"/>
      <c r="R214" s="195"/>
      <c r="S214" s="195"/>
      <c r="T214" s="196"/>
      <c r="U214" s="196"/>
      <c r="V214" s="196"/>
      <c r="W214" s="196"/>
      <c r="X214" s="196"/>
      <c r="Y214" s="196"/>
      <c r="Z214" s="197"/>
      <c r="AA214" s="197"/>
    </row>
    <row r="215" spans="2:27" ht="14.1" customHeight="1">
      <c r="B215" s="189"/>
      <c r="C215" s="189"/>
      <c r="D215" s="190"/>
      <c r="E215" s="191"/>
      <c r="F215" s="192"/>
      <c r="G215" s="192"/>
      <c r="H215" s="9"/>
      <c r="I215" s="193"/>
      <c r="J215" s="446"/>
      <c r="K215" s="446"/>
      <c r="L215" s="446"/>
      <c r="M215" s="446"/>
      <c r="N215" s="194"/>
      <c r="O215" s="194"/>
      <c r="P215" s="194"/>
      <c r="Q215" s="194"/>
      <c r="R215" s="195"/>
      <c r="S215" s="195"/>
      <c r="T215" s="196"/>
      <c r="U215" s="196"/>
      <c r="V215" s="196"/>
      <c r="W215" s="196"/>
      <c r="X215" s="196"/>
      <c r="Y215" s="196"/>
      <c r="Z215" s="197"/>
      <c r="AA215" s="197"/>
    </row>
    <row r="216" spans="2:27" ht="14.1" customHeight="1">
      <c r="B216" s="189"/>
      <c r="C216" s="189"/>
      <c r="D216" s="190"/>
      <c r="E216" s="191"/>
      <c r="F216" s="192"/>
      <c r="G216" s="192"/>
      <c r="H216" s="9"/>
      <c r="I216" s="193"/>
      <c r="J216" s="446"/>
      <c r="K216" s="446"/>
      <c r="L216" s="446"/>
      <c r="M216" s="446"/>
      <c r="N216" s="194"/>
      <c r="O216" s="194"/>
      <c r="P216" s="194"/>
      <c r="Q216" s="194"/>
      <c r="R216" s="195"/>
      <c r="S216" s="195"/>
      <c r="T216" s="196"/>
      <c r="U216" s="196"/>
      <c r="V216" s="196"/>
      <c r="W216" s="196"/>
      <c r="X216" s="196"/>
      <c r="Y216" s="196"/>
      <c r="Z216" s="197"/>
      <c r="AA216" s="197"/>
    </row>
    <row r="217" spans="2:27" ht="14.1" customHeight="1">
      <c r="B217" s="189"/>
      <c r="C217" s="189"/>
      <c r="D217" s="190"/>
      <c r="E217" s="191"/>
      <c r="F217" s="192"/>
      <c r="G217" s="192"/>
      <c r="H217" s="9"/>
      <c r="I217" s="193"/>
      <c r="J217" s="446"/>
      <c r="K217" s="446"/>
      <c r="L217" s="446"/>
      <c r="M217" s="446"/>
      <c r="N217" s="194"/>
      <c r="O217" s="194"/>
      <c r="P217" s="194"/>
      <c r="Q217" s="194"/>
      <c r="R217" s="195"/>
      <c r="S217" s="195"/>
      <c r="T217" s="196"/>
      <c r="U217" s="196"/>
      <c r="V217" s="196"/>
      <c r="W217" s="196"/>
      <c r="X217" s="196"/>
      <c r="Y217" s="196"/>
      <c r="Z217" s="197"/>
      <c r="AA217" s="197"/>
    </row>
    <row r="218" spans="2:27" ht="14.1" customHeight="1">
      <c r="B218" s="189"/>
      <c r="C218" s="189"/>
      <c r="D218" s="190"/>
      <c r="E218" s="191"/>
      <c r="F218" s="192"/>
      <c r="G218" s="192"/>
      <c r="H218" s="9"/>
      <c r="I218" s="193"/>
      <c r="J218" s="446"/>
      <c r="K218" s="446"/>
      <c r="L218" s="446"/>
      <c r="M218" s="446"/>
      <c r="N218" s="194"/>
      <c r="O218" s="194"/>
      <c r="P218" s="194"/>
      <c r="Q218" s="194"/>
      <c r="R218" s="195"/>
      <c r="S218" s="195"/>
      <c r="T218" s="196"/>
      <c r="U218" s="196"/>
      <c r="V218" s="196"/>
      <c r="W218" s="196"/>
      <c r="X218" s="196"/>
      <c r="Y218" s="196"/>
      <c r="Z218" s="197"/>
      <c r="AA218" s="197"/>
    </row>
    <row r="219" spans="2:27" ht="14.1" customHeight="1">
      <c r="B219" s="189"/>
      <c r="C219" s="189"/>
      <c r="D219" s="190"/>
      <c r="E219" s="191"/>
      <c r="F219" s="192"/>
      <c r="G219" s="192"/>
      <c r="H219" s="9"/>
      <c r="I219" s="193"/>
      <c r="J219" s="446"/>
      <c r="K219" s="446"/>
      <c r="L219" s="446"/>
      <c r="M219" s="446"/>
      <c r="N219" s="194"/>
      <c r="O219" s="194"/>
      <c r="P219" s="194"/>
      <c r="Q219" s="194"/>
      <c r="R219" s="195"/>
      <c r="S219" s="195"/>
      <c r="T219" s="196"/>
      <c r="U219" s="196"/>
      <c r="V219" s="196"/>
      <c r="W219" s="196"/>
      <c r="X219" s="196"/>
      <c r="Y219" s="196"/>
      <c r="Z219" s="197"/>
      <c r="AA219" s="197"/>
    </row>
    <row r="220" spans="2:27" ht="14.1" customHeight="1">
      <c r="B220" s="189"/>
      <c r="C220" s="189"/>
      <c r="D220" s="190"/>
      <c r="E220" s="191"/>
      <c r="F220" s="192"/>
      <c r="G220" s="192"/>
      <c r="H220" s="9"/>
      <c r="I220" s="193"/>
      <c r="J220" s="446"/>
      <c r="K220" s="446"/>
      <c r="L220" s="446"/>
      <c r="M220" s="446"/>
      <c r="N220" s="194"/>
      <c r="O220" s="194"/>
      <c r="P220" s="194"/>
      <c r="Q220" s="194"/>
      <c r="R220" s="195"/>
      <c r="S220" s="195"/>
      <c r="T220" s="196"/>
      <c r="U220" s="196"/>
      <c r="V220" s="196"/>
      <c r="W220" s="196"/>
      <c r="X220" s="196"/>
      <c r="Y220" s="196"/>
      <c r="Z220" s="197"/>
      <c r="AA220" s="197"/>
    </row>
    <row r="221" spans="2:27" ht="14.1" customHeight="1">
      <c r="B221" s="189"/>
      <c r="C221" s="189"/>
      <c r="D221" s="190"/>
      <c r="E221" s="191"/>
      <c r="F221" s="192"/>
      <c r="G221" s="192"/>
      <c r="H221" s="9"/>
      <c r="I221" s="193"/>
      <c r="J221" s="446"/>
      <c r="K221" s="446"/>
      <c r="L221" s="446"/>
      <c r="M221" s="446"/>
      <c r="N221" s="194"/>
      <c r="O221" s="194"/>
      <c r="P221" s="194"/>
      <c r="Q221" s="194"/>
      <c r="R221" s="195"/>
      <c r="S221" s="195"/>
      <c r="T221" s="196"/>
      <c r="U221" s="196"/>
      <c r="V221" s="196"/>
      <c r="W221" s="196"/>
      <c r="X221" s="196"/>
      <c r="Y221" s="196"/>
      <c r="Z221" s="197"/>
      <c r="AA221" s="197"/>
    </row>
    <row r="222" spans="2:27" ht="14.1" customHeight="1">
      <c r="B222" s="189"/>
      <c r="C222" s="189"/>
      <c r="D222" s="190"/>
      <c r="E222" s="191"/>
      <c r="F222" s="192"/>
      <c r="G222" s="192"/>
      <c r="H222" s="9"/>
      <c r="I222" s="193"/>
      <c r="J222" s="446"/>
      <c r="K222" s="446"/>
      <c r="L222" s="446"/>
      <c r="M222" s="446"/>
      <c r="N222" s="194"/>
      <c r="O222" s="194"/>
      <c r="P222" s="194"/>
      <c r="Q222" s="194"/>
      <c r="R222" s="195"/>
      <c r="S222" s="195"/>
      <c r="T222" s="196"/>
      <c r="U222" s="196"/>
      <c r="V222" s="196"/>
      <c r="W222" s="196"/>
      <c r="X222" s="196"/>
      <c r="Y222" s="196"/>
      <c r="Z222" s="197"/>
      <c r="AA222" s="197"/>
    </row>
    <row r="223" spans="2:27" ht="14.1" customHeight="1">
      <c r="B223" s="189"/>
      <c r="C223" s="189"/>
      <c r="D223" s="190"/>
      <c r="E223" s="191"/>
      <c r="F223" s="192"/>
      <c r="G223" s="192"/>
      <c r="H223" s="9"/>
      <c r="I223" s="193"/>
      <c r="J223" s="446"/>
      <c r="K223" s="446"/>
      <c r="L223" s="446"/>
      <c r="M223" s="446"/>
      <c r="N223" s="194"/>
      <c r="O223" s="194"/>
      <c r="P223" s="194"/>
      <c r="Q223" s="194"/>
      <c r="R223" s="195"/>
      <c r="S223" s="195"/>
      <c r="T223" s="196"/>
      <c r="U223" s="196"/>
      <c r="V223" s="196"/>
      <c r="W223" s="196"/>
      <c r="X223" s="196"/>
      <c r="Y223" s="196"/>
      <c r="Z223" s="197"/>
      <c r="AA223" s="197"/>
    </row>
    <row r="224" spans="2:27" ht="14.1" customHeight="1">
      <c r="B224" s="189"/>
      <c r="C224" s="189"/>
      <c r="D224" s="190"/>
      <c r="E224" s="191"/>
      <c r="F224" s="192"/>
      <c r="G224" s="192"/>
      <c r="H224" s="9"/>
      <c r="I224" s="193"/>
      <c r="J224" s="446"/>
      <c r="K224" s="446"/>
      <c r="L224" s="446"/>
      <c r="M224" s="446"/>
      <c r="N224" s="194"/>
      <c r="O224" s="194"/>
      <c r="P224" s="194"/>
      <c r="Q224" s="194"/>
      <c r="R224" s="195"/>
      <c r="S224" s="195"/>
      <c r="T224" s="196"/>
      <c r="U224" s="196"/>
      <c r="V224" s="196"/>
      <c r="W224" s="196"/>
      <c r="X224" s="196"/>
      <c r="Y224" s="196"/>
      <c r="Z224" s="197"/>
      <c r="AA224" s="197"/>
    </row>
    <row r="225" spans="2:27" ht="14.1" customHeight="1">
      <c r="B225" s="189"/>
      <c r="C225" s="189"/>
      <c r="D225" s="190"/>
      <c r="E225" s="191"/>
      <c r="F225" s="192"/>
      <c r="G225" s="192"/>
      <c r="H225" s="9"/>
      <c r="I225" s="193"/>
      <c r="J225" s="446"/>
      <c r="K225" s="446"/>
      <c r="L225" s="446"/>
      <c r="M225" s="446"/>
      <c r="N225" s="194"/>
      <c r="O225" s="194"/>
      <c r="P225" s="194"/>
      <c r="Q225" s="194"/>
      <c r="R225" s="195"/>
      <c r="S225" s="195"/>
      <c r="T225" s="196"/>
      <c r="U225" s="196"/>
      <c r="V225" s="196"/>
      <c r="W225" s="196"/>
      <c r="X225" s="196"/>
      <c r="Y225" s="196"/>
      <c r="Z225" s="197"/>
      <c r="AA225" s="197"/>
    </row>
    <row r="226" spans="2:27" ht="14.1" customHeight="1">
      <c r="B226" s="189"/>
      <c r="C226" s="189"/>
      <c r="D226" s="190"/>
      <c r="E226" s="191"/>
      <c r="F226" s="192"/>
      <c r="G226" s="192"/>
      <c r="H226" s="9"/>
      <c r="I226" s="193"/>
      <c r="J226" s="446"/>
      <c r="K226" s="446"/>
      <c r="L226" s="446"/>
      <c r="M226" s="446"/>
      <c r="N226" s="194"/>
      <c r="O226" s="194"/>
      <c r="P226" s="194"/>
      <c r="Q226" s="194"/>
      <c r="R226" s="195"/>
      <c r="S226" s="195"/>
      <c r="T226" s="196"/>
      <c r="U226" s="196"/>
      <c r="V226" s="196"/>
      <c r="W226" s="196"/>
      <c r="X226" s="196"/>
      <c r="Y226" s="196"/>
      <c r="Z226" s="197"/>
      <c r="AA226" s="197"/>
    </row>
    <row r="227" spans="2:27" ht="14.1" customHeight="1">
      <c r="B227" s="189"/>
      <c r="C227" s="189"/>
      <c r="D227" s="190"/>
      <c r="E227" s="191"/>
      <c r="F227" s="192"/>
      <c r="G227" s="192"/>
      <c r="H227" s="9"/>
      <c r="I227" s="193"/>
      <c r="J227" s="446"/>
      <c r="K227" s="446"/>
      <c r="L227" s="446"/>
      <c r="M227" s="446"/>
      <c r="N227" s="194"/>
      <c r="O227" s="194"/>
      <c r="P227" s="194"/>
      <c r="Q227" s="194"/>
      <c r="R227" s="195"/>
      <c r="S227" s="195"/>
      <c r="T227" s="196"/>
      <c r="U227" s="196"/>
      <c r="V227" s="196"/>
      <c r="W227" s="196"/>
      <c r="X227" s="196"/>
      <c r="Y227" s="196"/>
      <c r="Z227" s="197"/>
      <c r="AA227" s="197"/>
    </row>
    <row r="228" spans="2:27" ht="14.1" customHeight="1">
      <c r="B228" s="189"/>
      <c r="C228" s="189"/>
      <c r="D228" s="190"/>
      <c r="E228" s="191"/>
      <c r="F228" s="192"/>
      <c r="G228" s="192"/>
      <c r="H228" s="9"/>
      <c r="I228" s="193"/>
      <c r="J228" s="446"/>
      <c r="K228" s="446"/>
      <c r="L228" s="446"/>
      <c r="M228" s="446"/>
      <c r="N228" s="194"/>
      <c r="O228" s="194"/>
      <c r="P228" s="194"/>
      <c r="Q228" s="194"/>
      <c r="R228" s="195"/>
      <c r="S228" s="195"/>
      <c r="T228" s="196"/>
      <c r="U228" s="196"/>
      <c r="V228" s="196"/>
      <c r="W228" s="196"/>
      <c r="X228" s="196"/>
      <c r="Y228" s="196"/>
      <c r="Z228" s="197"/>
      <c r="AA228" s="197"/>
    </row>
    <row r="229" spans="2:27" ht="14.1" customHeight="1">
      <c r="B229" s="189"/>
      <c r="C229" s="189"/>
      <c r="D229" s="190"/>
      <c r="E229" s="191"/>
      <c r="F229" s="192"/>
      <c r="G229" s="192"/>
      <c r="H229" s="9"/>
      <c r="I229" s="193"/>
      <c r="J229" s="446"/>
      <c r="K229" s="446"/>
      <c r="L229" s="446"/>
      <c r="M229" s="446"/>
      <c r="N229" s="194"/>
      <c r="O229" s="194"/>
      <c r="P229" s="194"/>
      <c r="Q229" s="194"/>
      <c r="R229" s="195"/>
      <c r="S229" s="195"/>
      <c r="T229" s="196"/>
      <c r="U229" s="196"/>
      <c r="V229" s="196"/>
      <c r="W229" s="196"/>
      <c r="X229" s="196"/>
      <c r="Y229" s="196"/>
      <c r="Z229" s="197"/>
      <c r="AA229" s="197"/>
    </row>
    <row r="230" spans="2:27" ht="14.1" customHeight="1">
      <c r="B230" s="189"/>
      <c r="C230" s="189"/>
      <c r="D230" s="190"/>
      <c r="E230" s="191"/>
      <c r="F230" s="192"/>
      <c r="G230" s="192"/>
      <c r="H230" s="9"/>
      <c r="I230" s="193"/>
      <c r="J230" s="446"/>
      <c r="K230" s="446"/>
      <c r="L230" s="446"/>
      <c r="M230" s="446"/>
      <c r="N230" s="194"/>
      <c r="O230" s="194"/>
      <c r="P230" s="194"/>
      <c r="Q230" s="194"/>
      <c r="R230" s="195"/>
      <c r="S230" s="195"/>
      <c r="T230" s="196"/>
      <c r="U230" s="196"/>
      <c r="V230" s="196"/>
      <c r="W230" s="196"/>
      <c r="X230" s="196"/>
      <c r="Y230" s="196"/>
      <c r="Z230" s="197"/>
      <c r="AA230" s="197"/>
    </row>
    <row r="231" spans="2:27" ht="14.1" customHeight="1">
      <c r="B231" s="189"/>
      <c r="C231" s="189"/>
      <c r="D231" s="190"/>
      <c r="E231" s="191"/>
      <c r="F231" s="192"/>
      <c r="G231" s="192"/>
      <c r="H231" s="9"/>
      <c r="I231" s="193"/>
      <c r="J231" s="446"/>
      <c r="K231" s="446"/>
      <c r="L231" s="446"/>
      <c r="M231" s="446"/>
      <c r="N231" s="194"/>
      <c r="O231" s="194"/>
      <c r="P231" s="194"/>
      <c r="Q231" s="194"/>
      <c r="R231" s="195"/>
      <c r="S231" s="195"/>
      <c r="T231" s="196"/>
      <c r="U231" s="196"/>
      <c r="V231" s="196"/>
      <c r="W231" s="196"/>
      <c r="X231" s="196"/>
      <c r="Y231" s="196"/>
      <c r="Z231" s="197"/>
      <c r="AA231" s="197"/>
    </row>
    <row r="232" spans="2:27" ht="14.1" customHeight="1">
      <c r="B232" s="189"/>
      <c r="C232" s="189"/>
      <c r="D232" s="190"/>
      <c r="E232" s="191"/>
      <c r="F232" s="192"/>
      <c r="G232" s="192"/>
      <c r="H232" s="9"/>
      <c r="I232" s="193"/>
      <c r="J232" s="446"/>
      <c r="K232" s="446"/>
      <c r="L232" s="446"/>
      <c r="M232" s="446"/>
      <c r="N232" s="194"/>
      <c r="O232" s="194"/>
      <c r="P232" s="194"/>
      <c r="Q232" s="194"/>
      <c r="R232" s="195"/>
      <c r="S232" s="195"/>
      <c r="T232" s="196"/>
      <c r="U232" s="196"/>
      <c r="V232" s="196"/>
      <c r="W232" s="196"/>
      <c r="X232" s="196"/>
      <c r="Y232" s="196"/>
      <c r="Z232" s="197"/>
      <c r="AA232" s="197"/>
    </row>
    <row r="233" spans="2:27" ht="14.1" customHeight="1">
      <c r="B233" s="189"/>
      <c r="C233" s="189"/>
      <c r="D233" s="190"/>
      <c r="E233" s="191"/>
      <c r="F233" s="192"/>
      <c r="G233" s="192"/>
      <c r="H233" s="9"/>
      <c r="I233" s="193"/>
      <c r="J233" s="446"/>
      <c r="K233" s="446"/>
      <c r="L233" s="446"/>
      <c r="M233" s="446"/>
      <c r="N233" s="194"/>
      <c r="O233" s="194"/>
      <c r="P233" s="194"/>
      <c r="Q233" s="194"/>
      <c r="R233" s="195"/>
      <c r="S233" s="195"/>
      <c r="T233" s="196"/>
      <c r="U233" s="196"/>
      <c r="V233" s="196"/>
      <c r="W233" s="196"/>
      <c r="X233" s="196"/>
      <c r="Y233" s="196"/>
      <c r="Z233" s="197"/>
      <c r="AA233" s="197"/>
    </row>
    <row r="234" spans="2:27" ht="14.1" customHeight="1">
      <c r="B234" s="189"/>
      <c r="C234" s="189"/>
      <c r="D234" s="190"/>
      <c r="E234" s="191"/>
      <c r="F234" s="192"/>
      <c r="G234" s="192"/>
      <c r="H234" s="9"/>
      <c r="I234" s="193"/>
      <c r="J234" s="446"/>
      <c r="K234" s="446"/>
      <c r="L234" s="446"/>
      <c r="M234" s="446"/>
      <c r="N234" s="194"/>
      <c r="O234" s="194"/>
      <c r="P234" s="194"/>
      <c r="Q234" s="194"/>
      <c r="R234" s="195"/>
      <c r="S234" s="195"/>
      <c r="T234" s="196"/>
      <c r="U234" s="196"/>
      <c r="V234" s="196"/>
      <c r="W234" s="196"/>
      <c r="X234" s="196"/>
      <c r="Y234" s="196"/>
      <c r="Z234" s="197"/>
      <c r="AA234" s="197"/>
    </row>
    <row r="235" spans="2:27" ht="14.1" customHeight="1">
      <c r="B235" s="189"/>
      <c r="C235" s="189"/>
      <c r="D235" s="190"/>
      <c r="E235" s="191"/>
      <c r="F235" s="192"/>
      <c r="G235" s="192"/>
      <c r="H235" s="9"/>
      <c r="I235" s="193"/>
      <c r="J235" s="446"/>
      <c r="K235" s="446"/>
      <c r="L235" s="446"/>
      <c r="M235" s="446"/>
      <c r="N235" s="194"/>
      <c r="O235" s="194"/>
      <c r="P235" s="194"/>
      <c r="Q235" s="194"/>
      <c r="R235" s="195"/>
      <c r="S235" s="195"/>
      <c r="T235" s="196"/>
      <c r="U235" s="196"/>
      <c r="V235" s="196"/>
      <c r="W235" s="196"/>
      <c r="X235" s="196"/>
      <c r="Y235" s="196"/>
      <c r="Z235" s="197"/>
      <c r="AA235" s="197"/>
    </row>
    <row r="236" spans="2:27" ht="14.1" customHeight="1">
      <c r="B236" s="189"/>
      <c r="C236" s="189"/>
      <c r="D236" s="190"/>
      <c r="E236" s="191"/>
      <c r="F236" s="192"/>
      <c r="G236" s="192"/>
      <c r="H236" s="9"/>
      <c r="I236" s="193"/>
      <c r="J236" s="446"/>
      <c r="K236" s="446"/>
      <c r="L236" s="446"/>
      <c r="M236" s="446"/>
      <c r="N236" s="194"/>
      <c r="O236" s="194"/>
      <c r="P236" s="194"/>
      <c r="Q236" s="194"/>
      <c r="R236" s="195"/>
      <c r="S236" s="195"/>
      <c r="T236" s="196"/>
      <c r="U236" s="196"/>
      <c r="V236" s="196"/>
      <c r="W236" s="196"/>
      <c r="X236" s="196"/>
      <c r="Y236" s="196"/>
      <c r="Z236" s="197"/>
      <c r="AA236" s="197"/>
    </row>
    <row r="237" spans="2:27" ht="14.1" customHeight="1">
      <c r="B237" s="189"/>
      <c r="C237" s="189"/>
      <c r="D237" s="190"/>
      <c r="E237" s="191"/>
      <c r="F237" s="192"/>
      <c r="G237" s="192"/>
      <c r="H237" s="9"/>
      <c r="I237" s="193"/>
      <c r="J237" s="446"/>
      <c r="K237" s="446"/>
      <c r="L237" s="446"/>
      <c r="M237" s="446"/>
      <c r="N237" s="194"/>
      <c r="O237" s="194"/>
      <c r="P237" s="194"/>
      <c r="Q237" s="194"/>
      <c r="R237" s="195"/>
      <c r="S237" s="195"/>
      <c r="T237" s="196"/>
      <c r="U237" s="196"/>
      <c r="V237" s="196"/>
      <c r="W237" s="196"/>
      <c r="X237" s="196"/>
      <c r="Y237" s="196"/>
      <c r="Z237" s="197"/>
      <c r="AA237" s="197"/>
    </row>
    <row r="238" spans="2:27" ht="14.1" customHeight="1">
      <c r="B238" s="189"/>
      <c r="C238" s="189"/>
      <c r="D238" s="190"/>
      <c r="E238" s="191"/>
      <c r="F238" s="192"/>
      <c r="G238" s="192"/>
      <c r="H238" s="9"/>
      <c r="I238" s="193"/>
      <c r="J238" s="446"/>
      <c r="K238" s="446"/>
      <c r="L238" s="446"/>
      <c r="M238" s="446"/>
      <c r="N238" s="194"/>
      <c r="O238" s="194"/>
      <c r="P238" s="194"/>
      <c r="Q238" s="194"/>
      <c r="R238" s="195"/>
      <c r="S238" s="195"/>
      <c r="T238" s="196"/>
      <c r="U238" s="196"/>
      <c r="V238" s="196"/>
      <c r="W238" s="196"/>
      <c r="X238" s="196"/>
      <c r="Y238" s="196"/>
      <c r="Z238" s="197"/>
      <c r="AA238" s="197"/>
    </row>
    <row r="239" spans="2:27" ht="14.1" customHeight="1">
      <c r="B239" s="189"/>
      <c r="C239" s="189"/>
      <c r="D239" s="190"/>
      <c r="E239" s="191"/>
      <c r="F239" s="192"/>
      <c r="G239" s="192"/>
      <c r="H239" s="9"/>
      <c r="I239" s="193"/>
      <c r="J239" s="446"/>
      <c r="K239" s="446"/>
      <c r="L239" s="446"/>
      <c r="M239" s="446"/>
      <c r="N239" s="194"/>
      <c r="O239" s="194"/>
      <c r="P239" s="194"/>
      <c r="Q239" s="194"/>
      <c r="R239" s="195"/>
      <c r="S239" s="195"/>
      <c r="T239" s="196"/>
      <c r="U239" s="196"/>
      <c r="V239" s="196"/>
      <c r="W239" s="196"/>
      <c r="X239" s="196"/>
      <c r="Y239" s="196"/>
      <c r="Z239" s="197"/>
      <c r="AA239" s="197"/>
    </row>
    <row r="240" spans="2:27" ht="14.1" customHeight="1">
      <c r="B240" s="189"/>
      <c r="C240" s="189"/>
      <c r="D240" s="190"/>
      <c r="E240" s="191"/>
      <c r="F240" s="192"/>
      <c r="G240" s="192"/>
      <c r="H240" s="9"/>
      <c r="I240" s="193"/>
      <c r="J240" s="446"/>
      <c r="K240" s="446"/>
      <c r="L240" s="446"/>
      <c r="M240" s="446"/>
      <c r="N240" s="194"/>
      <c r="O240" s="194"/>
      <c r="P240" s="194"/>
      <c r="Q240" s="194"/>
      <c r="R240" s="195"/>
      <c r="S240" s="195"/>
      <c r="T240" s="196"/>
      <c r="U240" s="196"/>
      <c r="V240" s="196"/>
      <c r="W240" s="196"/>
      <c r="X240" s="196"/>
      <c r="Y240" s="196"/>
      <c r="Z240" s="197"/>
      <c r="AA240" s="197"/>
    </row>
    <row r="241" spans="2:27" ht="14.1" customHeight="1">
      <c r="B241" s="189"/>
      <c r="C241" s="189"/>
      <c r="D241" s="190"/>
      <c r="E241" s="191"/>
      <c r="F241" s="192"/>
      <c r="G241" s="192"/>
      <c r="H241" s="9"/>
      <c r="I241" s="193"/>
      <c r="J241" s="446"/>
      <c r="K241" s="446"/>
      <c r="L241" s="446"/>
      <c r="M241" s="446"/>
      <c r="N241" s="194"/>
      <c r="O241" s="194"/>
      <c r="P241" s="194"/>
      <c r="Q241" s="194"/>
      <c r="R241" s="195"/>
      <c r="S241" s="195"/>
      <c r="T241" s="196"/>
      <c r="U241" s="196"/>
      <c r="V241" s="196"/>
      <c r="W241" s="196"/>
      <c r="X241" s="196"/>
      <c r="Y241" s="196"/>
      <c r="Z241" s="197"/>
      <c r="AA241" s="197"/>
    </row>
    <row r="242" spans="2:27" ht="14.1" customHeight="1">
      <c r="B242" s="189"/>
      <c r="C242" s="189"/>
      <c r="D242" s="190"/>
      <c r="E242" s="191"/>
      <c r="F242" s="192"/>
      <c r="G242" s="192"/>
      <c r="H242" s="9"/>
      <c r="I242" s="193"/>
      <c r="J242" s="446"/>
      <c r="K242" s="446"/>
      <c r="L242" s="446"/>
      <c r="M242" s="446"/>
      <c r="N242" s="194"/>
      <c r="O242" s="194"/>
      <c r="P242" s="194"/>
      <c r="Q242" s="194"/>
      <c r="R242" s="195"/>
      <c r="S242" s="195"/>
      <c r="T242" s="196"/>
      <c r="U242" s="196"/>
      <c r="V242" s="196"/>
      <c r="W242" s="196"/>
      <c r="X242" s="196"/>
      <c r="Y242" s="196"/>
      <c r="Z242" s="197"/>
      <c r="AA242" s="197"/>
    </row>
    <row r="243" spans="2:27" ht="14.1" customHeight="1">
      <c r="B243" s="189"/>
      <c r="C243" s="189"/>
      <c r="D243" s="190"/>
      <c r="E243" s="191"/>
      <c r="F243" s="192"/>
      <c r="G243" s="192"/>
      <c r="H243" s="9"/>
      <c r="I243" s="193"/>
      <c r="J243" s="446"/>
      <c r="K243" s="446"/>
      <c r="L243" s="446"/>
      <c r="M243" s="446"/>
      <c r="N243" s="194"/>
      <c r="O243" s="194"/>
      <c r="P243" s="194"/>
      <c r="Q243" s="194"/>
      <c r="R243" s="195"/>
      <c r="S243" s="195"/>
      <c r="T243" s="196"/>
      <c r="U243" s="196"/>
      <c r="V243" s="196"/>
      <c r="W243" s="196"/>
      <c r="X243" s="196"/>
      <c r="Y243" s="196"/>
      <c r="Z243" s="197"/>
      <c r="AA243" s="197"/>
    </row>
    <row r="244" spans="2:27" ht="14.1" customHeight="1">
      <c r="B244" s="189"/>
      <c r="C244" s="189"/>
      <c r="D244" s="190"/>
      <c r="E244" s="191"/>
      <c r="F244" s="192"/>
      <c r="G244" s="192"/>
      <c r="H244" s="9"/>
      <c r="I244" s="193"/>
      <c r="J244" s="446"/>
      <c r="K244" s="446"/>
      <c r="L244" s="446"/>
      <c r="M244" s="446"/>
      <c r="N244" s="194"/>
      <c r="O244" s="194"/>
      <c r="P244" s="194"/>
      <c r="Q244" s="194"/>
      <c r="R244" s="195"/>
      <c r="S244" s="195"/>
      <c r="T244" s="196"/>
      <c r="U244" s="196"/>
      <c r="V244" s="196"/>
      <c r="W244" s="196"/>
      <c r="X244" s="196"/>
      <c r="Y244" s="196"/>
      <c r="Z244" s="197"/>
      <c r="AA244" s="197"/>
    </row>
    <row r="245" spans="2:27" ht="14.1" customHeight="1">
      <c r="B245" s="189"/>
      <c r="C245" s="189"/>
      <c r="D245" s="190"/>
      <c r="E245" s="191"/>
      <c r="F245" s="192"/>
      <c r="G245" s="192"/>
      <c r="H245" s="9"/>
      <c r="I245" s="193"/>
      <c r="J245" s="446"/>
      <c r="K245" s="446"/>
      <c r="L245" s="446"/>
      <c r="M245" s="446"/>
      <c r="N245" s="194"/>
      <c r="O245" s="194"/>
      <c r="P245" s="194"/>
      <c r="Q245" s="194"/>
      <c r="R245" s="195"/>
      <c r="S245" s="195"/>
      <c r="T245" s="196"/>
      <c r="U245" s="196"/>
      <c r="V245" s="196"/>
      <c r="W245" s="196"/>
      <c r="X245" s="196"/>
      <c r="Y245" s="196"/>
      <c r="Z245" s="197"/>
      <c r="AA245" s="197"/>
    </row>
    <row r="246" spans="2:27" ht="14.1" customHeight="1">
      <c r="B246" s="189"/>
      <c r="C246" s="189"/>
      <c r="D246" s="190"/>
      <c r="E246" s="191"/>
      <c r="F246" s="192"/>
      <c r="G246" s="192"/>
      <c r="H246" s="9"/>
      <c r="I246" s="193"/>
      <c r="J246" s="446"/>
      <c r="K246" s="446"/>
      <c r="L246" s="446"/>
      <c r="M246" s="446"/>
      <c r="N246" s="194"/>
      <c r="O246" s="194"/>
      <c r="P246" s="194"/>
      <c r="Q246" s="194"/>
      <c r="R246" s="195"/>
      <c r="S246" s="195"/>
      <c r="T246" s="196"/>
      <c r="U246" s="196"/>
      <c r="V246" s="196"/>
      <c r="W246" s="196"/>
      <c r="X246" s="196"/>
      <c r="Y246" s="196"/>
      <c r="Z246" s="197"/>
      <c r="AA246" s="197"/>
    </row>
    <row r="247" spans="2:27" ht="14.1" customHeight="1">
      <c r="B247" s="189"/>
      <c r="C247" s="189"/>
      <c r="D247" s="190"/>
      <c r="E247" s="191"/>
      <c r="F247" s="192"/>
      <c r="G247" s="192"/>
      <c r="H247" s="9"/>
      <c r="I247" s="193"/>
      <c r="J247" s="446"/>
      <c r="K247" s="446"/>
      <c r="L247" s="446"/>
      <c r="M247" s="446"/>
      <c r="N247" s="194"/>
      <c r="O247" s="194"/>
      <c r="P247" s="194"/>
      <c r="Q247" s="194"/>
      <c r="R247" s="195"/>
      <c r="S247" s="195"/>
      <c r="T247" s="196"/>
      <c r="U247" s="196"/>
      <c r="V247" s="196"/>
      <c r="W247" s="196"/>
      <c r="X247" s="196"/>
      <c r="Y247" s="196"/>
      <c r="Z247" s="197"/>
      <c r="AA247" s="197"/>
    </row>
    <row r="248" spans="2:27" ht="14.1" customHeight="1">
      <c r="B248" s="189"/>
      <c r="C248" s="189"/>
      <c r="D248" s="190"/>
      <c r="E248" s="191"/>
      <c r="F248" s="192"/>
      <c r="G248" s="192"/>
      <c r="H248" s="9"/>
      <c r="I248" s="193"/>
      <c r="J248" s="446"/>
      <c r="K248" s="446"/>
      <c r="L248" s="446"/>
      <c r="M248" s="446"/>
      <c r="N248" s="194"/>
      <c r="O248" s="194"/>
      <c r="P248" s="194"/>
      <c r="Q248" s="194"/>
      <c r="R248" s="195"/>
      <c r="S248" s="195"/>
      <c r="T248" s="196"/>
      <c r="U248" s="196"/>
      <c r="V248" s="196"/>
      <c r="W248" s="196"/>
      <c r="X248" s="196"/>
      <c r="Y248" s="196"/>
      <c r="Z248" s="197"/>
      <c r="AA248" s="197"/>
    </row>
    <row r="249" spans="2:27" ht="14.1" customHeight="1">
      <c r="B249" s="189"/>
      <c r="C249" s="189"/>
      <c r="D249" s="190"/>
      <c r="E249" s="191"/>
      <c r="F249" s="192"/>
      <c r="G249" s="192"/>
      <c r="H249" s="9"/>
      <c r="I249" s="193"/>
      <c r="J249" s="446"/>
      <c r="K249" s="446"/>
      <c r="L249" s="446"/>
      <c r="M249" s="446"/>
      <c r="N249" s="194"/>
      <c r="O249" s="194"/>
      <c r="P249" s="194"/>
      <c r="Q249" s="194"/>
      <c r="R249" s="195"/>
      <c r="S249" s="195"/>
      <c r="T249" s="196"/>
      <c r="U249" s="196"/>
      <c r="V249" s="196"/>
      <c r="W249" s="196"/>
      <c r="X249" s="196"/>
      <c r="Y249" s="196"/>
      <c r="Z249" s="197"/>
      <c r="AA249" s="197"/>
    </row>
    <row r="250" spans="2:27" ht="14.1" customHeight="1">
      <c r="B250" s="189"/>
      <c r="C250" s="189"/>
      <c r="D250" s="190"/>
      <c r="E250" s="191"/>
      <c r="F250" s="192"/>
      <c r="G250" s="192"/>
      <c r="H250" s="9"/>
      <c r="I250" s="193"/>
      <c r="J250" s="446"/>
      <c r="K250" s="446"/>
      <c r="L250" s="446"/>
      <c r="M250" s="446"/>
      <c r="N250" s="194"/>
      <c r="O250" s="194"/>
      <c r="P250" s="194"/>
      <c r="Q250" s="194"/>
      <c r="R250" s="195"/>
      <c r="S250" s="195"/>
      <c r="T250" s="196"/>
      <c r="U250" s="196"/>
      <c r="V250" s="196"/>
      <c r="W250" s="196"/>
      <c r="X250" s="196"/>
      <c r="Y250" s="196"/>
      <c r="Z250" s="197"/>
      <c r="AA250" s="197"/>
    </row>
    <row r="251" spans="2:27" ht="14.1" customHeight="1">
      <c r="B251" s="189"/>
      <c r="C251" s="189"/>
      <c r="D251" s="190"/>
      <c r="E251" s="191"/>
      <c r="F251" s="192"/>
      <c r="G251" s="192"/>
      <c r="H251" s="9"/>
      <c r="I251" s="193"/>
      <c r="J251" s="446"/>
      <c r="K251" s="446"/>
      <c r="L251" s="446"/>
      <c r="M251" s="446"/>
      <c r="N251" s="194"/>
      <c r="O251" s="194"/>
      <c r="P251" s="194"/>
      <c r="Q251" s="194"/>
      <c r="R251" s="195"/>
      <c r="S251" s="195"/>
      <c r="T251" s="196"/>
      <c r="U251" s="196"/>
      <c r="V251" s="196"/>
      <c r="W251" s="196"/>
      <c r="X251" s="196"/>
      <c r="Y251" s="196"/>
      <c r="Z251" s="197"/>
      <c r="AA251" s="197"/>
    </row>
    <row r="252" spans="2:27" ht="14.1" customHeight="1">
      <c r="B252" s="189"/>
      <c r="C252" s="189"/>
      <c r="D252" s="190"/>
      <c r="E252" s="191"/>
      <c r="F252" s="192"/>
      <c r="G252" s="192"/>
      <c r="H252" s="9"/>
      <c r="I252" s="193"/>
      <c r="J252" s="446"/>
      <c r="K252" s="446"/>
      <c r="L252" s="446"/>
      <c r="M252" s="446"/>
      <c r="N252" s="194"/>
      <c r="O252" s="194"/>
      <c r="P252" s="194"/>
      <c r="Q252" s="194"/>
      <c r="R252" s="195"/>
      <c r="S252" s="195"/>
      <c r="T252" s="196"/>
      <c r="U252" s="196"/>
      <c r="V252" s="196"/>
      <c r="W252" s="196"/>
      <c r="X252" s="196"/>
      <c r="Y252" s="196"/>
      <c r="Z252" s="197"/>
      <c r="AA252" s="197"/>
    </row>
    <row r="253" spans="2:27" ht="14.1" customHeight="1">
      <c r="B253" s="189"/>
      <c r="C253" s="189"/>
      <c r="D253" s="190"/>
      <c r="E253" s="191"/>
      <c r="F253" s="192"/>
      <c r="G253" s="192"/>
      <c r="H253" s="9"/>
      <c r="I253" s="193"/>
      <c r="J253" s="446"/>
      <c r="K253" s="446"/>
      <c r="L253" s="446"/>
      <c r="M253" s="446"/>
      <c r="N253" s="194"/>
      <c r="O253" s="194"/>
      <c r="P253" s="194"/>
      <c r="Q253" s="194"/>
      <c r="R253" s="195"/>
      <c r="S253" s="195"/>
      <c r="T253" s="196"/>
      <c r="U253" s="196"/>
      <c r="V253" s="196"/>
      <c r="W253" s="196"/>
      <c r="X253" s="196"/>
      <c r="Y253" s="196"/>
      <c r="Z253" s="197"/>
      <c r="AA253" s="197"/>
    </row>
    <row r="254" spans="2:27" ht="14.1" customHeight="1">
      <c r="B254" s="189"/>
      <c r="C254" s="189"/>
      <c r="D254" s="190"/>
      <c r="E254" s="191"/>
      <c r="F254" s="192"/>
      <c r="G254" s="192"/>
      <c r="H254" s="9"/>
      <c r="I254" s="193"/>
      <c r="J254" s="446"/>
      <c r="K254" s="446"/>
      <c r="L254" s="446"/>
      <c r="M254" s="446"/>
      <c r="N254" s="194"/>
      <c r="O254" s="194"/>
      <c r="P254" s="194"/>
      <c r="Q254" s="194"/>
      <c r="R254" s="195"/>
      <c r="S254" s="195"/>
      <c r="T254" s="196"/>
      <c r="U254" s="196"/>
      <c r="V254" s="196"/>
      <c r="W254" s="196"/>
      <c r="X254" s="196"/>
      <c r="Y254" s="196"/>
      <c r="Z254" s="197"/>
      <c r="AA254" s="197"/>
    </row>
    <row r="255" spans="2:27" ht="14.1" customHeight="1">
      <c r="B255" s="189"/>
      <c r="C255" s="189"/>
      <c r="D255" s="190"/>
      <c r="E255" s="191"/>
      <c r="F255" s="192"/>
      <c r="G255" s="192"/>
      <c r="H255" s="9"/>
      <c r="I255" s="193"/>
      <c r="J255" s="446"/>
      <c r="K255" s="446"/>
      <c r="L255" s="446"/>
      <c r="M255" s="446"/>
      <c r="N255" s="194"/>
      <c r="O255" s="194"/>
      <c r="P255" s="194"/>
      <c r="Q255" s="194"/>
      <c r="R255" s="195"/>
      <c r="S255" s="195"/>
      <c r="T255" s="196"/>
      <c r="U255" s="196"/>
      <c r="V255" s="196"/>
      <c r="W255" s="196"/>
      <c r="X255" s="196"/>
      <c r="Y255" s="196"/>
      <c r="Z255" s="197"/>
      <c r="AA255" s="197"/>
    </row>
    <row r="256" spans="2:27" ht="14.1" customHeight="1">
      <c r="B256" s="189"/>
      <c r="C256" s="189"/>
      <c r="D256" s="190"/>
      <c r="E256" s="191"/>
      <c r="F256" s="192"/>
      <c r="G256" s="192"/>
      <c r="H256" s="9"/>
      <c r="I256" s="193"/>
      <c r="J256" s="446"/>
      <c r="K256" s="446"/>
      <c r="L256" s="446"/>
      <c r="M256" s="446"/>
      <c r="N256" s="194"/>
      <c r="O256" s="194"/>
      <c r="P256" s="194"/>
      <c r="Q256" s="194"/>
      <c r="R256" s="195"/>
      <c r="S256" s="195"/>
      <c r="T256" s="196"/>
      <c r="U256" s="196"/>
      <c r="V256" s="196"/>
      <c r="W256" s="196"/>
      <c r="X256" s="196"/>
      <c r="Y256" s="196"/>
      <c r="Z256" s="197"/>
      <c r="AA256" s="197"/>
    </row>
    <row r="257" spans="2:27" ht="14.1" customHeight="1">
      <c r="B257" s="189"/>
      <c r="C257" s="189"/>
      <c r="D257" s="190"/>
      <c r="E257" s="191"/>
      <c r="F257" s="192"/>
      <c r="G257" s="192"/>
      <c r="H257" s="9"/>
      <c r="I257" s="193"/>
      <c r="J257" s="446"/>
      <c r="K257" s="446"/>
      <c r="L257" s="446"/>
      <c r="M257" s="446"/>
      <c r="N257" s="194"/>
      <c r="O257" s="194"/>
      <c r="P257" s="194"/>
      <c r="Q257" s="194"/>
      <c r="R257" s="195"/>
      <c r="S257" s="195"/>
      <c r="T257" s="196"/>
      <c r="U257" s="196"/>
      <c r="V257" s="196"/>
      <c r="W257" s="196"/>
      <c r="X257" s="196"/>
      <c r="Y257" s="196"/>
      <c r="Z257" s="197"/>
      <c r="AA257" s="197"/>
    </row>
    <row r="258" spans="2:27" ht="14.1" customHeight="1">
      <c r="B258" s="189"/>
      <c r="C258" s="189"/>
      <c r="D258" s="190"/>
      <c r="E258" s="191"/>
      <c r="F258" s="192"/>
      <c r="G258" s="192"/>
      <c r="H258" s="9"/>
      <c r="I258" s="193"/>
      <c r="J258" s="446"/>
      <c r="K258" s="446"/>
      <c r="L258" s="446"/>
      <c r="M258" s="446"/>
      <c r="N258" s="194"/>
      <c r="O258" s="194"/>
      <c r="P258" s="194"/>
      <c r="Q258" s="194"/>
      <c r="R258" s="195"/>
      <c r="S258" s="195"/>
      <c r="T258" s="196"/>
      <c r="U258" s="196"/>
      <c r="V258" s="196"/>
      <c r="W258" s="196"/>
      <c r="X258" s="196"/>
      <c r="Y258" s="196"/>
      <c r="Z258" s="197"/>
      <c r="AA258" s="197"/>
    </row>
    <row r="259" spans="2:27" ht="14.1" customHeight="1">
      <c r="B259" s="189"/>
      <c r="C259" s="189"/>
      <c r="D259" s="190"/>
      <c r="E259" s="191"/>
      <c r="F259" s="192"/>
      <c r="G259" s="192"/>
      <c r="H259" s="9"/>
      <c r="I259" s="193"/>
      <c r="J259" s="446"/>
      <c r="K259" s="446"/>
      <c r="L259" s="446"/>
      <c r="M259" s="446"/>
      <c r="N259" s="194"/>
      <c r="O259" s="194"/>
      <c r="P259" s="194"/>
      <c r="Q259" s="194"/>
      <c r="R259" s="195"/>
      <c r="S259" s="195"/>
      <c r="T259" s="196"/>
      <c r="U259" s="196"/>
      <c r="V259" s="196"/>
      <c r="W259" s="196"/>
      <c r="X259" s="196"/>
      <c r="Y259" s="196"/>
      <c r="Z259" s="197"/>
      <c r="AA259" s="197"/>
    </row>
    <row r="260" spans="2:27" ht="14.1" customHeight="1">
      <c r="B260" s="189"/>
      <c r="C260" s="189"/>
      <c r="D260" s="190"/>
      <c r="E260" s="191"/>
      <c r="F260" s="192"/>
      <c r="G260" s="192"/>
      <c r="H260" s="9"/>
      <c r="I260" s="193"/>
      <c r="J260" s="446"/>
      <c r="K260" s="446"/>
      <c r="L260" s="446"/>
      <c r="M260" s="446"/>
      <c r="N260" s="194"/>
      <c r="O260" s="194"/>
      <c r="P260" s="194"/>
      <c r="Q260" s="194"/>
      <c r="R260" s="195"/>
      <c r="S260" s="195"/>
      <c r="T260" s="196"/>
      <c r="U260" s="196"/>
      <c r="V260" s="196"/>
      <c r="W260" s="196"/>
      <c r="X260" s="196"/>
      <c r="Y260" s="196"/>
      <c r="Z260" s="197"/>
      <c r="AA260" s="197"/>
    </row>
    <row r="261" spans="2:27" ht="14.1" customHeight="1">
      <c r="B261" s="189"/>
      <c r="C261" s="189"/>
      <c r="D261" s="190"/>
      <c r="E261" s="191"/>
      <c r="F261" s="192"/>
      <c r="G261" s="192"/>
      <c r="H261" s="9"/>
      <c r="I261" s="193"/>
      <c r="J261" s="446"/>
      <c r="K261" s="446"/>
      <c r="L261" s="446"/>
      <c r="M261" s="446"/>
      <c r="N261" s="194"/>
      <c r="O261" s="194"/>
      <c r="P261" s="194"/>
      <c r="Q261" s="194"/>
      <c r="R261" s="195"/>
      <c r="S261" s="195"/>
      <c r="T261" s="196"/>
      <c r="U261" s="196"/>
      <c r="V261" s="196"/>
      <c r="W261" s="196"/>
      <c r="X261" s="196"/>
      <c r="Y261" s="196"/>
      <c r="Z261" s="197"/>
      <c r="AA261" s="197"/>
    </row>
    <row r="262" spans="2:27" ht="14.1" customHeight="1">
      <c r="B262" s="189"/>
      <c r="C262" s="189"/>
      <c r="D262" s="190"/>
      <c r="E262" s="191"/>
      <c r="F262" s="192"/>
      <c r="G262" s="192"/>
      <c r="H262" s="9"/>
      <c r="I262" s="193"/>
      <c r="J262" s="446"/>
      <c r="K262" s="446"/>
      <c r="L262" s="446"/>
      <c r="M262" s="446"/>
      <c r="N262" s="194"/>
      <c r="O262" s="194"/>
      <c r="P262" s="194"/>
      <c r="Q262" s="194"/>
      <c r="R262" s="195"/>
      <c r="S262" s="195"/>
      <c r="T262" s="196"/>
      <c r="U262" s="196"/>
      <c r="V262" s="196"/>
      <c r="W262" s="196"/>
      <c r="X262" s="196"/>
      <c r="Y262" s="196"/>
      <c r="Z262" s="197"/>
      <c r="AA262" s="197"/>
    </row>
    <row r="263" spans="2:27" ht="14.1" customHeight="1">
      <c r="B263" s="189"/>
      <c r="C263" s="189"/>
      <c r="D263" s="190"/>
      <c r="E263" s="191"/>
      <c r="F263" s="192"/>
      <c r="G263" s="192"/>
      <c r="H263" s="9"/>
      <c r="I263" s="193"/>
      <c r="J263" s="446"/>
      <c r="K263" s="446"/>
      <c r="L263" s="446"/>
      <c r="M263" s="446"/>
      <c r="N263" s="194"/>
      <c r="O263" s="194"/>
      <c r="P263" s="194"/>
      <c r="Q263" s="194"/>
      <c r="R263" s="195"/>
      <c r="S263" s="195"/>
      <c r="T263" s="196"/>
      <c r="U263" s="196"/>
      <c r="V263" s="196"/>
      <c r="W263" s="196"/>
      <c r="X263" s="196"/>
      <c r="Y263" s="196"/>
      <c r="Z263" s="197"/>
      <c r="AA263" s="197"/>
    </row>
    <row r="264" spans="2:27" ht="14.1" customHeight="1">
      <c r="B264" s="189"/>
      <c r="C264" s="189"/>
      <c r="D264" s="190"/>
      <c r="E264" s="191"/>
      <c r="F264" s="192"/>
      <c r="G264" s="192"/>
      <c r="H264" s="9"/>
      <c r="I264" s="193"/>
      <c r="J264" s="446"/>
      <c r="K264" s="446"/>
      <c r="L264" s="446"/>
      <c r="M264" s="446"/>
      <c r="N264" s="194"/>
      <c r="O264" s="194"/>
      <c r="P264" s="194"/>
      <c r="Q264" s="194"/>
      <c r="R264" s="195"/>
      <c r="S264" s="195"/>
      <c r="T264" s="196"/>
      <c r="U264" s="196"/>
      <c r="V264" s="196"/>
      <c r="W264" s="196"/>
      <c r="X264" s="196"/>
      <c r="Y264" s="196"/>
      <c r="Z264" s="197"/>
      <c r="AA264" s="197"/>
    </row>
    <row r="265" spans="2:27" ht="14.1" customHeight="1">
      <c r="B265" s="189"/>
      <c r="C265" s="189"/>
      <c r="D265" s="190"/>
      <c r="E265" s="191"/>
      <c r="F265" s="192"/>
      <c r="G265" s="192"/>
      <c r="H265" s="9"/>
      <c r="I265" s="193"/>
      <c r="J265" s="446"/>
      <c r="K265" s="446"/>
      <c r="L265" s="446"/>
      <c r="M265" s="446"/>
      <c r="N265" s="194"/>
      <c r="O265" s="194"/>
      <c r="P265" s="194"/>
      <c r="Q265" s="194"/>
      <c r="R265" s="195"/>
      <c r="S265" s="195"/>
      <c r="T265" s="196"/>
      <c r="U265" s="196"/>
      <c r="V265" s="196"/>
      <c r="W265" s="196"/>
      <c r="X265" s="196"/>
      <c r="Y265" s="196"/>
      <c r="Z265" s="197"/>
      <c r="AA265" s="197"/>
    </row>
    <row r="266" spans="2:27" ht="14.1" customHeight="1">
      <c r="B266" s="189"/>
      <c r="C266" s="189"/>
      <c r="D266" s="190"/>
      <c r="E266" s="191"/>
      <c r="F266" s="192"/>
      <c r="G266" s="192"/>
      <c r="H266" s="9"/>
      <c r="I266" s="193"/>
      <c r="J266" s="446"/>
      <c r="K266" s="446"/>
      <c r="L266" s="446"/>
      <c r="M266" s="446"/>
      <c r="N266" s="194"/>
      <c r="O266" s="194"/>
      <c r="P266" s="194"/>
      <c r="Q266" s="194"/>
      <c r="R266" s="195"/>
      <c r="S266" s="195"/>
      <c r="T266" s="196"/>
      <c r="U266" s="196"/>
      <c r="V266" s="196"/>
      <c r="W266" s="196"/>
      <c r="X266" s="196"/>
      <c r="Y266" s="196"/>
      <c r="Z266" s="197"/>
      <c r="AA266" s="197"/>
    </row>
    <row r="267" spans="2:27" ht="14.1" customHeight="1">
      <c r="B267" s="189"/>
      <c r="C267" s="189"/>
      <c r="D267" s="190"/>
      <c r="E267" s="191"/>
      <c r="F267" s="192"/>
      <c r="G267" s="192"/>
      <c r="H267" s="9"/>
      <c r="I267" s="193"/>
      <c r="J267" s="446"/>
      <c r="K267" s="446"/>
      <c r="L267" s="446"/>
      <c r="M267" s="446"/>
      <c r="N267" s="194"/>
      <c r="O267" s="194"/>
      <c r="P267" s="194"/>
      <c r="Q267" s="194"/>
      <c r="R267" s="195"/>
      <c r="S267" s="195"/>
      <c r="T267" s="196"/>
      <c r="U267" s="196"/>
      <c r="V267" s="196"/>
      <c r="W267" s="196"/>
      <c r="X267" s="196"/>
      <c r="Y267" s="196"/>
      <c r="Z267" s="197"/>
      <c r="AA267" s="197"/>
    </row>
    <row r="268" spans="2:27" ht="14.1" customHeight="1">
      <c r="B268" s="189"/>
      <c r="C268" s="189"/>
      <c r="D268" s="190"/>
      <c r="E268" s="191"/>
      <c r="F268" s="192"/>
      <c r="G268" s="192"/>
      <c r="H268" s="9"/>
      <c r="I268" s="193"/>
      <c r="J268" s="446"/>
      <c r="K268" s="446"/>
      <c r="L268" s="446"/>
      <c r="M268" s="446"/>
      <c r="N268" s="194"/>
      <c r="O268" s="194"/>
      <c r="P268" s="194"/>
      <c r="Q268" s="194"/>
      <c r="R268" s="195"/>
      <c r="S268" s="195"/>
      <c r="T268" s="196"/>
      <c r="U268" s="196"/>
      <c r="V268" s="196"/>
      <c r="W268" s="196"/>
      <c r="X268" s="196"/>
      <c r="Y268" s="196"/>
      <c r="Z268" s="197"/>
      <c r="AA268" s="197"/>
    </row>
    <row r="269" spans="2:27" ht="14.1" customHeight="1">
      <c r="B269" s="189"/>
      <c r="C269" s="189"/>
      <c r="D269" s="190"/>
      <c r="E269" s="191"/>
      <c r="F269" s="192"/>
      <c r="G269" s="192"/>
      <c r="H269" s="9"/>
      <c r="I269" s="193"/>
      <c r="J269" s="446"/>
      <c r="K269" s="446"/>
      <c r="L269" s="446"/>
      <c r="M269" s="446"/>
      <c r="N269" s="194"/>
      <c r="O269" s="194"/>
      <c r="P269" s="194"/>
      <c r="Q269" s="194"/>
      <c r="R269" s="195"/>
      <c r="S269" s="195"/>
      <c r="T269" s="196"/>
      <c r="U269" s="196"/>
      <c r="V269" s="196"/>
      <c r="W269" s="196"/>
      <c r="X269" s="196"/>
      <c r="Y269" s="196"/>
      <c r="Z269" s="197"/>
      <c r="AA269" s="197"/>
    </row>
    <row r="270" spans="2:27" ht="14.1" customHeight="1">
      <c r="B270" s="189"/>
      <c r="C270" s="189"/>
      <c r="D270" s="190"/>
      <c r="E270" s="191"/>
      <c r="F270" s="192"/>
      <c r="G270" s="192"/>
      <c r="H270" s="9"/>
      <c r="I270" s="193"/>
      <c r="J270" s="446"/>
      <c r="K270" s="446"/>
      <c r="L270" s="446"/>
      <c r="M270" s="446"/>
      <c r="N270" s="194"/>
      <c r="O270" s="194"/>
      <c r="P270" s="194"/>
      <c r="Q270" s="194"/>
      <c r="R270" s="195"/>
      <c r="S270" s="195"/>
      <c r="T270" s="196"/>
      <c r="U270" s="196"/>
      <c r="V270" s="196"/>
      <c r="W270" s="196"/>
      <c r="X270" s="196"/>
      <c r="Y270" s="196"/>
      <c r="Z270" s="197"/>
      <c r="AA270" s="197"/>
    </row>
    <row r="271" spans="2:27" ht="14.1" customHeight="1">
      <c r="B271" s="189"/>
      <c r="C271" s="189"/>
      <c r="D271" s="190"/>
      <c r="E271" s="191"/>
      <c r="F271" s="192"/>
      <c r="G271" s="192"/>
      <c r="H271" s="9"/>
      <c r="I271" s="193"/>
      <c r="J271" s="446"/>
      <c r="K271" s="446"/>
      <c r="L271" s="446"/>
      <c r="M271" s="446"/>
      <c r="N271" s="194"/>
      <c r="O271" s="194"/>
      <c r="P271" s="194"/>
      <c r="Q271" s="194"/>
      <c r="R271" s="195"/>
      <c r="S271" s="195"/>
      <c r="T271" s="196"/>
      <c r="U271" s="196"/>
      <c r="V271" s="196"/>
      <c r="W271" s="196"/>
      <c r="X271" s="196"/>
      <c r="Y271" s="196"/>
      <c r="Z271" s="197"/>
      <c r="AA271" s="197"/>
    </row>
    <row r="272" spans="2:27" ht="14.1" customHeight="1">
      <c r="B272" s="189"/>
      <c r="C272" s="189"/>
      <c r="D272" s="190"/>
      <c r="E272" s="191"/>
      <c r="F272" s="192"/>
      <c r="G272" s="192"/>
      <c r="H272" s="9"/>
      <c r="I272" s="193"/>
      <c r="J272" s="446"/>
      <c r="K272" s="446"/>
      <c r="L272" s="446"/>
      <c r="M272" s="446"/>
      <c r="N272" s="194"/>
      <c r="O272" s="194"/>
      <c r="P272" s="194"/>
      <c r="Q272" s="194"/>
      <c r="R272" s="195"/>
      <c r="S272" s="195"/>
      <c r="T272" s="196"/>
      <c r="U272" s="196"/>
      <c r="V272" s="196"/>
      <c r="W272" s="196"/>
      <c r="X272" s="196"/>
      <c r="Y272" s="196"/>
      <c r="Z272" s="197"/>
      <c r="AA272" s="197"/>
    </row>
    <row r="273" spans="2:27" ht="14.1" customHeight="1">
      <c r="B273" s="189"/>
      <c r="C273" s="189"/>
      <c r="D273" s="190"/>
      <c r="E273" s="191"/>
      <c r="F273" s="192"/>
      <c r="G273" s="192"/>
      <c r="H273" s="9"/>
      <c r="I273" s="193"/>
      <c r="J273" s="446"/>
      <c r="K273" s="446"/>
      <c r="L273" s="446"/>
      <c r="M273" s="446"/>
      <c r="N273" s="194"/>
      <c r="O273" s="194"/>
      <c r="P273" s="194"/>
      <c r="Q273" s="194"/>
      <c r="R273" s="195"/>
      <c r="S273" s="195"/>
      <c r="T273" s="196"/>
      <c r="U273" s="196"/>
      <c r="V273" s="196"/>
      <c r="W273" s="196"/>
      <c r="X273" s="196"/>
      <c r="Y273" s="196"/>
      <c r="Z273" s="197"/>
      <c r="AA273" s="197"/>
    </row>
    <row r="274" spans="2:27" ht="14.1" customHeight="1">
      <c r="B274" s="189"/>
      <c r="C274" s="189"/>
      <c r="D274" s="190"/>
      <c r="E274" s="191"/>
      <c r="F274" s="192"/>
      <c r="G274" s="192"/>
      <c r="H274" s="9"/>
      <c r="I274" s="193"/>
      <c r="J274" s="446"/>
      <c r="K274" s="446"/>
      <c r="L274" s="446"/>
      <c r="M274" s="446"/>
      <c r="N274" s="194"/>
      <c r="O274" s="194"/>
      <c r="P274" s="194"/>
      <c r="Q274" s="194"/>
      <c r="R274" s="195"/>
      <c r="S274" s="195"/>
      <c r="T274" s="196"/>
      <c r="U274" s="196"/>
      <c r="V274" s="196"/>
      <c r="W274" s="196"/>
      <c r="X274" s="196"/>
      <c r="Y274" s="196"/>
      <c r="Z274" s="197"/>
      <c r="AA274" s="197"/>
    </row>
    <row r="275" spans="2:27" ht="14.1" customHeight="1">
      <c r="B275" s="189"/>
      <c r="C275" s="189"/>
      <c r="D275" s="190"/>
      <c r="E275" s="191"/>
      <c r="F275" s="192"/>
      <c r="G275" s="192"/>
      <c r="H275" s="9"/>
      <c r="I275" s="193"/>
      <c r="J275" s="446"/>
      <c r="K275" s="446"/>
      <c r="L275" s="446"/>
      <c r="M275" s="446"/>
      <c r="N275" s="194"/>
      <c r="O275" s="194"/>
      <c r="P275" s="194"/>
      <c r="Q275" s="194"/>
      <c r="R275" s="195"/>
      <c r="S275" s="195"/>
      <c r="T275" s="196"/>
      <c r="U275" s="196"/>
      <c r="V275" s="196"/>
      <c r="W275" s="196"/>
      <c r="X275" s="196"/>
      <c r="Y275" s="196"/>
      <c r="Z275" s="197"/>
      <c r="AA275" s="197"/>
    </row>
    <row r="276" spans="2:27" ht="14.1" customHeight="1">
      <c r="B276" s="189"/>
      <c r="C276" s="189"/>
      <c r="D276" s="190"/>
      <c r="E276" s="191"/>
      <c r="F276" s="192"/>
      <c r="G276" s="192"/>
      <c r="H276" s="9"/>
      <c r="I276" s="193"/>
      <c r="J276" s="446"/>
      <c r="K276" s="446"/>
      <c r="L276" s="446"/>
      <c r="M276" s="446"/>
      <c r="N276" s="194"/>
      <c r="O276" s="194"/>
      <c r="P276" s="194"/>
      <c r="Q276" s="194"/>
      <c r="R276" s="195"/>
      <c r="S276" s="195"/>
      <c r="T276" s="196"/>
      <c r="U276" s="196"/>
      <c r="V276" s="196"/>
      <c r="W276" s="196"/>
      <c r="X276" s="196"/>
      <c r="Y276" s="196"/>
      <c r="Z276" s="197"/>
      <c r="AA276" s="197"/>
    </row>
    <row r="277" spans="2:27" ht="14.1" customHeight="1">
      <c r="B277" s="189"/>
      <c r="C277" s="189"/>
      <c r="D277" s="190"/>
      <c r="E277" s="191"/>
      <c r="F277" s="192"/>
      <c r="G277" s="192"/>
      <c r="H277" s="9"/>
      <c r="I277" s="193"/>
      <c r="J277" s="446"/>
      <c r="K277" s="446"/>
      <c r="L277" s="446"/>
      <c r="M277" s="446"/>
      <c r="N277" s="194"/>
      <c r="O277" s="194"/>
      <c r="P277" s="194"/>
      <c r="Q277" s="194"/>
      <c r="R277" s="195"/>
      <c r="S277" s="195"/>
      <c r="T277" s="196"/>
      <c r="U277" s="196"/>
      <c r="V277" s="196"/>
      <c r="W277" s="196"/>
      <c r="X277" s="196"/>
      <c r="Y277" s="196"/>
      <c r="Z277" s="197"/>
      <c r="AA277" s="197"/>
    </row>
    <row r="278" spans="2:27" ht="14.1" customHeight="1">
      <c r="B278" s="189"/>
      <c r="C278" s="189"/>
      <c r="D278" s="190"/>
      <c r="E278" s="191"/>
      <c r="F278" s="192"/>
      <c r="G278" s="192"/>
      <c r="H278" s="9"/>
      <c r="I278" s="193"/>
      <c r="J278" s="446"/>
      <c r="K278" s="446"/>
      <c r="L278" s="446"/>
      <c r="M278" s="446"/>
      <c r="N278" s="194"/>
      <c r="O278" s="194"/>
      <c r="P278" s="194"/>
      <c r="Q278" s="194"/>
      <c r="R278" s="195"/>
      <c r="S278" s="195"/>
      <c r="T278" s="196"/>
      <c r="U278" s="196"/>
      <c r="V278" s="196"/>
      <c r="W278" s="196"/>
      <c r="X278" s="196"/>
      <c r="Y278" s="196"/>
      <c r="Z278" s="197"/>
      <c r="AA278" s="197"/>
    </row>
    <row r="279" spans="2:27" ht="14.1" customHeight="1">
      <c r="B279" s="189"/>
      <c r="C279" s="189"/>
      <c r="D279" s="190"/>
      <c r="E279" s="191"/>
      <c r="F279" s="192"/>
      <c r="G279" s="192"/>
      <c r="H279" s="9"/>
      <c r="I279" s="193"/>
      <c r="J279" s="446"/>
      <c r="K279" s="446"/>
      <c r="L279" s="446"/>
      <c r="M279" s="446"/>
      <c r="N279" s="194"/>
      <c r="O279" s="194"/>
      <c r="P279" s="194"/>
      <c r="Q279" s="194"/>
      <c r="R279" s="195"/>
      <c r="S279" s="195"/>
      <c r="T279" s="196"/>
      <c r="U279" s="196"/>
      <c r="V279" s="196"/>
      <c r="W279" s="196"/>
      <c r="X279" s="196"/>
      <c r="Y279" s="196"/>
      <c r="Z279" s="197"/>
      <c r="AA279" s="197"/>
    </row>
    <row r="280" spans="2:27" ht="14.1" customHeight="1">
      <c r="B280" s="189"/>
      <c r="C280" s="189"/>
      <c r="D280" s="190"/>
      <c r="E280" s="191"/>
      <c r="F280" s="192"/>
      <c r="G280" s="192"/>
      <c r="H280" s="9"/>
      <c r="I280" s="193"/>
      <c r="J280" s="446"/>
      <c r="K280" s="446"/>
      <c r="L280" s="446"/>
      <c r="M280" s="446"/>
      <c r="N280" s="194"/>
      <c r="O280" s="194"/>
      <c r="P280" s="194"/>
      <c r="Q280" s="194"/>
      <c r="R280" s="195"/>
      <c r="S280" s="195"/>
      <c r="T280" s="196"/>
      <c r="U280" s="196"/>
      <c r="V280" s="196"/>
      <c r="W280" s="196"/>
      <c r="X280" s="196"/>
      <c r="Y280" s="196"/>
      <c r="Z280" s="197"/>
      <c r="AA280" s="197"/>
    </row>
    <row r="281" spans="2:27" ht="14.1" customHeight="1">
      <c r="B281" s="189"/>
      <c r="C281" s="189"/>
      <c r="D281" s="190"/>
      <c r="E281" s="191"/>
      <c r="F281" s="192"/>
      <c r="G281" s="192"/>
      <c r="H281" s="9"/>
      <c r="I281" s="193"/>
      <c r="J281" s="446"/>
      <c r="K281" s="446"/>
      <c r="L281" s="446"/>
      <c r="M281" s="446"/>
      <c r="N281" s="194"/>
      <c r="O281" s="194"/>
      <c r="P281" s="194"/>
      <c r="Q281" s="194"/>
      <c r="R281" s="195"/>
      <c r="S281" s="195"/>
      <c r="T281" s="196"/>
      <c r="U281" s="196"/>
      <c r="V281" s="196"/>
      <c r="W281" s="196"/>
      <c r="X281" s="196"/>
      <c r="Y281" s="196"/>
      <c r="Z281" s="197"/>
      <c r="AA281" s="197"/>
    </row>
    <row r="282" spans="2:27" ht="14.1" customHeight="1">
      <c r="B282" s="189"/>
      <c r="C282" s="189"/>
      <c r="D282" s="190"/>
      <c r="E282" s="191"/>
      <c r="F282" s="192"/>
      <c r="G282" s="192"/>
      <c r="H282" s="9"/>
      <c r="I282" s="193"/>
      <c r="J282" s="446"/>
      <c r="K282" s="446"/>
      <c r="L282" s="446"/>
      <c r="M282" s="446"/>
      <c r="N282" s="194"/>
      <c r="O282" s="194"/>
      <c r="P282" s="194"/>
      <c r="Q282" s="194"/>
      <c r="R282" s="195"/>
      <c r="S282" s="195"/>
      <c r="T282" s="196"/>
      <c r="U282" s="196"/>
      <c r="V282" s="196"/>
      <c r="W282" s="196"/>
      <c r="X282" s="196"/>
      <c r="Y282" s="196"/>
      <c r="Z282" s="197"/>
      <c r="AA282" s="197"/>
    </row>
    <row r="283" spans="2:27" ht="14.1" customHeight="1">
      <c r="B283" s="189"/>
      <c r="C283" s="189"/>
      <c r="D283" s="190"/>
      <c r="E283" s="191"/>
      <c r="F283" s="192"/>
      <c r="G283" s="192"/>
      <c r="H283" s="9"/>
      <c r="I283" s="193"/>
      <c r="J283" s="446"/>
      <c r="K283" s="446"/>
      <c r="L283" s="446"/>
      <c r="M283" s="446"/>
      <c r="N283" s="194"/>
      <c r="O283" s="194"/>
      <c r="P283" s="194"/>
      <c r="Q283" s="194"/>
      <c r="R283" s="195"/>
      <c r="S283" s="195"/>
      <c r="T283" s="196"/>
      <c r="U283" s="196"/>
      <c r="V283" s="196"/>
      <c r="W283" s="196"/>
      <c r="X283" s="196"/>
      <c r="Y283" s="196"/>
      <c r="Z283" s="197"/>
      <c r="AA283" s="197"/>
    </row>
    <row r="284" spans="2:27" ht="14.1" customHeight="1">
      <c r="B284" s="189"/>
      <c r="C284" s="189"/>
      <c r="D284" s="190"/>
      <c r="E284" s="191"/>
      <c r="F284" s="192"/>
      <c r="G284" s="192"/>
      <c r="H284" s="9"/>
      <c r="I284" s="193"/>
      <c r="J284" s="446"/>
      <c r="K284" s="446"/>
      <c r="L284" s="446"/>
      <c r="M284" s="446"/>
      <c r="N284" s="194"/>
      <c r="O284" s="194"/>
      <c r="P284" s="194"/>
      <c r="Q284" s="194"/>
      <c r="R284" s="195"/>
      <c r="S284" s="195"/>
      <c r="T284" s="196"/>
      <c r="U284" s="196"/>
      <c r="V284" s="196"/>
      <c r="W284" s="196"/>
      <c r="X284" s="196"/>
      <c r="Y284" s="196"/>
      <c r="Z284" s="197"/>
      <c r="AA284" s="197"/>
    </row>
    <row r="285" spans="2:27" ht="14.1" customHeight="1">
      <c r="B285" s="189"/>
      <c r="C285" s="189"/>
      <c r="D285" s="190"/>
      <c r="E285" s="191"/>
      <c r="F285" s="192"/>
      <c r="G285" s="192"/>
      <c r="H285" s="9"/>
      <c r="I285" s="193"/>
      <c r="J285" s="446"/>
      <c r="K285" s="446"/>
      <c r="L285" s="446"/>
      <c r="M285" s="446"/>
      <c r="N285" s="194"/>
      <c r="O285" s="194"/>
      <c r="P285" s="194"/>
      <c r="Q285" s="194"/>
      <c r="R285" s="195"/>
      <c r="S285" s="195"/>
      <c r="T285" s="196"/>
      <c r="U285" s="196"/>
      <c r="V285" s="196"/>
      <c r="W285" s="196"/>
      <c r="X285" s="196"/>
      <c r="Y285" s="196"/>
      <c r="Z285" s="197"/>
      <c r="AA285" s="197"/>
    </row>
    <row r="286" spans="2:27" ht="14.1" customHeight="1">
      <c r="B286" s="189"/>
      <c r="C286" s="189"/>
      <c r="D286" s="190"/>
      <c r="E286" s="191"/>
      <c r="F286" s="192"/>
      <c r="G286" s="192"/>
      <c r="H286" s="9"/>
      <c r="I286" s="193"/>
      <c r="J286" s="446"/>
      <c r="K286" s="446"/>
      <c r="L286" s="446"/>
      <c r="M286" s="446"/>
      <c r="N286" s="194"/>
      <c r="O286" s="194"/>
      <c r="P286" s="194"/>
      <c r="Q286" s="194"/>
      <c r="R286" s="195"/>
      <c r="S286" s="195"/>
      <c r="T286" s="196"/>
      <c r="U286" s="196"/>
      <c r="V286" s="196"/>
      <c r="W286" s="196"/>
      <c r="X286" s="196"/>
      <c r="Y286" s="196"/>
      <c r="Z286" s="197"/>
      <c r="AA286" s="197"/>
    </row>
    <row r="287" spans="2:27" ht="14.1" customHeight="1">
      <c r="B287" s="189"/>
      <c r="C287" s="189"/>
      <c r="D287" s="190"/>
      <c r="E287" s="191"/>
      <c r="F287" s="192"/>
      <c r="G287" s="192"/>
      <c r="H287" s="9"/>
      <c r="I287" s="193"/>
      <c r="J287" s="446"/>
      <c r="K287" s="446"/>
      <c r="L287" s="446"/>
      <c r="M287" s="446"/>
      <c r="N287" s="194"/>
      <c r="O287" s="194"/>
      <c r="P287" s="194"/>
      <c r="Q287" s="194"/>
      <c r="R287" s="195"/>
      <c r="S287" s="195"/>
      <c r="T287" s="196"/>
      <c r="U287" s="196"/>
      <c r="V287" s="196"/>
      <c r="W287" s="196"/>
      <c r="X287" s="196"/>
      <c r="Y287" s="196"/>
      <c r="Z287" s="197"/>
      <c r="AA287" s="197"/>
    </row>
    <row r="288" spans="2:27" ht="14.1" customHeight="1">
      <c r="B288" s="189"/>
      <c r="C288" s="189"/>
      <c r="D288" s="190"/>
      <c r="E288" s="191"/>
      <c r="F288" s="192"/>
      <c r="G288" s="192"/>
      <c r="H288" s="9"/>
      <c r="I288" s="193"/>
      <c r="J288" s="446"/>
      <c r="K288" s="446"/>
      <c r="L288" s="446"/>
      <c r="M288" s="446"/>
      <c r="N288" s="194"/>
      <c r="O288" s="194"/>
      <c r="P288" s="194"/>
      <c r="Q288" s="194"/>
      <c r="R288" s="195"/>
      <c r="S288" s="195"/>
      <c r="T288" s="196"/>
      <c r="U288" s="196"/>
      <c r="V288" s="196"/>
      <c r="W288" s="196"/>
      <c r="X288" s="196"/>
      <c r="Y288" s="196"/>
      <c r="Z288" s="197"/>
      <c r="AA288" s="197"/>
    </row>
    <row r="289" spans="2:27" ht="14.1" customHeight="1">
      <c r="B289" s="189"/>
      <c r="C289" s="189"/>
      <c r="D289" s="190"/>
      <c r="E289" s="191"/>
      <c r="F289" s="192"/>
      <c r="G289" s="192"/>
      <c r="H289" s="9"/>
      <c r="I289" s="193"/>
      <c r="J289" s="446"/>
      <c r="K289" s="446"/>
      <c r="L289" s="446"/>
      <c r="M289" s="446"/>
      <c r="N289" s="194"/>
      <c r="O289" s="194"/>
      <c r="P289" s="194"/>
      <c r="Q289" s="194"/>
      <c r="R289" s="195"/>
      <c r="S289" s="195"/>
      <c r="T289" s="196"/>
      <c r="U289" s="196"/>
      <c r="V289" s="196"/>
      <c r="W289" s="196"/>
      <c r="X289" s="196"/>
      <c r="Y289" s="196"/>
      <c r="Z289" s="197"/>
      <c r="AA289" s="197"/>
    </row>
    <row r="290" spans="2:27" ht="14.1" customHeight="1">
      <c r="B290" s="189"/>
      <c r="C290" s="189"/>
      <c r="D290" s="190"/>
      <c r="E290" s="191"/>
      <c r="F290" s="192"/>
      <c r="G290" s="192"/>
      <c r="H290" s="9"/>
      <c r="I290" s="193"/>
      <c r="J290" s="446"/>
      <c r="K290" s="446"/>
      <c r="L290" s="446"/>
      <c r="M290" s="446"/>
      <c r="N290" s="194"/>
      <c r="O290" s="194"/>
      <c r="P290" s="194"/>
      <c r="Q290" s="194"/>
      <c r="R290" s="195"/>
      <c r="S290" s="195"/>
      <c r="T290" s="196"/>
      <c r="U290" s="196"/>
      <c r="V290" s="196"/>
      <c r="W290" s="196"/>
      <c r="X290" s="196"/>
      <c r="Y290" s="196"/>
      <c r="Z290" s="197"/>
      <c r="AA290" s="197"/>
    </row>
    <row r="291" spans="2:27" ht="14.1" customHeight="1">
      <c r="B291" s="189"/>
      <c r="C291" s="189"/>
      <c r="D291" s="190"/>
      <c r="E291" s="191"/>
      <c r="F291" s="192"/>
      <c r="G291" s="192"/>
      <c r="H291" s="9"/>
      <c r="I291" s="193"/>
      <c r="J291" s="446"/>
      <c r="K291" s="446"/>
      <c r="L291" s="446"/>
      <c r="M291" s="446"/>
      <c r="N291" s="194"/>
      <c r="O291" s="194"/>
      <c r="P291" s="194"/>
      <c r="Q291" s="194"/>
      <c r="R291" s="195"/>
      <c r="S291" s="195"/>
      <c r="T291" s="196"/>
      <c r="U291" s="196"/>
      <c r="V291" s="196"/>
      <c r="W291" s="196"/>
      <c r="X291" s="196"/>
      <c r="Y291" s="196"/>
      <c r="Z291" s="197"/>
      <c r="AA291" s="197"/>
    </row>
    <row r="292" spans="2:27" ht="14.1" customHeight="1">
      <c r="B292" s="189"/>
      <c r="C292" s="189"/>
      <c r="D292" s="190"/>
      <c r="E292" s="191"/>
      <c r="F292" s="192"/>
      <c r="G292" s="192"/>
      <c r="H292" s="9"/>
      <c r="I292" s="193"/>
      <c r="J292" s="446"/>
      <c r="K292" s="446"/>
      <c r="L292" s="446"/>
      <c r="M292" s="446"/>
      <c r="N292" s="194"/>
      <c r="O292" s="194"/>
      <c r="P292" s="194"/>
      <c r="Q292" s="194"/>
      <c r="R292" s="195"/>
      <c r="S292" s="195"/>
      <c r="T292" s="196"/>
      <c r="U292" s="196"/>
      <c r="V292" s="196"/>
      <c r="W292" s="196"/>
      <c r="X292" s="196"/>
      <c r="Y292" s="196"/>
      <c r="Z292" s="197"/>
      <c r="AA292" s="197"/>
    </row>
    <row r="293" spans="2:27" ht="14.1" customHeight="1">
      <c r="B293" s="189"/>
      <c r="C293" s="189"/>
      <c r="D293" s="190"/>
      <c r="E293" s="191"/>
      <c r="F293" s="192"/>
      <c r="G293" s="192"/>
      <c r="H293" s="9"/>
      <c r="I293" s="193"/>
      <c r="J293" s="446"/>
      <c r="K293" s="446"/>
      <c r="L293" s="446"/>
      <c r="M293" s="446"/>
      <c r="N293" s="194"/>
      <c r="O293" s="194"/>
      <c r="P293" s="194"/>
      <c r="Q293" s="194"/>
      <c r="R293" s="195"/>
      <c r="S293" s="195"/>
      <c r="T293" s="196"/>
      <c r="U293" s="196"/>
      <c r="V293" s="196"/>
      <c r="W293" s="196"/>
      <c r="X293" s="196"/>
      <c r="Y293" s="196"/>
      <c r="Z293" s="197"/>
      <c r="AA293" s="197"/>
    </row>
    <row r="294" spans="2:27" ht="14.1" customHeight="1">
      <c r="B294" s="189"/>
      <c r="C294" s="189"/>
      <c r="D294" s="190"/>
      <c r="E294" s="191"/>
      <c r="F294" s="192"/>
      <c r="G294" s="192"/>
      <c r="H294" s="9"/>
      <c r="I294" s="193"/>
      <c r="J294" s="446"/>
      <c r="K294" s="446"/>
      <c r="L294" s="446"/>
      <c r="M294" s="446"/>
      <c r="N294" s="194"/>
      <c r="O294" s="194"/>
      <c r="P294" s="194"/>
      <c r="Q294" s="194"/>
      <c r="R294" s="195"/>
      <c r="S294" s="195"/>
      <c r="T294" s="196"/>
      <c r="U294" s="196"/>
      <c r="V294" s="196"/>
      <c r="W294" s="196"/>
      <c r="X294" s="196"/>
      <c r="Y294" s="196"/>
      <c r="Z294" s="197"/>
      <c r="AA294" s="197"/>
    </row>
    <row r="295" spans="2:27" ht="14.1" customHeight="1">
      <c r="B295" s="189"/>
      <c r="C295" s="189"/>
      <c r="D295" s="190"/>
      <c r="E295" s="191"/>
      <c r="F295" s="192"/>
      <c r="G295" s="192"/>
      <c r="H295" s="9"/>
      <c r="I295" s="193"/>
      <c r="J295" s="446"/>
      <c r="K295" s="446"/>
      <c r="L295" s="446"/>
      <c r="M295" s="446"/>
      <c r="N295" s="194"/>
      <c r="O295" s="194"/>
      <c r="P295" s="194"/>
      <c r="Q295" s="194"/>
      <c r="R295" s="195"/>
      <c r="S295" s="195"/>
      <c r="T295" s="196"/>
      <c r="U295" s="196"/>
      <c r="V295" s="196"/>
      <c r="W295" s="196"/>
      <c r="X295" s="196"/>
      <c r="Y295" s="196"/>
      <c r="Z295" s="197"/>
      <c r="AA295" s="197"/>
    </row>
    <row r="296" spans="2:27" ht="14.1" customHeight="1">
      <c r="B296" s="189"/>
      <c r="C296" s="189"/>
      <c r="D296" s="190"/>
      <c r="E296" s="191"/>
      <c r="F296" s="192"/>
      <c r="G296" s="192"/>
      <c r="H296" s="9"/>
      <c r="I296" s="193"/>
      <c r="J296" s="446"/>
      <c r="K296" s="446"/>
      <c r="L296" s="446"/>
      <c r="M296" s="446"/>
      <c r="N296" s="194"/>
      <c r="O296" s="194"/>
      <c r="P296" s="194"/>
      <c r="Q296" s="194"/>
      <c r="R296" s="195"/>
      <c r="S296" s="195"/>
      <c r="T296" s="196"/>
      <c r="U296" s="196"/>
      <c r="V296" s="196"/>
      <c r="W296" s="196"/>
      <c r="X296" s="196"/>
      <c r="Y296" s="196"/>
      <c r="Z296" s="197"/>
      <c r="AA296" s="197"/>
    </row>
    <row r="297" spans="2:27" ht="14.1" customHeight="1">
      <c r="B297" s="189"/>
      <c r="C297" s="189"/>
      <c r="D297" s="190"/>
      <c r="E297" s="191"/>
      <c r="F297" s="192"/>
      <c r="G297" s="192"/>
      <c r="H297" s="9"/>
      <c r="I297" s="193"/>
      <c r="J297" s="446"/>
      <c r="K297" s="446"/>
      <c r="L297" s="446"/>
      <c r="M297" s="446"/>
      <c r="N297" s="194"/>
      <c r="O297" s="194"/>
      <c r="P297" s="194"/>
      <c r="Q297" s="194"/>
      <c r="R297" s="195"/>
      <c r="S297" s="195"/>
      <c r="T297" s="196"/>
      <c r="U297" s="196"/>
      <c r="V297" s="196"/>
      <c r="W297" s="196"/>
      <c r="X297" s="196"/>
      <c r="Y297" s="196"/>
      <c r="Z297" s="197"/>
      <c r="AA297" s="197"/>
    </row>
    <row r="298" spans="2:27" ht="14.1" customHeight="1">
      <c r="B298" s="189"/>
      <c r="C298" s="189"/>
      <c r="D298" s="190"/>
      <c r="E298" s="191"/>
      <c r="F298" s="192"/>
      <c r="G298" s="192"/>
      <c r="H298" s="9"/>
      <c r="I298" s="193"/>
      <c r="J298" s="446"/>
      <c r="K298" s="446"/>
      <c r="L298" s="446"/>
      <c r="M298" s="446"/>
      <c r="N298" s="194"/>
      <c r="O298" s="194"/>
      <c r="P298" s="194"/>
      <c r="Q298" s="194"/>
      <c r="R298" s="195"/>
      <c r="S298" s="195"/>
      <c r="T298" s="196"/>
      <c r="U298" s="196"/>
      <c r="V298" s="196"/>
      <c r="W298" s="196"/>
      <c r="X298" s="196"/>
      <c r="Y298" s="196"/>
      <c r="Z298" s="197"/>
      <c r="AA298" s="197"/>
    </row>
    <row r="299" spans="2:27" ht="14.1" customHeight="1">
      <c r="B299" s="189"/>
      <c r="C299" s="189"/>
      <c r="D299" s="190"/>
      <c r="E299" s="191"/>
      <c r="F299" s="192"/>
      <c r="G299" s="192"/>
      <c r="H299" s="9"/>
      <c r="I299" s="193"/>
      <c r="J299" s="446"/>
      <c r="K299" s="446"/>
      <c r="L299" s="446"/>
      <c r="M299" s="446"/>
      <c r="N299" s="194"/>
      <c r="O299" s="194"/>
      <c r="P299" s="194"/>
      <c r="Q299" s="194"/>
      <c r="R299" s="195"/>
      <c r="S299" s="195"/>
      <c r="T299" s="196"/>
      <c r="U299" s="196"/>
      <c r="V299" s="196"/>
      <c r="W299" s="196"/>
      <c r="X299" s="196"/>
      <c r="Y299" s="196"/>
      <c r="Z299" s="197"/>
      <c r="AA299" s="197"/>
    </row>
    <row r="300" spans="2:27" ht="14.1" customHeight="1">
      <c r="B300" s="189"/>
      <c r="C300" s="189"/>
      <c r="D300" s="190"/>
      <c r="E300" s="191"/>
      <c r="F300" s="192"/>
      <c r="G300" s="192"/>
      <c r="H300" s="9"/>
      <c r="I300" s="193"/>
      <c r="J300" s="446"/>
      <c r="K300" s="446"/>
      <c r="L300" s="446"/>
      <c r="M300" s="446"/>
      <c r="N300" s="194"/>
      <c r="O300" s="194"/>
      <c r="P300" s="194"/>
      <c r="Q300" s="194"/>
      <c r="R300" s="195"/>
      <c r="S300" s="195"/>
      <c r="T300" s="196"/>
      <c r="U300" s="196"/>
      <c r="V300" s="196"/>
      <c r="W300" s="196"/>
      <c r="X300" s="196"/>
      <c r="Y300" s="196"/>
      <c r="Z300" s="197"/>
      <c r="AA300" s="197"/>
    </row>
    <row r="301" spans="2:27" ht="14.1" customHeight="1">
      <c r="B301" s="189"/>
      <c r="C301" s="189"/>
      <c r="D301" s="190"/>
      <c r="E301" s="191"/>
      <c r="F301" s="192"/>
      <c r="G301" s="192"/>
      <c r="H301" s="9"/>
      <c r="I301" s="193"/>
      <c r="J301" s="446"/>
      <c r="K301" s="446"/>
      <c r="L301" s="446"/>
      <c r="M301" s="446"/>
      <c r="N301" s="194"/>
      <c r="O301" s="194"/>
      <c r="P301" s="194"/>
      <c r="Q301" s="194"/>
      <c r="R301" s="195"/>
      <c r="S301" s="195"/>
      <c r="T301" s="196"/>
      <c r="U301" s="196"/>
      <c r="V301" s="196"/>
      <c r="W301" s="196"/>
      <c r="X301" s="196"/>
      <c r="Y301" s="196"/>
      <c r="Z301" s="197"/>
      <c r="AA301" s="197"/>
    </row>
    <row r="302" spans="2:27" ht="14.1" customHeight="1">
      <c r="B302" s="189"/>
      <c r="C302" s="189"/>
      <c r="D302" s="190"/>
      <c r="E302" s="191"/>
      <c r="F302" s="192"/>
      <c r="G302" s="192"/>
      <c r="H302" s="9"/>
      <c r="I302" s="193"/>
      <c r="J302" s="446"/>
      <c r="K302" s="446"/>
      <c r="L302" s="446"/>
      <c r="M302" s="446"/>
      <c r="N302" s="194"/>
      <c r="O302" s="194"/>
      <c r="P302" s="194"/>
      <c r="Q302" s="194"/>
      <c r="R302" s="195"/>
      <c r="S302" s="195"/>
      <c r="T302" s="196"/>
      <c r="U302" s="196"/>
      <c r="V302" s="196"/>
      <c r="W302" s="196"/>
      <c r="X302" s="196"/>
      <c r="Y302" s="196"/>
      <c r="Z302" s="197"/>
      <c r="AA302" s="197"/>
    </row>
    <row r="303" spans="2:27" ht="14.1" customHeight="1">
      <c r="B303" s="189"/>
      <c r="C303" s="189"/>
      <c r="D303" s="190"/>
      <c r="E303" s="191"/>
      <c r="F303" s="192"/>
      <c r="G303" s="192"/>
      <c r="H303" s="9"/>
      <c r="I303" s="193"/>
      <c r="J303" s="446"/>
      <c r="K303" s="446"/>
      <c r="L303" s="446"/>
      <c r="M303" s="446"/>
      <c r="N303" s="194"/>
      <c r="O303" s="194"/>
      <c r="P303" s="194"/>
      <c r="Q303" s="194"/>
      <c r="R303" s="195"/>
      <c r="S303" s="195"/>
      <c r="T303" s="196"/>
      <c r="U303" s="196"/>
      <c r="V303" s="196"/>
      <c r="W303" s="196"/>
      <c r="X303" s="196"/>
      <c r="Y303" s="196"/>
      <c r="Z303" s="197"/>
      <c r="AA303" s="197"/>
    </row>
    <row r="304" spans="2:27" ht="14.1" customHeight="1">
      <c r="B304" s="189"/>
      <c r="C304" s="189"/>
      <c r="D304" s="190"/>
      <c r="E304" s="191"/>
      <c r="F304" s="192"/>
      <c r="G304" s="192"/>
      <c r="H304" s="9"/>
      <c r="I304" s="193"/>
      <c r="J304" s="446"/>
      <c r="K304" s="446"/>
      <c r="L304" s="446"/>
      <c r="M304" s="446"/>
      <c r="N304" s="194"/>
      <c r="O304" s="194"/>
      <c r="P304" s="194"/>
      <c r="Q304" s="194"/>
      <c r="R304" s="195"/>
      <c r="S304" s="195"/>
      <c r="T304" s="196"/>
      <c r="U304" s="196"/>
      <c r="V304" s="196"/>
      <c r="W304" s="196"/>
      <c r="X304" s="196"/>
      <c r="Y304" s="196"/>
      <c r="Z304" s="197"/>
      <c r="AA304" s="197"/>
    </row>
    <row r="305" spans="2:27" ht="14.1" customHeight="1">
      <c r="B305" s="189"/>
      <c r="C305" s="189"/>
      <c r="D305" s="190"/>
      <c r="E305" s="191"/>
      <c r="F305" s="192"/>
      <c r="G305" s="192"/>
      <c r="H305" s="9"/>
      <c r="I305" s="193"/>
      <c r="J305" s="446"/>
      <c r="K305" s="446"/>
      <c r="L305" s="446"/>
      <c r="M305" s="446"/>
      <c r="N305" s="194"/>
      <c r="O305" s="194"/>
      <c r="P305" s="194"/>
      <c r="Q305" s="194"/>
      <c r="R305" s="195"/>
      <c r="S305" s="195"/>
      <c r="T305" s="196"/>
      <c r="U305" s="196"/>
      <c r="V305" s="196"/>
      <c r="W305" s="196"/>
      <c r="X305" s="196"/>
      <c r="Y305" s="196"/>
      <c r="Z305" s="197"/>
      <c r="AA305" s="197"/>
    </row>
    <row r="306" spans="2:27" ht="14.1" customHeight="1">
      <c r="B306" s="189"/>
      <c r="C306" s="189"/>
      <c r="D306" s="190"/>
      <c r="E306" s="191"/>
      <c r="F306" s="192"/>
      <c r="G306" s="192"/>
      <c r="H306" s="9"/>
      <c r="I306" s="193"/>
      <c r="J306" s="446"/>
      <c r="K306" s="446"/>
      <c r="L306" s="446"/>
      <c r="M306" s="446"/>
      <c r="N306" s="194"/>
      <c r="O306" s="194"/>
      <c r="P306" s="194"/>
      <c r="Q306" s="194"/>
      <c r="R306" s="195"/>
      <c r="S306" s="195"/>
      <c r="T306" s="196"/>
      <c r="U306" s="196"/>
      <c r="V306" s="196"/>
      <c r="W306" s="196"/>
      <c r="X306" s="196"/>
      <c r="Y306" s="196"/>
      <c r="Z306" s="197"/>
      <c r="AA306" s="197"/>
    </row>
    <row r="307" spans="2:27" ht="14.1" customHeight="1">
      <c r="B307" s="189"/>
      <c r="C307" s="189"/>
      <c r="D307" s="190"/>
      <c r="E307" s="191"/>
      <c r="F307" s="192"/>
      <c r="G307" s="192"/>
      <c r="H307" s="9"/>
      <c r="I307" s="193"/>
      <c r="J307" s="446"/>
      <c r="K307" s="446"/>
      <c r="L307" s="446"/>
      <c r="M307" s="446"/>
      <c r="N307" s="194"/>
      <c r="O307" s="194"/>
      <c r="P307" s="194"/>
      <c r="Q307" s="194"/>
      <c r="R307" s="195"/>
      <c r="S307" s="195"/>
      <c r="T307" s="196"/>
      <c r="U307" s="196"/>
      <c r="V307" s="196"/>
      <c r="W307" s="196"/>
      <c r="X307" s="196"/>
      <c r="Y307" s="196"/>
      <c r="Z307" s="197"/>
      <c r="AA307" s="197"/>
    </row>
    <row r="308" spans="2:27" ht="14.1" customHeight="1">
      <c r="B308" s="189"/>
      <c r="C308" s="189"/>
      <c r="D308" s="190"/>
      <c r="E308" s="191"/>
      <c r="F308" s="192"/>
      <c r="G308" s="192"/>
      <c r="H308" s="9"/>
      <c r="I308" s="193"/>
      <c r="J308" s="446"/>
      <c r="K308" s="446"/>
      <c r="L308" s="446"/>
      <c r="M308" s="446"/>
      <c r="N308" s="194"/>
      <c r="O308" s="194"/>
      <c r="P308" s="194"/>
      <c r="Q308" s="194"/>
      <c r="R308" s="195"/>
      <c r="S308" s="195"/>
      <c r="T308" s="196"/>
      <c r="U308" s="196"/>
      <c r="V308" s="196"/>
      <c r="W308" s="196"/>
      <c r="X308" s="196"/>
      <c r="Y308" s="196"/>
      <c r="Z308" s="197"/>
      <c r="AA308" s="197"/>
    </row>
    <row r="309" spans="2:27" ht="14.1" customHeight="1">
      <c r="B309" s="189"/>
      <c r="C309" s="189"/>
      <c r="D309" s="190"/>
      <c r="E309" s="191"/>
      <c r="F309" s="192"/>
      <c r="G309" s="192"/>
      <c r="H309" s="9"/>
      <c r="I309" s="193"/>
      <c r="J309" s="446"/>
      <c r="K309" s="446"/>
      <c r="L309" s="446"/>
      <c r="M309" s="446"/>
      <c r="N309" s="194"/>
      <c r="O309" s="194"/>
      <c r="P309" s="194"/>
      <c r="Q309" s="194"/>
      <c r="R309" s="195"/>
      <c r="S309" s="195"/>
      <c r="T309" s="196"/>
      <c r="U309" s="196"/>
      <c r="V309" s="196"/>
      <c r="W309" s="196"/>
      <c r="X309" s="196"/>
      <c r="Y309" s="196"/>
      <c r="Z309" s="197"/>
      <c r="AA309" s="197"/>
    </row>
    <row r="310" spans="2:27" ht="14.1" customHeight="1">
      <c r="B310" s="189"/>
      <c r="C310" s="189"/>
      <c r="D310" s="190"/>
      <c r="E310" s="191"/>
      <c r="F310" s="192"/>
      <c r="G310" s="192"/>
      <c r="H310" s="9"/>
      <c r="I310" s="193"/>
      <c r="J310" s="446"/>
      <c r="K310" s="446"/>
      <c r="L310" s="446"/>
      <c r="M310" s="446"/>
      <c r="N310" s="194"/>
      <c r="O310" s="194"/>
      <c r="P310" s="194"/>
      <c r="Q310" s="194"/>
      <c r="R310" s="195"/>
      <c r="S310" s="195"/>
      <c r="T310" s="196"/>
      <c r="U310" s="196"/>
      <c r="V310" s="196"/>
      <c r="W310" s="196"/>
      <c r="X310" s="196"/>
      <c r="Y310" s="196"/>
      <c r="Z310" s="197"/>
      <c r="AA310" s="197"/>
    </row>
    <row r="311" spans="2:27" ht="14.1" customHeight="1">
      <c r="B311" s="189"/>
      <c r="C311" s="189"/>
      <c r="D311" s="190"/>
      <c r="E311" s="191"/>
      <c r="F311" s="192"/>
      <c r="G311" s="192"/>
      <c r="H311" s="9"/>
      <c r="I311" s="193"/>
      <c r="J311" s="446"/>
      <c r="K311" s="446"/>
      <c r="L311" s="446"/>
      <c r="M311" s="446"/>
      <c r="N311" s="194"/>
      <c r="O311" s="194"/>
      <c r="P311" s="194"/>
      <c r="Q311" s="194"/>
      <c r="R311" s="195"/>
      <c r="S311" s="195"/>
      <c r="T311" s="196"/>
      <c r="U311" s="196"/>
      <c r="V311" s="196"/>
      <c r="W311" s="196"/>
      <c r="X311" s="196"/>
      <c r="Y311" s="196"/>
      <c r="Z311" s="197"/>
      <c r="AA311" s="197"/>
    </row>
    <row r="312" spans="2:27" ht="14.1" customHeight="1">
      <c r="B312" s="189"/>
      <c r="C312" s="189"/>
      <c r="D312" s="190"/>
      <c r="E312" s="191"/>
      <c r="F312" s="192"/>
      <c r="G312" s="192"/>
      <c r="H312" s="9"/>
      <c r="I312" s="193"/>
      <c r="J312" s="446"/>
      <c r="K312" s="446"/>
      <c r="L312" s="446"/>
      <c r="M312" s="446"/>
      <c r="N312" s="194"/>
      <c r="O312" s="194"/>
      <c r="P312" s="194"/>
      <c r="Q312" s="194"/>
      <c r="R312" s="195"/>
      <c r="S312" s="195"/>
      <c r="T312" s="196"/>
      <c r="U312" s="196"/>
      <c r="V312" s="196"/>
      <c r="W312" s="196"/>
      <c r="X312" s="196"/>
      <c r="Y312" s="196"/>
      <c r="Z312" s="197"/>
      <c r="AA312" s="197"/>
    </row>
    <row r="313" spans="2:27" ht="14.1" customHeight="1">
      <c r="B313" s="189"/>
      <c r="C313" s="189"/>
      <c r="D313" s="190"/>
      <c r="E313" s="191"/>
      <c r="F313" s="192"/>
      <c r="G313" s="192"/>
      <c r="H313" s="9"/>
      <c r="I313" s="193"/>
      <c r="J313" s="446"/>
      <c r="K313" s="446"/>
      <c r="L313" s="446"/>
      <c r="M313" s="446"/>
      <c r="N313" s="194"/>
      <c r="O313" s="194"/>
      <c r="P313" s="194"/>
      <c r="Q313" s="194"/>
      <c r="R313" s="195"/>
      <c r="S313" s="195"/>
      <c r="T313" s="196"/>
      <c r="U313" s="196"/>
      <c r="V313" s="196"/>
      <c r="W313" s="196"/>
      <c r="X313" s="196"/>
      <c r="Y313" s="196"/>
      <c r="Z313" s="197"/>
      <c r="AA313" s="197"/>
    </row>
    <row r="314" spans="2:27" ht="14.1" customHeight="1">
      <c r="B314" s="189"/>
      <c r="C314" s="189"/>
      <c r="D314" s="190"/>
      <c r="E314" s="191"/>
      <c r="F314" s="192"/>
      <c r="G314" s="192"/>
      <c r="H314" s="9"/>
      <c r="I314" s="193"/>
      <c r="J314" s="446"/>
      <c r="K314" s="446"/>
      <c r="L314" s="446"/>
      <c r="M314" s="446"/>
      <c r="N314" s="194"/>
      <c r="O314" s="194"/>
      <c r="P314" s="194"/>
      <c r="Q314" s="194"/>
      <c r="R314" s="195"/>
      <c r="S314" s="195"/>
      <c r="T314" s="196"/>
      <c r="U314" s="196"/>
      <c r="V314" s="196"/>
      <c r="W314" s="196"/>
      <c r="X314" s="196"/>
      <c r="Y314" s="196"/>
      <c r="Z314" s="197"/>
      <c r="AA314" s="197"/>
    </row>
    <row r="315" spans="2:27" ht="14.1" customHeight="1">
      <c r="B315" s="189"/>
      <c r="C315" s="189"/>
      <c r="D315" s="190"/>
      <c r="E315" s="191"/>
      <c r="F315" s="192"/>
      <c r="G315" s="192"/>
      <c r="H315" s="9"/>
      <c r="I315" s="193"/>
      <c r="J315" s="446"/>
      <c r="K315" s="446"/>
      <c r="L315" s="446"/>
      <c r="M315" s="446"/>
      <c r="N315" s="194"/>
      <c r="O315" s="194"/>
      <c r="P315" s="194"/>
      <c r="Q315" s="194"/>
      <c r="R315" s="195"/>
      <c r="S315" s="195"/>
      <c r="T315" s="196"/>
      <c r="U315" s="196"/>
      <c r="V315" s="196"/>
      <c r="W315" s="196"/>
      <c r="X315" s="196"/>
      <c r="Y315" s="196"/>
      <c r="Z315" s="197"/>
      <c r="AA315" s="197"/>
    </row>
    <row r="316" spans="2:27" ht="14.1" customHeight="1">
      <c r="B316" s="189"/>
      <c r="C316" s="189"/>
      <c r="D316" s="190"/>
      <c r="E316" s="191"/>
      <c r="F316" s="192"/>
      <c r="G316" s="192"/>
      <c r="H316" s="9"/>
      <c r="I316" s="193"/>
      <c r="J316" s="446"/>
      <c r="K316" s="446"/>
      <c r="L316" s="446"/>
      <c r="M316" s="446"/>
      <c r="N316" s="194"/>
      <c r="O316" s="194"/>
      <c r="P316" s="194"/>
      <c r="Q316" s="194"/>
      <c r="R316" s="195"/>
      <c r="S316" s="195"/>
      <c r="T316" s="196"/>
      <c r="U316" s="196"/>
      <c r="V316" s="196"/>
      <c r="W316" s="196"/>
      <c r="X316" s="196"/>
      <c r="Y316" s="196"/>
      <c r="Z316" s="197"/>
      <c r="AA316" s="197"/>
    </row>
    <row r="317" spans="2:27" ht="14.1" customHeight="1">
      <c r="B317" s="189"/>
      <c r="C317" s="189"/>
      <c r="D317" s="190"/>
      <c r="E317" s="191"/>
      <c r="F317" s="192"/>
      <c r="G317" s="192"/>
      <c r="H317" s="9"/>
      <c r="I317" s="193"/>
      <c r="J317" s="446"/>
      <c r="K317" s="446"/>
      <c r="L317" s="446"/>
      <c r="M317" s="446"/>
      <c r="N317" s="194"/>
      <c r="O317" s="194"/>
      <c r="P317" s="194"/>
      <c r="Q317" s="194"/>
      <c r="R317" s="195"/>
      <c r="S317" s="195"/>
      <c r="T317" s="196"/>
      <c r="U317" s="196"/>
      <c r="V317" s="196"/>
      <c r="W317" s="196"/>
      <c r="X317" s="196"/>
      <c r="Y317" s="196"/>
      <c r="Z317" s="197"/>
      <c r="AA317" s="197"/>
    </row>
    <row r="318" spans="2:27" ht="14.1" customHeight="1">
      <c r="B318" s="189"/>
      <c r="C318" s="189"/>
      <c r="D318" s="190"/>
      <c r="E318" s="191"/>
      <c r="F318" s="192"/>
      <c r="G318" s="192"/>
      <c r="H318" s="9"/>
      <c r="I318" s="193"/>
      <c r="J318" s="446"/>
      <c r="K318" s="446"/>
      <c r="L318" s="446"/>
      <c r="M318" s="446"/>
      <c r="N318" s="194"/>
      <c r="O318" s="194"/>
      <c r="P318" s="194"/>
      <c r="Q318" s="194"/>
      <c r="R318" s="195"/>
      <c r="S318" s="195"/>
      <c r="T318" s="196"/>
      <c r="U318" s="196"/>
      <c r="V318" s="196"/>
      <c r="W318" s="196"/>
      <c r="X318" s="196"/>
      <c r="Y318" s="196"/>
      <c r="Z318" s="197"/>
      <c r="AA318" s="197"/>
    </row>
    <row r="319" spans="2:27" ht="14.1" customHeight="1">
      <c r="B319" s="189"/>
      <c r="C319" s="189"/>
      <c r="D319" s="190"/>
      <c r="E319" s="191"/>
      <c r="F319" s="192"/>
      <c r="G319" s="192"/>
      <c r="H319" s="9"/>
      <c r="I319" s="193"/>
      <c r="J319" s="446"/>
      <c r="K319" s="446"/>
      <c r="L319" s="446"/>
      <c r="M319" s="446"/>
      <c r="N319" s="194"/>
      <c r="O319" s="194"/>
      <c r="P319" s="194"/>
      <c r="Q319" s="194"/>
      <c r="R319" s="195"/>
      <c r="S319" s="195"/>
      <c r="T319" s="196"/>
      <c r="U319" s="196"/>
      <c r="V319" s="196"/>
      <c r="W319" s="196"/>
      <c r="X319" s="196"/>
      <c r="Y319" s="196"/>
      <c r="Z319" s="197"/>
      <c r="AA319" s="197"/>
    </row>
    <row r="320" spans="2:27" ht="14.1" customHeight="1">
      <c r="B320" s="189"/>
      <c r="C320" s="189"/>
      <c r="D320" s="190"/>
      <c r="E320" s="191"/>
      <c r="F320" s="192"/>
      <c r="G320" s="192"/>
      <c r="H320" s="9"/>
      <c r="I320" s="193"/>
      <c r="J320" s="446"/>
      <c r="K320" s="446"/>
      <c r="L320" s="446"/>
      <c r="M320" s="446"/>
      <c r="N320" s="194"/>
      <c r="O320" s="194"/>
      <c r="P320" s="194"/>
      <c r="Q320" s="194"/>
      <c r="R320" s="195"/>
      <c r="S320" s="195"/>
      <c r="T320" s="196"/>
      <c r="U320" s="196"/>
      <c r="V320" s="196"/>
      <c r="W320" s="196"/>
      <c r="X320" s="196"/>
      <c r="Y320" s="196"/>
      <c r="Z320" s="197"/>
      <c r="AA320" s="197"/>
    </row>
    <row r="321" spans="2:27" ht="14.1" customHeight="1">
      <c r="B321" s="189"/>
      <c r="C321" s="189"/>
      <c r="D321" s="190"/>
      <c r="E321" s="191"/>
      <c r="F321" s="192"/>
      <c r="G321" s="192"/>
      <c r="H321" s="9"/>
      <c r="I321" s="193"/>
      <c r="J321" s="446"/>
      <c r="K321" s="446"/>
      <c r="L321" s="446"/>
      <c r="M321" s="446"/>
      <c r="N321" s="194"/>
      <c r="O321" s="194"/>
      <c r="P321" s="194"/>
      <c r="Q321" s="194"/>
      <c r="R321" s="195"/>
      <c r="S321" s="195"/>
      <c r="T321" s="196"/>
      <c r="U321" s="196"/>
      <c r="V321" s="196"/>
      <c r="W321" s="196"/>
      <c r="X321" s="196"/>
      <c r="Y321" s="196"/>
      <c r="Z321" s="197"/>
      <c r="AA321" s="197"/>
    </row>
    <row r="322" spans="2:27" ht="14.1" customHeight="1">
      <c r="B322" s="189"/>
      <c r="C322" s="189"/>
      <c r="D322" s="190"/>
      <c r="E322" s="191"/>
      <c r="F322" s="192"/>
      <c r="G322" s="192"/>
      <c r="H322" s="9"/>
      <c r="I322" s="193"/>
      <c r="J322" s="446"/>
      <c r="K322" s="446"/>
      <c r="L322" s="446"/>
      <c r="M322" s="446"/>
      <c r="N322" s="194"/>
      <c r="O322" s="194"/>
      <c r="P322" s="194"/>
      <c r="Q322" s="194"/>
      <c r="R322" s="195"/>
      <c r="S322" s="195"/>
      <c r="T322" s="196"/>
      <c r="U322" s="196"/>
      <c r="V322" s="196"/>
      <c r="W322" s="196"/>
      <c r="X322" s="196"/>
      <c r="Y322" s="196"/>
      <c r="Z322" s="197"/>
      <c r="AA322" s="197"/>
    </row>
    <row r="323" spans="2:27" ht="14.1" customHeight="1">
      <c r="B323" s="189"/>
      <c r="C323" s="189"/>
      <c r="D323" s="190"/>
      <c r="E323" s="191"/>
      <c r="F323" s="192"/>
      <c r="G323" s="192"/>
      <c r="H323" s="9"/>
      <c r="I323" s="193"/>
      <c r="J323" s="446"/>
      <c r="K323" s="446"/>
      <c r="L323" s="446"/>
      <c r="M323" s="446"/>
      <c r="N323" s="194"/>
      <c r="O323" s="194"/>
      <c r="P323" s="194"/>
      <c r="Q323" s="194"/>
      <c r="R323" s="195"/>
      <c r="S323" s="195"/>
      <c r="T323" s="196"/>
      <c r="U323" s="196"/>
      <c r="V323" s="196"/>
      <c r="W323" s="196"/>
      <c r="X323" s="196"/>
      <c r="Y323" s="196"/>
      <c r="Z323" s="197"/>
      <c r="AA323" s="197"/>
    </row>
    <row r="324" spans="2:27" ht="14.1" customHeight="1">
      <c r="B324" s="189"/>
      <c r="C324" s="189"/>
      <c r="D324" s="190"/>
      <c r="E324" s="191"/>
      <c r="F324" s="192"/>
      <c r="G324" s="192"/>
      <c r="H324" s="9"/>
      <c r="I324" s="193"/>
      <c r="J324" s="446"/>
      <c r="K324" s="446"/>
      <c r="L324" s="446"/>
      <c r="M324" s="446"/>
      <c r="N324" s="194"/>
      <c r="O324" s="194"/>
      <c r="P324" s="194"/>
      <c r="Q324" s="194"/>
      <c r="R324" s="195"/>
      <c r="S324" s="195"/>
      <c r="T324" s="196"/>
      <c r="U324" s="196"/>
      <c r="V324" s="196"/>
      <c r="W324" s="196"/>
      <c r="X324" s="196"/>
      <c r="Y324" s="196"/>
      <c r="Z324" s="197"/>
      <c r="AA324" s="197"/>
    </row>
    <row r="325" spans="2:27" ht="14.1" customHeight="1">
      <c r="B325" s="189"/>
      <c r="C325" s="189"/>
      <c r="D325" s="190"/>
      <c r="E325" s="191"/>
      <c r="F325" s="192"/>
      <c r="G325" s="192"/>
      <c r="H325" s="9"/>
      <c r="I325" s="193"/>
      <c r="J325" s="446"/>
      <c r="K325" s="446"/>
      <c r="L325" s="446"/>
      <c r="M325" s="446"/>
      <c r="N325" s="194"/>
      <c r="O325" s="194"/>
      <c r="P325" s="194"/>
      <c r="Q325" s="194"/>
      <c r="R325" s="195"/>
      <c r="S325" s="195"/>
      <c r="T325" s="196"/>
      <c r="U325" s="196"/>
      <c r="V325" s="196"/>
      <c r="W325" s="196"/>
      <c r="X325" s="196"/>
      <c r="Y325" s="196"/>
      <c r="Z325" s="197"/>
      <c r="AA325" s="197"/>
    </row>
    <row r="326" spans="2:27" ht="14.1" customHeight="1">
      <c r="B326" s="189"/>
      <c r="C326" s="189"/>
      <c r="D326" s="190"/>
      <c r="E326" s="191"/>
      <c r="F326" s="192"/>
      <c r="G326" s="192"/>
      <c r="H326" s="9"/>
      <c r="I326" s="193"/>
      <c r="J326" s="446"/>
      <c r="K326" s="446"/>
      <c r="L326" s="446"/>
      <c r="M326" s="446"/>
      <c r="N326" s="194"/>
      <c r="O326" s="194"/>
      <c r="P326" s="194"/>
      <c r="Q326" s="194"/>
      <c r="R326" s="195"/>
      <c r="S326" s="195"/>
      <c r="T326" s="196"/>
      <c r="U326" s="196"/>
      <c r="V326" s="196"/>
      <c r="W326" s="196"/>
      <c r="X326" s="196"/>
      <c r="Y326" s="196"/>
      <c r="Z326" s="197"/>
      <c r="AA326" s="197"/>
    </row>
    <row r="327" spans="2:27" ht="14.1" customHeight="1">
      <c r="B327" s="189"/>
      <c r="C327" s="189"/>
      <c r="D327" s="190"/>
      <c r="E327" s="191"/>
      <c r="F327" s="192"/>
      <c r="G327" s="192"/>
      <c r="H327" s="9"/>
      <c r="I327" s="193"/>
      <c r="J327" s="446"/>
      <c r="K327" s="446"/>
      <c r="L327" s="446"/>
      <c r="M327" s="446"/>
      <c r="N327" s="194"/>
      <c r="O327" s="194"/>
      <c r="P327" s="194"/>
      <c r="Q327" s="194"/>
      <c r="R327" s="195"/>
      <c r="S327" s="195"/>
      <c r="T327" s="196"/>
      <c r="U327" s="196"/>
      <c r="V327" s="196"/>
      <c r="W327" s="196"/>
      <c r="X327" s="196"/>
      <c r="Y327" s="196"/>
      <c r="Z327" s="197"/>
      <c r="AA327" s="197"/>
    </row>
    <row r="328" spans="2:27" ht="14.1" customHeight="1">
      <c r="B328" s="189"/>
      <c r="C328" s="189"/>
      <c r="D328" s="190"/>
      <c r="E328" s="191"/>
      <c r="F328" s="192"/>
      <c r="G328" s="192"/>
      <c r="H328" s="9"/>
      <c r="I328" s="193"/>
      <c r="J328" s="446"/>
      <c r="K328" s="446"/>
      <c r="L328" s="446"/>
      <c r="M328" s="446"/>
      <c r="N328" s="194"/>
      <c r="O328" s="194"/>
      <c r="P328" s="194"/>
      <c r="Q328" s="194"/>
      <c r="R328" s="195"/>
      <c r="S328" s="195"/>
      <c r="T328" s="196"/>
      <c r="U328" s="196"/>
      <c r="V328" s="196"/>
      <c r="W328" s="196"/>
      <c r="X328" s="196"/>
      <c r="Y328" s="196"/>
      <c r="Z328" s="197"/>
      <c r="AA328" s="197"/>
    </row>
    <row r="329" spans="2:27" ht="14.1" customHeight="1">
      <c r="B329" s="189"/>
      <c r="C329" s="189"/>
      <c r="D329" s="190"/>
      <c r="E329" s="191"/>
      <c r="F329" s="192"/>
      <c r="G329" s="192"/>
      <c r="H329" s="9"/>
      <c r="I329" s="193"/>
      <c r="J329" s="446"/>
      <c r="K329" s="446"/>
      <c r="L329" s="446"/>
      <c r="M329" s="446"/>
      <c r="N329" s="194"/>
      <c r="O329" s="194"/>
      <c r="P329" s="194"/>
      <c r="Q329" s="194"/>
      <c r="R329" s="195"/>
      <c r="S329" s="195"/>
      <c r="T329" s="196"/>
      <c r="U329" s="196"/>
      <c r="V329" s="196"/>
      <c r="W329" s="196"/>
      <c r="X329" s="196"/>
      <c r="Y329" s="196"/>
      <c r="Z329" s="197"/>
      <c r="AA329" s="197"/>
    </row>
    <row r="330" spans="2:27" ht="14.1" customHeight="1">
      <c r="B330" s="189"/>
      <c r="C330" s="189"/>
      <c r="D330" s="190"/>
      <c r="E330" s="191"/>
      <c r="F330" s="192"/>
      <c r="G330" s="192"/>
      <c r="H330" s="9"/>
      <c r="I330" s="193"/>
      <c r="J330" s="446"/>
      <c r="K330" s="446"/>
      <c r="L330" s="446"/>
      <c r="M330" s="446"/>
      <c r="N330" s="194"/>
      <c r="O330" s="194"/>
      <c r="P330" s="194"/>
      <c r="Q330" s="194"/>
      <c r="R330" s="195"/>
      <c r="S330" s="195"/>
      <c r="T330" s="196"/>
      <c r="U330" s="196"/>
      <c r="V330" s="196"/>
      <c r="W330" s="196"/>
      <c r="X330" s="196"/>
      <c r="Y330" s="196"/>
      <c r="Z330" s="197"/>
      <c r="AA330" s="197"/>
    </row>
    <row r="331" spans="2:27" ht="14.1" customHeight="1">
      <c r="B331" s="189"/>
      <c r="C331" s="189"/>
      <c r="D331" s="190"/>
      <c r="E331" s="191"/>
      <c r="F331" s="192"/>
      <c r="G331" s="192"/>
      <c r="H331" s="9"/>
      <c r="I331" s="193"/>
      <c r="J331" s="446"/>
      <c r="K331" s="446"/>
      <c r="L331" s="446"/>
      <c r="M331" s="446"/>
      <c r="N331" s="194"/>
      <c r="O331" s="194"/>
      <c r="P331" s="194"/>
      <c r="Q331" s="194"/>
      <c r="R331" s="195"/>
      <c r="S331" s="195"/>
      <c r="T331" s="196"/>
      <c r="U331" s="196"/>
      <c r="V331" s="196"/>
      <c r="W331" s="196"/>
      <c r="X331" s="196"/>
      <c r="Y331" s="196"/>
      <c r="Z331" s="197"/>
      <c r="AA331" s="197"/>
    </row>
    <row r="332" spans="2:27" ht="14.1" customHeight="1">
      <c r="B332" s="189"/>
      <c r="C332" s="189"/>
      <c r="D332" s="190"/>
      <c r="E332" s="191"/>
      <c r="F332" s="192"/>
      <c r="G332" s="192"/>
      <c r="H332" s="9"/>
      <c r="I332" s="193"/>
      <c r="J332" s="446"/>
      <c r="K332" s="446"/>
      <c r="L332" s="446"/>
      <c r="M332" s="446"/>
      <c r="N332" s="194"/>
      <c r="O332" s="194"/>
      <c r="P332" s="194"/>
      <c r="Q332" s="194"/>
      <c r="R332" s="195"/>
      <c r="S332" s="195"/>
      <c r="T332" s="196"/>
      <c r="U332" s="196"/>
      <c r="V332" s="196"/>
      <c r="W332" s="196"/>
      <c r="X332" s="196"/>
      <c r="Y332" s="196"/>
      <c r="Z332" s="197"/>
      <c r="AA332" s="197"/>
    </row>
    <row r="333" spans="2:27" ht="14.1" customHeight="1">
      <c r="B333" s="189"/>
      <c r="C333" s="189"/>
      <c r="D333" s="190"/>
      <c r="E333" s="191"/>
      <c r="F333" s="192"/>
      <c r="G333" s="192"/>
      <c r="H333" s="9"/>
      <c r="I333" s="193"/>
      <c r="J333" s="446"/>
      <c r="K333" s="446"/>
      <c r="L333" s="446"/>
      <c r="M333" s="446"/>
      <c r="N333" s="194"/>
      <c r="O333" s="194"/>
      <c r="P333" s="194"/>
      <c r="Q333" s="194"/>
      <c r="R333" s="195"/>
      <c r="S333" s="195"/>
      <c r="T333" s="196"/>
      <c r="U333" s="196"/>
      <c r="V333" s="196"/>
      <c r="W333" s="196"/>
      <c r="X333" s="196"/>
      <c r="Y333" s="196"/>
      <c r="Z333" s="197"/>
      <c r="AA333" s="197"/>
    </row>
    <row r="334" spans="2:27" ht="14.1" customHeight="1">
      <c r="B334" s="189"/>
      <c r="C334" s="189"/>
      <c r="D334" s="190"/>
      <c r="E334" s="191"/>
      <c r="F334" s="192"/>
      <c r="G334" s="192"/>
      <c r="H334" s="9"/>
      <c r="I334" s="193"/>
      <c r="J334" s="446"/>
      <c r="K334" s="446"/>
      <c r="L334" s="446"/>
      <c r="M334" s="446"/>
      <c r="N334" s="194"/>
      <c r="O334" s="194"/>
      <c r="P334" s="194"/>
      <c r="Q334" s="194"/>
      <c r="R334" s="195"/>
      <c r="S334" s="195"/>
      <c r="T334" s="196"/>
      <c r="U334" s="196"/>
      <c r="V334" s="196"/>
      <c r="W334" s="196"/>
      <c r="X334" s="196"/>
      <c r="Y334" s="196"/>
      <c r="Z334" s="197"/>
      <c r="AA334" s="197"/>
    </row>
    <row r="335" spans="2:27" ht="14.1" customHeight="1">
      <c r="B335" s="189"/>
      <c r="C335" s="189"/>
      <c r="D335" s="190"/>
      <c r="E335" s="191"/>
      <c r="F335" s="192"/>
      <c r="G335" s="192"/>
      <c r="H335" s="9"/>
      <c r="I335" s="193"/>
      <c r="J335" s="446"/>
      <c r="K335" s="446"/>
      <c r="L335" s="446"/>
      <c r="M335" s="446"/>
      <c r="N335" s="194"/>
      <c r="O335" s="194"/>
      <c r="P335" s="194"/>
      <c r="Q335" s="194"/>
      <c r="R335" s="195"/>
      <c r="S335" s="195"/>
      <c r="T335" s="196"/>
      <c r="U335" s="196"/>
      <c r="V335" s="196"/>
      <c r="W335" s="196"/>
      <c r="X335" s="196"/>
      <c r="Y335" s="196"/>
      <c r="Z335" s="197"/>
      <c r="AA335" s="197"/>
    </row>
    <row r="336" spans="2:27" ht="14.1" customHeight="1">
      <c r="B336" s="189"/>
      <c r="C336" s="189"/>
      <c r="D336" s="190"/>
      <c r="E336" s="191"/>
      <c r="F336" s="192"/>
      <c r="G336" s="192"/>
      <c r="H336" s="9"/>
      <c r="I336" s="193"/>
      <c r="J336" s="446"/>
      <c r="K336" s="446"/>
      <c r="L336" s="446"/>
      <c r="M336" s="446"/>
      <c r="N336" s="194"/>
      <c r="O336" s="194"/>
      <c r="P336" s="194"/>
      <c r="Q336" s="194"/>
      <c r="R336" s="195"/>
      <c r="S336" s="195"/>
      <c r="T336" s="196"/>
      <c r="U336" s="196"/>
      <c r="V336" s="196"/>
      <c r="W336" s="196"/>
      <c r="X336" s="196"/>
      <c r="Y336" s="196"/>
      <c r="Z336" s="197"/>
      <c r="AA336" s="197"/>
    </row>
    <row r="337" spans="2:27" ht="14.1" customHeight="1">
      <c r="B337" s="189"/>
      <c r="C337" s="189"/>
      <c r="D337" s="190"/>
      <c r="E337" s="191"/>
      <c r="F337" s="192"/>
      <c r="G337" s="192"/>
      <c r="H337" s="9"/>
      <c r="I337" s="193"/>
      <c r="J337" s="446"/>
      <c r="K337" s="446"/>
      <c r="L337" s="446"/>
      <c r="M337" s="446"/>
      <c r="N337" s="194"/>
      <c r="O337" s="194"/>
      <c r="P337" s="194"/>
      <c r="Q337" s="194"/>
      <c r="R337" s="195"/>
      <c r="S337" s="195"/>
      <c r="T337" s="196"/>
      <c r="U337" s="196"/>
      <c r="V337" s="196"/>
      <c r="W337" s="196"/>
      <c r="X337" s="196"/>
      <c r="Y337" s="196"/>
      <c r="Z337" s="197"/>
      <c r="AA337" s="197"/>
    </row>
    <row r="338" spans="2:27" ht="14.1" customHeight="1">
      <c r="B338" s="189"/>
      <c r="C338" s="189"/>
      <c r="D338" s="190"/>
      <c r="E338" s="191"/>
      <c r="F338" s="192"/>
      <c r="G338" s="192"/>
      <c r="H338" s="9"/>
      <c r="I338" s="193"/>
      <c r="J338" s="446"/>
      <c r="K338" s="446"/>
      <c r="L338" s="446"/>
      <c r="M338" s="446"/>
      <c r="N338" s="194"/>
      <c r="O338" s="194"/>
      <c r="P338" s="194"/>
      <c r="Q338" s="194"/>
      <c r="R338" s="195"/>
      <c r="S338" s="195"/>
      <c r="T338" s="196"/>
      <c r="U338" s="196"/>
      <c r="V338" s="196"/>
      <c r="W338" s="196"/>
      <c r="X338" s="196"/>
      <c r="Y338" s="196"/>
      <c r="Z338" s="197"/>
      <c r="AA338" s="197"/>
    </row>
    <row r="339" spans="2:27" ht="14.1" customHeight="1">
      <c r="B339" s="189"/>
      <c r="C339" s="189"/>
      <c r="D339" s="190"/>
      <c r="E339" s="191"/>
      <c r="F339" s="192"/>
      <c r="G339" s="192"/>
      <c r="H339" s="9"/>
      <c r="I339" s="193"/>
      <c r="J339" s="446"/>
      <c r="K339" s="446"/>
      <c r="L339" s="446"/>
      <c r="M339" s="446"/>
      <c r="N339" s="194"/>
      <c r="O339" s="194"/>
      <c r="P339" s="194"/>
      <c r="Q339" s="194"/>
      <c r="R339" s="195"/>
      <c r="S339" s="195"/>
      <c r="T339" s="196"/>
      <c r="U339" s="196"/>
      <c r="V339" s="196"/>
      <c r="W339" s="196"/>
      <c r="X339" s="196"/>
      <c r="Y339" s="196"/>
      <c r="Z339" s="197"/>
      <c r="AA339" s="197"/>
    </row>
    <row r="340" spans="2:27" ht="14.1" customHeight="1">
      <c r="B340" s="189"/>
      <c r="C340" s="189"/>
      <c r="D340" s="190"/>
      <c r="E340" s="191"/>
      <c r="F340" s="192"/>
      <c r="G340" s="192"/>
      <c r="H340" s="9"/>
      <c r="I340" s="193"/>
      <c r="J340" s="446"/>
      <c r="K340" s="446"/>
      <c r="L340" s="446"/>
      <c r="M340" s="446"/>
      <c r="N340" s="194"/>
      <c r="O340" s="194"/>
      <c r="P340" s="194"/>
      <c r="Q340" s="194"/>
      <c r="R340" s="195"/>
      <c r="S340" s="195"/>
      <c r="T340" s="196"/>
      <c r="U340" s="196"/>
      <c r="V340" s="196"/>
      <c r="W340" s="196"/>
      <c r="X340" s="196"/>
      <c r="Y340" s="196"/>
      <c r="Z340" s="197"/>
      <c r="AA340" s="197"/>
    </row>
    <row r="341" spans="2:27" ht="14.1" customHeight="1">
      <c r="B341" s="189"/>
      <c r="C341" s="189"/>
      <c r="D341" s="190"/>
      <c r="E341" s="191"/>
      <c r="F341" s="192"/>
      <c r="G341" s="192"/>
      <c r="H341" s="9"/>
      <c r="I341" s="193"/>
      <c r="J341" s="446"/>
      <c r="K341" s="446"/>
      <c r="L341" s="446"/>
      <c r="M341" s="446"/>
      <c r="N341" s="194"/>
      <c r="O341" s="194"/>
      <c r="P341" s="194"/>
      <c r="Q341" s="194"/>
      <c r="R341" s="195"/>
      <c r="S341" s="195"/>
      <c r="T341" s="196"/>
      <c r="U341" s="196"/>
      <c r="V341" s="196"/>
      <c r="W341" s="196"/>
      <c r="X341" s="196"/>
      <c r="Y341" s="196"/>
      <c r="Z341" s="197"/>
      <c r="AA341" s="197"/>
    </row>
    <row r="342" spans="2:27" ht="14.1" customHeight="1">
      <c r="B342" s="189"/>
      <c r="C342" s="189"/>
      <c r="D342" s="190"/>
      <c r="E342" s="191"/>
      <c r="F342" s="192"/>
      <c r="G342" s="192"/>
      <c r="H342" s="9"/>
      <c r="I342" s="193"/>
      <c r="J342" s="446"/>
      <c r="K342" s="446"/>
      <c r="L342" s="446"/>
      <c r="M342" s="446"/>
      <c r="N342" s="194"/>
      <c r="O342" s="194"/>
      <c r="P342" s="194"/>
      <c r="Q342" s="194"/>
      <c r="R342" s="195"/>
      <c r="S342" s="195"/>
      <c r="T342" s="196"/>
      <c r="U342" s="196"/>
      <c r="V342" s="196"/>
      <c r="W342" s="196"/>
      <c r="X342" s="196"/>
      <c r="Y342" s="196"/>
      <c r="Z342" s="197"/>
      <c r="AA342" s="197"/>
    </row>
    <row r="343" spans="2:27" ht="14.1" customHeight="1">
      <c r="B343" s="189"/>
      <c r="C343" s="189"/>
      <c r="D343" s="190"/>
      <c r="E343" s="191"/>
      <c r="F343" s="192"/>
      <c r="G343" s="192"/>
      <c r="H343" s="9"/>
      <c r="I343" s="193"/>
      <c r="J343" s="446"/>
      <c r="K343" s="446"/>
      <c r="L343" s="446"/>
      <c r="M343" s="446"/>
      <c r="N343" s="194"/>
      <c r="O343" s="194"/>
      <c r="P343" s="194"/>
      <c r="Q343" s="194"/>
      <c r="R343" s="195"/>
      <c r="S343" s="195"/>
      <c r="T343" s="196"/>
      <c r="U343" s="196"/>
      <c r="V343" s="196"/>
      <c r="W343" s="196"/>
      <c r="X343" s="196"/>
      <c r="Y343" s="196"/>
      <c r="Z343" s="197"/>
      <c r="AA343" s="197"/>
    </row>
    <row r="344" spans="2:27" ht="14.1" customHeight="1">
      <c r="B344" s="189"/>
      <c r="C344" s="189"/>
      <c r="D344" s="190"/>
      <c r="E344" s="191"/>
      <c r="F344" s="192"/>
      <c r="G344" s="192"/>
      <c r="H344" s="9"/>
      <c r="I344" s="193"/>
      <c r="J344" s="446"/>
      <c r="K344" s="446"/>
      <c r="L344" s="446"/>
      <c r="M344" s="446"/>
      <c r="N344" s="194"/>
      <c r="O344" s="194"/>
      <c r="P344" s="194"/>
      <c r="Q344" s="194"/>
      <c r="R344" s="195"/>
      <c r="S344" s="195"/>
      <c r="T344" s="196"/>
      <c r="U344" s="196"/>
      <c r="V344" s="196"/>
      <c r="W344" s="196"/>
      <c r="X344" s="196"/>
      <c r="Y344" s="196"/>
      <c r="Z344" s="197"/>
      <c r="AA344" s="197"/>
    </row>
    <row r="345" spans="2:27" ht="14.1" customHeight="1">
      <c r="B345" s="189"/>
      <c r="C345" s="189"/>
      <c r="D345" s="190"/>
      <c r="E345" s="191"/>
      <c r="F345" s="192"/>
      <c r="G345" s="192"/>
      <c r="H345" s="9"/>
      <c r="I345" s="193"/>
      <c r="J345" s="446"/>
      <c r="K345" s="446"/>
      <c r="L345" s="446"/>
      <c r="M345" s="446"/>
      <c r="N345" s="194"/>
      <c r="O345" s="194"/>
      <c r="P345" s="194"/>
      <c r="Q345" s="194"/>
      <c r="R345" s="195"/>
      <c r="S345" s="195"/>
      <c r="T345" s="196"/>
      <c r="U345" s="196"/>
      <c r="V345" s="196"/>
      <c r="W345" s="196"/>
      <c r="X345" s="196"/>
      <c r="Y345" s="196"/>
      <c r="Z345" s="197"/>
      <c r="AA345" s="197"/>
    </row>
    <row r="346" spans="2:27" ht="14.1" customHeight="1">
      <c r="B346" s="189"/>
      <c r="C346" s="189"/>
      <c r="D346" s="190"/>
      <c r="E346" s="191"/>
      <c r="F346" s="192"/>
      <c r="G346" s="192"/>
      <c r="H346" s="9"/>
      <c r="I346" s="193"/>
      <c r="J346" s="446"/>
      <c r="K346" s="446"/>
      <c r="L346" s="446"/>
      <c r="M346" s="446"/>
      <c r="N346" s="194"/>
      <c r="O346" s="194"/>
      <c r="P346" s="194"/>
      <c r="Q346" s="194"/>
      <c r="R346" s="195"/>
      <c r="S346" s="195"/>
      <c r="T346" s="196"/>
      <c r="U346" s="196"/>
      <c r="V346" s="196"/>
      <c r="W346" s="196"/>
      <c r="X346" s="196"/>
      <c r="Y346" s="196"/>
      <c r="Z346" s="197"/>
      <c r="AA346" s="197"/>
    </row>
    <row r="347" spans="2:27" ht="14.1" customHeight="1">
      <c r="B347" s="189"/>
      <c r="C347" s="189"/>
      <c r="D347" s="190"/>
      <c r="E347" s="191"/>
      <c r="F347" s="192"/>
      <c r="G347" s="192"/>
      <c r="H347" s="9"/>
      <c r="I347" s="193"/>
      <c r="J347" s="446"/>
      <c r="K347" s="446"/>
      <c r="L347" s="446"/>
      <c r="M347" s="446"/>
      <c r="N347" s="194"/>
      <c r="O347" s="194"/>
      <c r="P347" s="194"/>
      <c r="Q347" s="194"/>
      <c r="R347" s="195"/>
      <c r="S347" s="195"/>
      <c r="T347" s="196"/>
      <c r="U347" s="196"/>
      <c r="V347" s="196"/>
      <c r="W347" s="196"/>
      <c r="X347" s="196"/>
      <c r="Y347" s="196"/>
      <c r="Z347" s="197"/>
      <c r="AA347" s="197"/>
    </row>
    <row r="348" spans="2:27" ht="14.1" customHeight="1">
      <c r="B348" s="189"/>
      <c r="C348" s="189"/>
      <c r="D348" s="190"/>
      <c r="E348" s="191"/>
      <c r="F348" s="192"/>
      <c r="G348" s="192"/>
      <c r="H348" s="9"/>
      <c r="I348" s="193"/>
      <c r="J348" s="446"/>
      <c r="K348" s="446"/>
      <c r="L348" s="446"/>
      <c r="M348" s="446"/>
      <c r="N348" s="194"/>
      <c r="O348" s="194"/>
      <c r="P348" s="194"/>
      <c r="Q348" s="194"/>
      <c r="R348" s="195"/>
      <c r="S348" s="195"/>
      <c r="T348" s="196"/>
      <c r="U348" s="196"/>
      <c r="V348" s="196"/>
      <c r="W348" s="196"/>
      <c r="X348" s="196"/>
      <c r="Y348" s="196"/>
      <c r="Z348" s="197"/>
      <c r="AA348" s="197"/>
    </row>
    <row r="349" spans="2:27" ht="14.1" customHeight="1">
      <c r="B349" s="189"/>
      <c r="C349" s="189"/>
      <c r="D349" s="190"/>
      <c r="E349" s="191"/>
      <c r="F349" s="192"/>
      <c r="G349" s="192"/>
      <c r="H349" s="9"/>
      <c r="I349" s="193"/>
      <c r="J349" s="446"/>
      <c r="K349" s="446"/>
      <c r="L349" s="446"/>
      <c r="M349" s="446"/>
      <c r="N349" s="194"/>
      <c r="O349" s="194"/>
      <c r="P349" s="194"/>
      <c r="Q349" s="194"/>
      <c r="R349" s="195"/>
      <c r="S349" s="195"/>
      <c r="T349" s="196"/>
      <c r="U349" s="196"/>
      <c r="V349" s="196"/>
      <c r="W349" s="196"/>
      <c r="X349" s="196"/>
      <c r="Y349" s="196"/>
      <c r="Z349" s="197"/>
      <c r="AA349" s="197"/>
    </row>
    <row r="350" spans="2:27" ht="14.1" customHeight="1">
      <c r="B350" s="189"/>
      <c r="C350" s="189"/>
      <c r="D350" s="190"/>
      <c r="E350" s="191"/>
      <c r="F350" s="192"/>
      <c r="G350" s="192"/>
      <c r="H350" s="9"/>
      <c r="I350" s="193"/>
      <c r="J350" s="446"/>
      <c r="K350" s="446"/>
      <c r="L350" s="446"/>
      <c r="M350" s="446"/>
      <c r="N350" s="194"/>
      <c r="O350" s="194"/>
      <c r="P350" s="194"/>
      <c r="Q350" s="194"/>
      <c r="R350" s="195"/>
      <c r="S350" s="195"/>
      <c r="T350" s="196"/>
      <c r="U350" s="196"/>
      <c r="V350" s="196"/>
      <c r="W350" s="196"/>
      <c r="X350" s="196"/>
      <c r="Y350" s="196"/>
      <c r="Z350" s="197"/>
      <c r="AA350" s="197"/>
    </row>
    <row r="351" spans="2:27" ht="14.1" customHeight="1">
      <c r="B351" s="189"/>
      <c r="C351" s="189"/>
      <c r="D351" s="190"/>
      <c r="E351" s="191"/>
      <c r="F351" s="192"/>
      <c r="G351" s="192"/>
      <c r="H351" s="9"/>
      <c r="I351" s="193"/>
      <c r="J351" s="446"/>
      <c r="K351" s="446"/>
      <c r="L351" s="446"/>
      <c r="M351" s="446"/>
      <c r="N351" s="194"/>
      <c r="O351" s="194"/>
      <c r="P351" s="194"/>
      <c r="Q351" s="194"/>
      <c r="R351" s="195"/>
      <c r="S351" s="195"/>
      <c r="T351" s="196"/>
      <c r="U351" s="196"/>
      <c r="V351" s="196"/>
      <c r="W351" s="196"/>
      <c r="X351" s="196"/>
      <c r="Y351" s="196"/>
      <c r="Z351" s="197"/>
      <c r="AA351" s="197"/>
    </row>
    <row r="352" spans="2:27" ht="14.1" customHeight="1">
      <c r="B352" s="189"/>
      <c r="C352" s="189"/>
      <c r="D352" s="190"/>
      <c r="E352" s="191"/>
      <c r="F352" s="192"/>
      <c r="G352" s="192"/>
      <c r="H352" s="9"/>
      <c r="I352" s="193"/>
      <c r="J352" s="446"/>
      <c r="K352" s="446"/>
      <c r="L352" s="446"/>
      <c r="M352" s="446"/>
      <c r="N352" s="194"/>
      <c r="O352" s="194"/>
      <c r="P352" s="194"/>
      <c r="Q352" s="194"/>
      <c r="R352" s="195"/>
      <c r="S352" s="195"/>
      <c r="T352" s="196"/>
      <c r="U352" s="196"/>
      <c r="V352" s="196"/>
      <c r="W352" s="196"/>
      <c r="X352" s="196"/>
      <c r="Y352" s="196"/>
      <c r="Z352" s="197"/>
      <c r="AA352" s="197"/>
    </row>
    <row r="353" spans="2:27" ht="14.1" customHeight="1">
      <c r="B353" s="189"/>
      <c r="C353" s="189"/>
      <c r="D353" s="190"/>
      <c r="E353" s="191"/>
      <c r="F353" s="192"/>
      <c r="G353" s="192"/>
      <c r="H353" s="9"/>
      <c r="I353" s="193"/>
      <c r="J353" s="446"/>
      <c r="K353" s="446"/>
      <c r="L353" s="446"/>
      <c r="M353" s="446"/>
      <c r="N353" s="194"/>
      <c r="O353" s="194"/>
      <c r="P353" s="194"/>
      <c r="Q353" s="194"/>
      <c r="R353" s="195"/>
      <c r="S353" s="195"/>
      <c r="T353" s="196"/>
      <c r="U353" s="196"/>
      <c r="V353" s="196"/>
      <c r="W353" s="196"/>
      <c r="X353" s="196"/>
      <c r="Y353" s="196"/>
      <c r="Z353" s="197"/>
      <c r="AA353" s="197"/>
    </row>
    <row r="354" spans="2:27" ht="14.1" customHeight="1">
      <c r="B354" s="189"/>
      <c r="C354" s="189"/>
      <c r="D354" s="190"/>
      <c r="E354" s="191"/>
      <c r="F354" s="192"/>
      <c r="G354" s="192"/>
      <c r="H354" s="9"/>
      <c r="I354" s="193"/>
      <c r="J354" s="446"/>
      <c r="K354" s="446"/>
      <c r="L354" s="446"/>
      <c r="M354" s="446"/>
      <c r="N354" s="194"/>
      <c r="O354" s="194"/>
      <c r="P354" s="194"/>
      <c r="Q354" s="194"/>
      <c r="R354" s="195"/>
      <c r="S354" s="195"/>
      <c r="T354" s="196"/>
      <c r="U354" s="196"/>
      <c r="V354" s="196"/>
      <c r="W354" s="196"/>
      <c r="X354" s="196"/>
      <c r="Y354" s="196"/>
      <c r="Z354" s="197"/>
      <c r="AA354" s="197"/>
    </row>
    <row r="355" spans="2:27" ht="14.1" customHeight="1">
      <c r="B355" s="189"/>
      <c r="C355" s="189"/>
      <c r="D355" s="190"/>
      <c r="E355" s="191"/>
      <c r="F355" s="192"/>
      <c r="G355" s="192"/>
      <c r="H355" s="9"/>
      <c r="I355" s="193"/>
      <c r="J355" s="446"/>
      <c r="K355" s="446"/>
      <c r="L355" s="446"/>
      <c r="M355" s="446"/>
      <c r="N355" s="194"/>
      <c r="O355" s="194"/>
      <c r="P355" s="194"/>
      <c r="Q355" s="194"/>
      <c r="R355" s="195"/>
      <c r="S355" s="195"/>
      <c r="T355" s="196"/>
      <c r="U355" s="196"/>
      <c r="V355" s="196"/>
      <c r="W355" s="196"/>
      <c r="X355" s="196"/>
      <c r="Y355" s="196"/>
      <c r="Z355" s="197"/>
      <c r="AA355" s="197"/>
    </row>
    <row r="356" spans="2:27" ht="14.1" customHeight="1">
      <c r="B356" s="189"/>
      <c r="C356" s="189"/>
      <c r="D356" s="190"/>
      <c r="E356" s="191"/>
      <c r="F356" s="192"/>
      <c r="G356" s="192"/>
      <c r="H356" s="9"/>
      <c r="I356" s="193"/>
      <c r="J356" s="446"/>
      <c r="K356" s="446"/>
      <c r="L356" s="446"/>
      <c r="M356" s="446"/>
      <c r="N356" s="194"/>
      <c r="O356" s="194"/>
      <c r="P356" s="194"/>
      <c r="Q356" s="194"/>
      <c r="R356" s="195"/>
      <c r="S356" s="195"/>
      <c r="T356" s="196"/>
      <c r="U356" s="196"/>
      <c r="V356" s="196"/>
      <c r="W356" s="196"/>
      <c r="X356" s="196"/>
      <c r="Y356" s="196"/>
      <c r="Z356" s="197"/>
      <c r="AA356" s="197"/>
    </row>
    <row r="357" spans="2:27" ht="14.1" customHeight="1">
      <c r="B357" s="189"/>
      <c r="C357" s="189"/>
      <c r="D357" s="190"/>
      <c r="E357" s="191"/>
      <c r="F357" s="192"/>
      <c r="G357" s="192"/>
      <c r="H357" s="9"/>
      <c r="I357" s="193"/>
      <c r="J357" s="446"/>
      <c r="K357" s="446"/>
      <c r="L357" s="446"/>
      <c r="M357" s="446"/>
      <c r="N357" s="194"/>
      <c r="O357" s="194"/>
      <c r="P357" s="194"/>
      <c r="Q357" s="194"/>
      <c r="R357" s="195"/>
      <c r="S357" s="195"/>
      <c r="T357" s="196"/>
      <c r="U357" s="196"/>
      <c r="V357" s="196"/>
      <c r="W357" s="196"/>
      <c r="X357" s="196"/>
      <c r="Y357" s="196"/>
      <c r="Z357" s="197"/>
      <c r="AA357" s="197"/>
    </row>
    <row r="358" spans="2:27" ht="14.1" customHeight="1">
      <c r="B358" s="189"/>
      <c r="C358" s="189"/>
      <c r="D358" s="190"/>
      <c r="E358" s="191"/>
      <c r="F358" s="192"/>
      <c r="G358" s="192"/>
      <c r="H358" s="9"/>
      <c r="I358" s="193"/>
      <c r="J358" s="446"/>
      <c r="K358" s="446"/>
      <c r="L358" s="446"/>
      <c r="M358" s="446"/>
      <c r="N358" s="194"/>
      <c r="O358" s="194"/>
      <c r="P358" s="194"/>
      <c r="Q358" s="194"/>
      <c r="R358" s="195"/>
      <c r="S358" s="195"/>
      <c r="T358" s="196"/>
      <c r="U358" s="196"/>
      <c r="V358" s="196"/>
      <c r="W358" s="196"/>
      <c r="X358" s="196"/>
      <c r="Y358" s="196"/>
      <c r="Z358" s="197"/>
      <c r="AA358" s="197"/>
    </row>
    <row r="359" spans="2:27" ht="14.1" customHeight="1">
      <c r="B359" s="189"/>
      <c r="C359" s="189"/>
      <c r="D359" s="190"/>
      <c r="E359" s="191"/>
      <c r="F359" s="192"/>
      <c r="G359" s="192"/>
      <c r="H359" s="9"/>
      <c r="I359" s="193"/>
      <c r="J359" s="446"/>
      <c r="K359" s="446"/>
      <c r="L359" s="446"/>
      <c r="M359" s="446"/>
      <c r="N359" s="194"/>
      <c r="O359" s="194"/>
      <c r="P359" s="194"/>
      <c r="Q359" s="194"/>
      <c r="R359" s="195"/>
      <c r="S359" s="195"/>
      <c r="T359" s="196"/>
      <c r="U359" s="196"/>
      <c r="V359" s="196"/>
      <c r="W359" s="196"/>
      <c r="X359" s="196"/>
      <c r="Y359" s="196"/>
      <c r="Z359" s="197"/>
      <c r="AA359" s="197"/>
    </row>
    <row r="360" spans="2:27" ht="14.1" customHeight="1">
      <c r="B360" s="189"/>
      <c r="C360" s="189"/>
      <c r="D360" s="190"/>
      <c r="E360" s="191"/>
      <c r="F360" s="192"/>
      <c r="G360" s="192"/>
      <c r="H360" s="9"/>
      <c r="I360" s="193"/>
      <c r="J360" s="446"/>
      <c r="K360" s="446"/>
      <c r="L360" s="446"/>
      <c r="M360" s="446"/>
      <c r="N360" s="194"/>
      <c r="O360" s="194"/>
      <c r="P360" s="194"/>
      <c r="Q360" s="194"/>
      <c r="R360" s="195"/>
      <c r="S360" s="195"/>
      <c r="T360" s="196"/>
      <c r="U360" s="196"/>
      <c r="V360" s="196"/>
      <c r="W360" s="196"/>
      <c r="X360" s="196"/>
      <c r="Y360" s="196"/>
      <c r="Z360" s="197"/>
      <c r="AA360" s="197"/>
    </row>
    <row r="361" spans="2:27" ht="14.1" customHeight="1">
      <c r="B361" s="189"/>
      <c r="C361" s="189"/>
      <c r="D361" s="190"/>
      <c r="E361" s="191"/>
      <c r="F361" s="192"/>
      <c r="G361" s="192"/>
      <c r="H361" s="9"/>
      <c r="I361" s="193"/>
      <c r="J361" s="446"/>
      <c r="K361" s="446"/>
      <c r="L361" s="446"/>
      <c r="M361" s="446"/>
      <c r="N361" s="194"/>
      <c r="O361" s="194"/>
      <c r="P361" s="194"/>
      <c r="Q361" s="194"/>
      <c r="R361" s="195"/>
      <c r="S361" s="195"/>
      <c r="T361" s="196"/>
      <c r="U361" s="196"/>
      <c r="V361" s="196"/>
      <c r="W361" s="196"/>
      <c r="X361" s="196"/>
      <c r="Y361" s="196"/>
      <c r="Z361" s="197"/>
      <c r="AA361" s="197"/>
    </row>
    <row r="362" spans="2:27" ht="14.1" customHeight="1">
      <c r="B362" s="189"/>
      <c r="C362" s="189"/>
      <c r="D362" s="190"/>
      <c r="E362" s="191"/>
      <c r="F362" s="192"/>
      <c r="G362" s="192"/>
      <c r="H362" s="9"/>
      <c r="I362" s="193"/>
      <c r="J362" s="446"/>
      <c r="K362" s="446"/>
      <c r="L362" s="446"/>
      <c r="M362" s="446"/>
      <c r="N362" s="194"/>
      <c r="O362" s="194"/>
      <c r="P362" s="194"/>
      <c r="Q362" s="194"/>
      <c r="R362" s="195"/>
      <c r="S362" s="195"/>
      <c r="T362" s="196"/>
      <c r="U362" s="196"/>
      <c r="V362" s="196"/>
      <c r="W362" s="196"/>
      <c r="X362" s="196"/>
      <c r="Y362" s="196"/>
      <c r="Z362" s="197"/>
      <c r="AA362" s="197"/>
    </row>
    <row r="363" spans="2:27" ht="14.1" customHeight="1">
      <c r="B363" s="189"/>
      <c r="C363" s="189"/>
      <c r="D363" s="190"/>
      <c r="E363" s="191"/>
      <c r="F363" s="192"/>
      <c r="G363" s="192"/>
      <c r="H363" s="9"/>
      <c r="I363" s="193"/>
      <c r="J363" s="446"/>
      <c r="K363" s="446"/>
      <c r="L363" s="446"/>
      <c r="M363" s="446"/>
      <c r="N363" s="194"/>
      <c r="O363" s="194"/>
      <c r="P363" s="194"/>
      <c r="Q363" s="194"/>
      <c r="R363" s="195"/>
      <c r="S363" s="195"/>
      <c r="T363" s="196"/>
      <c r="U363" s="196"/>
      <c r="V363" s="196"/>
      <c r="W363" s="196"/>
      <c r="X363" s="196"/>
      <c r="Y363" s="196"/>
      <c r="Z363" s="197"/>
      <c r="AA363" s="197"/>
    </row>
    <row r="364" spans="2:27" ht="14.1" customHeight="1">
      <c r="B364" s="189"/>
      <c r="C364" s="189"/>
      <c r="D364" s="190"/>
      <c r="E364" s="191"/>
      <c r="F364" s="192"/>
      <c r="G364" s="192"/>
      <c r="H364" s="9"/>
      <c r="I364" s="193"/>
      <c r="J364" s="446"/>
      <c r="K364" s="446"/>
      <c r="L364" s="446"/>
      <c r="M364" s="446"/>
      <c r="N364" s="194"/>
      <c r="O364" s="194"/>
      <c r="P364" s="194"/>
      <c r="Q364" s="194"/>
      <c r="R364" s="195"/>
      <c r="S364" s="195"/>
      <c r="T364" s="196"/>
      <c r="U364" s="196"/>
      <c r="V364" s="196"/>
      <c r="W364" s="196"/>
      <c r="X364" s="196"/>
      <c r="Y364" s="196"/>
      <c r="Z364" s="197"/>
      <c r="AA364" s="197"/>
    </row>
    <row r="365" spans="2:27" ht="14.1" customHeight="1">
      <c r="B365" s="189"/>
      <c r="C365" s="189"/>
      <c r="D365" s="190"/>
      <c r="E365" s="191"/>
      <c r="F365" s="192"/>
      <c r="G365" s="192"/>
      <c r="H365" s="9"/>
      <c r="I365" s="193"/>
      <c r="J365" s="446"/>
      <c r="K365" s="446"/>
      <c r="L365" s="446"/>
      <c r="M365" s="446"/>
      <c r="N365" s="194"/>
      <c r="O365" s="194"/>
      <c r="P365" s="194"/>
      <c r="Q365" s="194"/>
      <c r="R365" s="195"/>
      <c r="S365" s="195"/>
      <c r="T365" s="196"/>
      <c r="U365" s="196"/>
      <c r="V365" s="196"/>
      <c r="W365" s="196"/>
      <c r="X365" s="196"/>
      <c r="Y365" s="196"/>
      <c r="Z365" s="197"/>
      <c r="AA365" s="197"/>
    </row>
    <row r="366" spans="2:27" ht="14.1" customHeight="1">
      <c r="B366" s="189"/>
      <c r="C366" s="189"/>
      <c r="D366" s="190"/>
      <c r="E366" s="191"/>
      <c r="F366" s="192"/>
      <c r="G366" s="192"/>
      <c r="H366" s="9"/>
      <c r="I366" s="193"/>
      <c r="J366" s="446"/>
      <c r="K366" s="446"/>
      <c r="L366" s="446"/>
      <c r="M366" s="446"/>
      <c r="N366" s="194"/>
      <c r="O366" s="194"/>
      <c r="P366" s="194"/>
      <c r="Q366" s="194"/>
      <c r="R366" s="195"/>
      <c r="S366" s="195"/>
      <c r="T366" s="196"/>
      <c r="U366" s="196"/>
      <c r="V366" s="196"/>
      <c r="W366" s="196"/>
      <c r="X366" s="196"/>
      <c r="Y366" s="196"/>
      <c r="Z366" s="197"/>
      <c r="AA366" s="197"/>
    </row>
    <row r="367" spans="2:27" ht="14.1" customHeight="1">
      <c r="B367" s="189"/>
      <c r="C367" s="189"/>
      <c r="D367" s="190"/>
      <c r="E367" s="191"/>
      <c r="F367" s="192"/>
      <c r="G367" s="192"/>
      <c r="H367" s="9"/>
      <c r="I367" s="193"/>
      <c r="J367" s="446"/>
      <c r="K367" s="446"/>
      <c r="L367" s="446"/>
      <c r="M367" s="446"/>
      <c r="N367" s="194"/>
      <c r="O367" s="194"/>
      <c r="P367" s="194"/>
      <c r="Q367" s="194"/>
      <c r="R367" s="195"/>
      <c r="S367" s="195"/>
      <c r="T367" s="196"/>
      <c r="U367" s="196"/>
      <c r="V367" s="196"/>
      <c r="W367" s="196"/>
      <c r="X367" s="196"/>
      <c r="Y367" s="196"/>
      <c r="Z367" s="197"/>
      <c r="AA367" s="197"/>
    </row>
    <row r="368" spans="2:27" ht="14.1" customHeight="1">
      <c r="B368" s="189"/>
      <c r="C368" s="189"/>
      <c r="D368" s="190"/>
      <c r="E368" s="191"/>
      <c r="F368" s="192"/>
      <c r="G368" s="192"/>
      <c r="H368" s="9"/>
      <c r="I368" s="193"/>
      <c r="J368" s="446"/>
      <c r="K368" s="446"/>
      <c r="L368" s="446"/>
      <c r="M368" s="446"/>
      <c r="N368" s="194"/>
      <c r="O368" s="194"/>
      <c r="P368" s="194"/>
      <c r="Q368" s="194"/>
      <c r="R368" s="195"/>
      <c r="S368" s="195"/>
      <c r="T368" s="196"/>
      <c r="U368" s="196"/>
      <c r="V368" s="196"/>
      <c r="W368" s="196"/>
      <c r="X368" s="196"/>
      <c r="Y368" s="196"/>
      <c r="Z368" s="197"/>
      <c r="AA368" s="197"/>
    </row>
    <row r="369" spans="2:27" ht="14.1" customHeight="1">
      <c r="B369" s="189"/>
      <c r="C369" s="189"/>
      <c r="D369" s="190"/>
      <c r="E369" s="191"/>
      <c r="F369" s="192"/>
      <c r="G369" s="192"/>
      <c r="H369" s="9"/>
      <c r="I369" s="193"/>
      <c r="J369" s="446"/>
      <c r="K369" s="446"/>
      <c r="L369" s="446"/>
      <c r="M369" s="446"/>
      <c r="N369" s="194"/>
      <c r="O369" s="194"/>
      <c r="P369" s="194"/>
      <c r="Q369" s="194"/>
      <c r="R369" s="195"/>
      <c r="S369" s="195"/>
      <c r="T369" s="196"/>
      <c r="U369" s="196"/>
      <c r="V369" s="196"/>
      <c r="W369" s="196"/>
      <c r="X369" s="196"/>
      <c r="Y369" s="196"/>
      <c r="Z369" s="197"/>
      <c r="AA369" s="197"/>
    </row>
    <row r="370" spans="2:27" ht="14.1" customHeight="1">
      <c r="B370" s="189"/>
      <c r="C370" s="189"/>
      <c r="D370" s="190"/>
      <c r="E370" s="191"/>
      <c r="F370" s="192"/>
      <c r="G370" s="192"/>
      <c r="H370" s="9"/>
      <c r="I370" s="193"/>
      <c r="J370" s="446"/>
      <c r="K370" s="446"/>
      <c r="L370" s="446"/>
      <c r="M370" s="446"/>
      <c r="N370" s="194"/>
      <c r="O370" s="194"/>
      <c r="P370" s="194"/>
      <c r="Q370" s="194"/>
      <c r="R370" s="195"/>
      <c r="S370" s="195"/>
      <c r="T370" s="196"/>
      <c r="U370" s="196"/>
      <c r="V370" s="196"/>
      <c r="W370" s="196"/>
      <c r="X370" s="196"/>
      <c r="Y370" s="196"/>
      <c r="Z370" s="197"/>
      <c r="AA370" s="197"/>
    </row>
    <row r="371" spans="2:27" ht="14.1" customHeight="1">
      <c r="B371" s="189"/>
      <c r="C371" s="189"/>
      <c r="D371" s="190"/>
      <c r="E371" s="191"/>
      <c r="F371" s="192"/>
      <c r="G371" s="192"/>
      <c r="H371" s="9"/>
      <c r="I371" s="193"/>
      <c r="J371" s="446"/>
      <c r="K371" s="446"/>
      <c r="L371" s="446"/>
      <c r="M371" s="446"/>
      <c r="N371" s="194"/>
      <c r="O371" s="194"/>
      <c r="P371" s="194"/>
      <c r="Q371" s="194"/>
      <c r="R371" s="195"/>
      <c r="S371" s="195"/>
      <c r="T371" s="196"/>
      <c r="U371" s="196"/>
      <c r="V371" s="196"/>
      <c r="W371" s="196"/>
      <c r="X371" s="196"/>
      <c r="Y371" s="196"/>
      <c r="Z371" s="197"/>
      <c r="AA371" s="197"/>
    </row>
    <row r="372" spans="2:27" ht="14.1" customHeight="1">
      <c r="B372" s="189"/>
      <c r="C372" s="189"/>
      <c r="D372" s="190"/>
      <c r="E372" s="191"/>
      <c r="F372" s="192"/>
      <c r="G372" s="192"/>
      <c r="H372" s="9"/>
      <c r="I372" s="193"/>
      <c r="J372" s="446"/>
      <c r="K372" s="446"/>
      <c r="L372" s="446"/>
      <c r="M372" s="446"/>
      <c r="N372" s="194"/>
      <c r="O372" s="194"/>
      <c r="P372" s="194"/>
      <c r="Q372" s="194"/>
      <c r="R372" s="195"/>
      <c r="S372" s="195"/>
      <c r="T372" s="196"/>
      <c r="U372" s="196"/>
      <c r="V372" s="196"/>
      <c r="W372" s="196"/>
      <c r="X372" s="196"/>
      <c r="Y372" s="196"/>
      <c r="Z372" s="197"/>
      <c r="AA372" s="197"/>
    </row>
    <row r="373" spans="2:27" ht="14.1" customHeight="1">
      <c r="B373" s="198"/>
      <c r="C373" s="198"/>
      <c r="D373" s="198"/>
      <c r="E373" s="199"/>
      <c r="F373" s="9"/>
      <c r="G373" s="9"/>
      <c r="H373" s="9"/>
      <c r="I373" s="9"/>
      <c r="J373" s="447"/>
      <c r="K373" s="447"/>
      <c r="L373" s="447"/>
      <c r="M373" s="447"/>
      <c r="N373" s="200"/>
      <c r="O373" s="200"/>
      <c r="P373" s="200"/>
      <c r="Q373" s="200"/>
      <c r="R373" s="9"/>
      <c r="S373" s="9"/>
      <c r="T373" s="9"/>
      <c r="U373" s="9"/>
      <c r="V373" s="9"/>
      <c r="W373" s="9"/>
      <c r="X373" s="9"/>
      <c r="Y373" s="9"/>
      <c r="Z373" s="9"/>
      <c r="AA373" s="9"/>
    </row>
    <row r="374" spans="2:27" ht="14.1" customHeight="1">
      <c r="B374" s="198"/>
      <c r="C374" s="198"/>
      <c r="D374" s="198"/>
      <c r="E374" s="199"/>
      <c r="F374" s="9"/>
      <c r="G374" s="9"/>
      <c r="H374" s="9"/>
      <c r="I374" s="9"/>
      <c r="J374" s="447"/>
      <c r="K374" s="447"/>
      <c r="L374" s="447"/>
      <c r="M374" s="447"/>
      <c r="N374" s="200"/>
      <c r="O374" s="200"/>
      <c r="P374" s="200"/>
      <c r="Q374" s="200"/>
      <c r="R374" s="9"/>
      <c r="S374" s="9"/>
      <c r="T374" s="9"/>
      <c r="U374" s="9"/>
      <c r="V374" s="9"/>
      <c r="W374" s="9"/>
      <c r="X374" s="9"/>
      <c r="Y374" s="9"/>
      <c r="Z374" s="9"/>
      <c r="AA374" s="9"/>
    </row>
    <row r="375" spans="2:27" ht="14.1" customHeight="1">
      <c r="B375" s="198"/>
      <c r="C375" s="198"/>
      <c r="D375" s="198"/>
      <c r="E375" s="199"/>
      <c r="F375" s="9"/>
      <c r="G375" s="9"/>
      <c r="H375" s="9"/>
      <c r="I375" s="9"/>
      <c r="J375" s="447"/>
      <c r="K375" s="447"/>
      <c r="L375" s="447"/>
      <c r="M375" s="447"/>
      <c r="N375" s="200"/>
      <c r="O375" s="200"/>
      <c r="P375" s="200"/>
      <c r="Q375" s="200"/>
      <c r="R375" s="9"/>
      <c r="S375" s="9"/>
      <c r="T375" s="9"/>
      <c r="U375" s="9"/>
      <c r="V375" s="9"/>
      <c r="W375" s="9"/>
      <c r="X375" s="9"/>
      <c r="Y375" s="9"/>
      <c r="Z375" s="9"/>
      <c r="AA375" s="9"/>
    </row>
    <row r="376" spans="2:27" ht="14.1" customHeight="1">
      <c r="B376" s="198"/>
      <c r="C376" s="198"/>
      <c r="D376" s="198"/>
      <c r="E376" s="199"/>
      <c r="F376" s="9"/>
      <c r="G376" s="9"/>
      <c r="H376" s="9"/>
      <c r="I376" s="9"/>
      <c r="J376" s="447"/>
      <c r="K376" s="447"/>
      <c r="L376" s="447"/>
      <c r="M376" s="447"/>
      <c r="N376" s="200"/>
      <c r="O376" s="200"/>
      <c r="P376" s="200"/>
      <c r="Q376" s="200"/>
      <c r="R376" s="9"/>
      <c r="S376" s="9"/>
      <c r="T376" s="9"/>
      <c r="U376" s="9"/>
      <c r="V376" s="9"/>
      <c r="W376" s="9"/>
      <c r="X376" s="9"/>
      <c r="Y376" s="9"/>
      <c r="Z376" s="9"/>
      <c r="AA376" s="9"/>
    </row>
    <row r="377" spans="2:27" ht="14.1" customHeight="1">
      <c r="B377" s="198"/>
      <c r="C377" s="198"/>
      <c r="D377" s="198"/>
      <c r="E377" s="199"/>
      <c r="F377" s="9"/>
      <c r="G377" s="9"/>
      <c r="H377" s="9"/>
      <c r="I377" s="9"/>
      <c r="J377" s="447"/>
      <c r="K377" s="447"/>
      <c r="L377" s="447"/>
      <c r="M377" s="447"/>
      <c r="N377" s="200"/>
      <c r="O377" s="200"/>
      <c r="P377" s="200"/>
      <c r="Q377" s="200"/>
      <c r="R377" s="9"/>
      <c r="S377" s="9"/>
      <c r="T377" s="9"/>
      <c r="U377" s="9"/>
      <c r="V377" s="9"/>
      <c r="W377" s="9"/>
      <c r="X377" s="9"/>
      <c r="Y377" s="9"/>
      <c r="Z377" s="9"/>
      <c r="AA377" s="9"/>
    </row>
    <row r="378" spans="2:27" ht="14.1" customHeight="1">
      <c r="B378" s="198"/>
      <c r="C378" s="198"/>
      <c r="D378" s="198"/>
      <c r="E378" s="199"/>
      <c r="F378" s="9"/>
      <c r="G378" s="9"/>
      <c r="H378" s="9"/>
      <c r="I378" s="9"/>
      <c r="J378" s="447"/>
      <c r="K378" s="447"/>
      <c r="L378" s="447"/>
      <c r="M378" s="447"/>
      <c r="N378" s="200"/>
      <c r="O378" s="200"/>
      <c r="P378" s="200"/>
      <c r="Q378" s="200"/>
      <c r="R378" s="9"/>
      <c r="S378" s="9"/>
      <c r="T378" s="9"/>
      <c r="U378" s="9"/>
      <c r="V378" s="9"/>
      <c r="W378" s="9"/>
      <c r="X378" s="9"/>
      <c r="Y378" s="9"/>
      <c r="Z378" s="9"/>
      <c r="AA378" s="9"/>
    </row>
    <row r="379" spans="2:27" ht="14.1" customHeight="1">
      <c r="B379" s="198"/>
      <c r="C379" s="198"/>
      <c r="D379" s="198"/>
      <c r="E379" s="199"/>
      <c r="F379" s="9"/>
      <c r="G379" s="9"/>
      <c r="H379" s="9"/>
      <c r="I379" s="9"/>
      <c r="J379" s="447"/>
      <c r="K379" s="447"/>
      <c r="L379" s="447"/>
      <c r="M379" s="447"/>
      <c r="N379" s="200"/>
      <c r="O379" s="200"/>
      <c r="P379" s="200"/>
      <c r="Q379" s="200"/>
      <c r="R379" s="9"/>
      <c r="S379" s="9"/>
      <c r="T379" s="9"/>
      <c r="U379" s="9"/>
      <c r="V379" s="9"/>
      <c r="W379" s="9"/>
      <c r="X379" s="9"/>
      <c r="Y379" s="9"/>
      <c r="Z379" s="9"/>
      <c r="AA379" s="9"/>
    </row>
    <row r="380" spans="2:27" ht="14.1" customHeight="1">
      <c r="B380" s="198"/>
      <c r="C380" s="198"/>
      <c r="D380" s="198"/>
      <c r="E380" s="199"/>
      <c r="F380" s="9"/>
      <c r="G380" s="9"/>
      <c r="H380" s="9"/>
      <c r="I380" s="9"/>
      <c r="J380" s="447"/>
      <c r="K380" s="447"/>
      <c r="L380" s="447"/>
      <c r="M380" s="447"/>
      <c r="N380" s="200"/>
      <c r="O380" s="200"/>
      <c r="P380" s="200"/>
      <c r="Q380" s="200"/>
      <c r="R380" s="9"/>
      <c r="S380" s="9"/>
      <c r="T380" s="9"/>
      <c r="U380" s="9"/>
      <c r="V380" s="9"/>
      <c r="W380" s="9"/>
      <c r="X380" s="9"/>
      <c r="Y380" s="9"/>
      <c r="Z380" s="9"/>
      <c r="AA380" s="9"/>
    </row>
    <row r="381" spans="2:27" ht="14.1" customHeight="1">
      <c r="B381" s="198"/>
      <c r="C381" s="198"/>
      <c r="D381" s="198"/>
      <c r="E381" s="199"/>
      <c r="F381" s="9"/>
      <c r="G381" s="9"/>
      <c r="H381" s="9"/>
      <c r="I381" s="9"/>
      <c r="J381" s="447"/>
      <c r="K381" s="447"/>
      <c r="L381" s="447"/>
      <c r="M381" s="447"/>
      <c r="N381" s="200"/>
      <c r="O381" s="200"/>
      <c r="P381" s="200"/>
      <c r="Q381" s="200"/>
      <c r="R381" s="9"/>
      <c r="S381" s="9"/>
      <c r="T381" s="9"/>
      <c r="U381" s="9"/>
      <c r="V381" s="9"/>
      <c r="W381" s="9"/>
      <c r="X381" s="9"/>
      <c r="Y381" s="9"/>
      <c r="Z381" s="9"/>
      <c r="AA381" s="9"/>
    </row>
    <row r="382" spans="2:27" ht="14.1" customHeight="1">
      <c r="B382" s="198"/>
      <c r="C382" s="198"/>
      <c r="D382" s="198"/>
      <c r="E382" s="199"/>
      <c r="F382" s="9"/>
      <c r="G382" s="9"/>
      <c r="H382" s="9"/>
      <c r="I382" s="9"/>
      <c r="J382" s="447"/>
      <c r="K382" s="447"/>
      <c r="L382" s="447"/>
      <c r="M382" s="447"/>
      <c r="N382" s="200"/>
      <c r="O382" s="200"/>
      <c r="P382" s="200"/>
      <c r="Q382" s="200"/>
      <c r="R382" s="9"/>
      <c r="S382" s="9"/>
      <c r="T382" s="9"/>
      <c r="U382" s="9"/>
      <c r="V382" s="9"/>
      <c r="W382" s="9"/>
      <c r="X382" s="9"/>
      <c r="Y382" s="9"/>
      <c r="Z382" s="9"/>
      <c r="AA382" s="9"/>
    </row>
    <row r="383" spans="2:27" ht="14.1" customHeight="1">
      <c r="B383" s="198"/>
      <c r="C383" s="198"/>
      <c r="D383" s="198"/>
      <c r="E383" s="199"/>
      <c r="F383" s="9"/>
      <c r="G383" s="9"/>
      <c r="H383" s="9"/>
      <c r="I383" s="9"/>
      <c r="J383" s="447"/>
      <c r="K383" s="447"/>
      <c r="L383" s="447"/>
      <c r="M383" s="447"/>
      <c r="N383" s="200"/>
      <c r="O383" s="200"/>
      <c r="P383" s="200"/>
      <c r="Q383" s="200"/>
      <c r="R383" s="9"/>
      <c r="S383" s="9"/>
      <c r="T383" s="9"/>
      <c r="U383" s="9"/>
      <c r="V383" s="9"/>
      <c r="W383" s="9"/>
      <c r="X383" s="9"/>
      <c r="Y383" s="9"/>
      <c r="Z383" s="9"/>
      <c r="AA383" s="9"/>
    </row>
    <row r="384" spans="2:27" ht="14.1" customHeight="1">
      <c r="B384" s="198"/>
      <c r="C384" s="198"/>
      <c r="D384" s="198"/>
      <c r="E384" s="199"/>
      <c r="F384" s="9"/>
      <c r="G384" s="9"/>
      <c r="H384" s="9"/>
      <c r="I384" s="9"/>
      <c r="J384" s="447"/>
      <c r="K384" s="447"/>
      <c r="L384" s="447"/>
      <c r="M384" s="447"/>
      <c r="N384" s="200"/>
      <c r="O384" s="200"/>
      <c r="P384" s="200"/>
      <c r="Q384" s="200"/>
      <c r="R384" s="9"/>
      <c r="S384" s="9"/>
      <c r="T384" s="9"/>
      <c r="U384" s="9"/>
      <c r="V384" s="9"/>
      <c r="W384" s="9"/>
      <c r="X384" s="9"/>
      <c r="Y384" s="9"/>
      <c r="Z384" s="9"/>
      <c r="AA384" s="9"/>
    </row>
    <row r="385" spans="2:27" ht="14.1" customHeight="1">
      <c r="B385" s="198"/>
      <c r="C385" s="198"/>
      <c r="D385" s="198"/>
      <c r="E385" s="199"/>
      <c r="F385" s="9"/>
      <c r="G385" s="9"/>
      <c r="H385" s="9"/>
      <c r="I385" s="9"/>
      <c r="J385" s="447"/>
      <c r="K385" s="447"/>
      <c r="L385" s="447"/>
      <c r="M385" s="447"/>
      <c r="N385" s="200"/>
      <c r="O385" s="200"/>
      <c r="P385" s="200"/>
      <c r="Q385" s="200"/>
      <c r="R385" s="9"/>
      <c r="S385" s="9"/>
      <c r="T385" s="9"/>
      <c r="U385" s="9"/>
      <c r="V385" s="9"/>
      <c r="W385" s="9"/>
      <c r="X385" s="9"/>
      <c r="Y385" s="9"/>
      <c r="Z385" s="9"/>
      <c r="AA385" s="9"/>
    </row>
    <row r="386" spans="2:27" ht="14.1" customHeight="1">
      <c r="B386" s="198"/>
      <c r="C386" s="198"/>
      <c r="D386" s="198"/>
      <c r="E386" s="199"/>
      <c r="F386" s="9"/>
      <c r="G386" s="9"/>
      <c r="H386" s="9"/>
      <c r="I386" s="9"/>
      <c r="J386" s="447"/>
      <c r="K386" s="447"/>
      <c r="L386" s="447"/>
      <c r="M386" s="447"/>
      <c r="N386" s="200"/>
      <c r="O386" s="200"/>
      <c r="P386" s="200"/>
      <c r="Q386" s="200"/>
      <c r="R386" s="9"/>
      <c r="S386" s="9"/>
      <c r="T386" s="9"/>
      <c r="U386" s="9"/>
      <c r="V386" s="9"/>
      <c r="W386" s="9"/>
      <c r="X386" s="9"/>
      <c r="Y386" s="9"/>
      <c r="Z386" s="9"/>
      <c r="AA386" s="9"/>
    </row>
    <row r="387" spans="2:27" ht="14.1" customHeight="1">
      <c r="B387" s="198"/>
      <c r="C387" s="198"/>
      <c r="D387" s="198"/>
      <c r="E387" s="199"/>
      <c r="F387" s="9"/>
      <c r="G387" s="9"/>
      <c r="H387" s="9"/>
      <c r="I387" s="9"/>
      <c r="J387" s="447"/>
      <c r="K387" s="447"/>
      <c r="L387" s="447"/>
      <c r="M387" s="447"/>
      <c r="N387" s="200"/>
      <c r="O387" s="200"/>
      <c r="P387" s="200"/>
      <c r="Q387" s="200"/>
      <c r="R387" s="9"/>
      <c r="S387" s="9"/>
      <c r="T387" s="9"/>
      <c r="U387" s="9"/>
      <c r="V387" s="9"/>
      <c r="W387" s="9"/>
      <c r="X387" s="9"/>
      <c r="Y387" s="9"/>
      <c r="Z387" s="9"/>
      <c r="AA387" s="9"/>
    </row>
    <row r="388" spans="2:27" ht="14.1" customHeight="1">
      <c r="B388" s="198"/>
      <c r="C388" s="198"/>
      <c r="D388" s="198"/>
      <c r="E388" s="199"/>
      <c r="F388" s="9"/>
      <c r="G388" s="9"/>
      <c r="H388" s="9"/>
      <c r="I388" s="9"/>
      <c r="J388" s="447"/>
      <c r="K388" s="447"/>
      <c r="L388" s="447"/>
      <c r="M388" s="447"/>
      <c r="N388" s="200"/>
      <c r="O388" s="200"/>
      <c r="P388" s="200"/>
      <c r="Q388" s="200"/>
      <c r="R388" s="9"/>
      <c r="S388" s="9"/>
      <c r="T388" s="9"/>
      <c r="U388" s="9"/>
      <c r="V388" s="9"/>
      <c r="W388" s="9"/>
      <c r="X388" s="9"/>
      <c r="Y388" s="9"/>
      <c r="Z388" s="9"/>
      <c r="AA388" s="9"/>
    </row>
    <row r="389" spans="2:27" ht="14.1" customHeight="1">
      <c r="B389" s="198"/>
      <c r="C389" s="198"/>
      <c r="D389" s="198"/>
      <c r="E389" s="199"/>
      <c r="F389" s="9"/>
      <c r="G389" s="9"/>
      <c r="H389" s="9"/>
      <c r="I389" s="9"/>
      <c r="J389" s="447"/>
      <c r="K389" s="447"/>
      <c r="L389" s="447"/>
      <c r="M389" s="447"/>
      <c r="N389" s="200"/>
      <c r="O389" s="200"/>
      <c r="P389" s="200"/>
      <c r="Q389" s="200"/>
      <c r="R389" s="9"/>
      <c r="S389" s="9"/>
      <c r="T389" s="9"/>
      <c r="U389" s="9"/>
      <c r="V389" s="9"/>
      <c r="W389" s="9"/>
      <c r="X389" s="9"/>
      <c r="Y389" s="9"/>
      <c r="Z389" s="9"/>
      <c r="AA389" s="9"/>
    </row>
    <row r="390" spans="2:27" ht="14.1" customHeight="1">
      <c r="B390" s="198"/>
      <c r="C390" s="198"/>
      <c r="D390" s="198"/>
      <c r="E390" s="199"/>
      <c r="F390" s="9"/>
      <c r="G390" s="9"/>
      <c r="H390" s="9"/>
      <c r="I390" s="9"/>
      <c r="J390" s="447"/>
      <c r="K390" s="447"/>
      <c r="L390" s="447"/>
      <c r="M390" s="447"/>
      <c r="N390" s="200"/>
      <c r="O390" s="200"/>
      <c r="P390" s="200"/>
      <c r="Q390" s="200"/>
      <c r="R390" s="9"/>
      <c r="S390" s="9"/>
      <c r="T390" s="9"/>
      <c r="U390" s="9"/>
      <c r="V390" s="9"/>
      <c r="W390" s="9"/>
      <c r="X390" s="9"/>
      <c r="Y390" s="9"/>
      <c r="Z390" s="9"/>
      <c r="AA390" s="9"/>
    </row>
    <row r="391" spans="2:27" ht="14.1" customHeight="1">
      <c r="B391" s="198"/>
      <c r="C391" s="198"/>
      <c r="D391" s="198"/>
      <c r="E391" s="199"/>
      <c r="F391" s="9"/>
      <c r="G391" s="9"/>
      <c r="H391" s="9"/>
      <c r="I391" s="9"/>
      <c r="J391" s="447"/>
      <c r="K391" s="447"/>
      <c r="L391" s="447"/>
      <c r="M391" s="447"/>
      <c r="N391" s="200"/>
      <c r="O391" s="200"/>
      <c r="P391" s="200"/>
      <c r="Q391" s="200"/>
      <c r="R391" s="9"/>
      <c r="S391" s="9"/>
      <c r="T391" s="9"/>
      <c r="U391" s="9"/>
      <c r="V391" s="9"/>
      <c r="W391" s="9"/>
      <c r="X391" s="9"/>
      <c r="Y391" s="9"/>
      <c r="Z391" s="9"/>
      <c r="AA391" s="9"/>
    </row>
    <row r="392" spans="2:27" ht="14.1" customHeight="1">
      <c r="B392" s="198"/>
      <c r="C392" s="198"/>
      <c r="D392" s="198"/>
      <c r="E392" s="199"/>
      <c r="F392" s="9"/>
      <c r="G392" s="9"/>
      <c r="H392" s="9"/>
      <c r="I392" s="9"/>
      <c r="J392" s="447"/>
      <c r="K392" s="447"/>
      <c r="L392" s="447"/>
      <c r="M392" s="447"/>
      <c r="N392" s="200"/>
      <c r="O392" s="200"/>
      <c r="P392" s="200"/>
      <c r="Q392" s="200"/>
      <c r="R392" s="9"/>
      <c r="S392" s="9"/>
      <c r="T392" s="9"/>
      <c r="U392" s="9"/>
      <c r="V392" s="9"/>
      <c r="W392" s="9"/>
      <c r="X392" s="9"/>
      <c r="Y392" s="9"/>
      <c r="Z392" s="9"/>
      <c r="AA392" s="9"/>
    </row>
    <row r="393" spans="2:27" ht="14.1" customHeight="1">
      <c r="B393" s="198"/>
      <c r="C393" s="198"/>
      <c r="D393" s="198"/>
      <c r="E393" s="199"/>
      <c r="F393" s="9"/>
      <c r="G393" s="9"/>
      <c r="H393" s="9"/>
      <c r="I393" s="9"/>
      <c r="J393" s="447"/>
      <c r="K393" s="447"/>
      <c r="L393" s="447"/>
      <c r="M393" s="447"/>
      <c r="N393" s="200"/>
      <c r="O393" s="200"/>
      <c r="P393" s="200"/>
      <c r="Q393" s="200"/>
      <c r="R393" s="9"/>
      <c r="S393" s="9"/>
      <c r="T393" s="9"/>
      <c r="U393" s="9"/>
      <c r="V393" s="9"/>
      <c r="W393" s="9"/>
      <c r="X393" s="9"/>
      <c r="Y393" s="9"/>
      <c r="Z393" s="9"/>
      <c r="AA393" s="9"/>
    </row>
    <row r="394" spans="2:27" ht="14.1" customHeight="1">
      <c r="B394" s="198"/>
      <c r="C394" s="198"/>
      <c r="D394" s="198"/>
      <c r="E394" s="199"/>
      <c r="F394" s="9"/>
      <c r="G394" s="9"/>
      <c r="H394" s="9"/>
      <c r="I394" s="9"/>
      <c r="J394" s="447"/>
      <c r="K394" s="447"/>
      <c r="L394" s="447"/>
      <c r="M394" s="447"/>
      <c r="N394" s="200"/>
      <c r="O394" s="200"/>
      <c r="P394" s="200"/>
      <c r="Q394" s="200"/>
      <c r="R394" s="9"/>
      <c r="S394" s="9"/>
      <c r="T394" s="9"/>
      <c r="U394" s="9"/>
      <c r="V394" s="9"/>
      <c r="W394" s="9"/>
      <c r="X394" s="9"/>
      <c r="Y394" s="9"/>
      <c r="Z394" s="9"/>
      <c r="AA394" s="9"/>
    </row>
    <row r="395" spans="2:27" ht="14.1" customHeight="1">
      <c r="B395" s="198"/>
      <c r="C395" s="198"/>
      <c r="D395" s="198"/>
      <c r="E395" s="199"/>
      <c r="F395" s="9"/>
      <c r="G395" s="9"/>
      <c r="H395" s="9"/>
      <c r="I395" s="9"/>
      <c r="J395" s="447"/>
      <c r="K395" s="447"/>
      <c r="L395" s="447"/>
      <c r="M395" s="447"/>
      <c r="N395" s="200"/>
      <c r="O395" s="200"/>
      <c r="P395" s="200"/>
      <c r="Q395" s="200"/>
      <c r="R395" s="9"/>
      <c r="S395" s="9"/>
      <c r="T395" s="9"/>
      <c r="U395" s="9"/>
      <c r="V395" s="9"/>
      <c r="W395" s="9"/>
      <c r="X395" s="9"/>
      <c r="Y395" s="9"/>
      <c r="Z395" s="9"/>
      <c r="AA395" s="9"/>
    </row>
    <row r="396" spans="2:27" ht="14.1" customHeight="1">
      <c r="B396" s="198"/>
      <c r="C396" s="198"/>
      <c r="D396" s="198"/>
      <c r="E396" s="199"/>
      <c r="F396" s="9"/>
      <c r="G396" s="9"/>
      <c r="H396" s="9"/>
      <c r="I396" s="9"/>
      <c r="J396" s="447"/>
      <c r="K396" s="447"/>
      <c r="L396" s="447"/>
      <c r="M396" s="447"/>
      <c r="N396" s="200"/>
      <c r="O396" s="200"/>
      <c r="P396" s="200"/>
      <c r="Q396" s="200"/>
      <c r="R396" s="9"/>
      <c r="S396" s="9"/>
      <c r="T396" s="9"/>
      <c r="U396" s="9"/>
      <c r="V396" s="9"/>
      <c r="W396" s="9"/>
      <c r="X396" s="9"/>
      <c r="Y396" s="9"/>
      <c r="Z396" s="9"/>
      <c r="AA396" s="9"/>
    </row>
    <row r="397" spans="2:27" ht="14.1" customHeight="1">
      <c r="B397" s="198"/>
      <c r="C397" s="198"/>
      <c r="D397" s="198"/>
      <c r="E397" s="199"/>
      <c r="F397" s="9"/>
      <c r="G397" s="9"/>
      <c r="H397" s="9"/>
      <c r="I397" s="9"/>
      <c r="J397" s="447"/>
      <c r="K397" s="447"/>
      <c r="L397" s="447"/>
      <c r="M397" s="447"/>
      <c r="N397" s="200"/>
      <c r="O397" s="200"/>
      <c r="P397" s="200"/>
      <c r="Q397" s="200"/>
      <c r="R397" s="9"/>
      <c r="S397" s="9"/>
      <c r="T397" s="9"/>
      <c r="U397" s="9"/>
      <c r="V397" s="9"/>
      <c r="W397" s="9"/>
      <c r="X397" s="9"/>
      <c r="Y397" s="9"/>
      <c r="Z397" s="9"/>
      <c r="AA397" s="9"/>
    </row>
    <row r="398" spans="2:27" ht="14.1" customHeight="1">
      <c r="B398" s="198"/>
      <c r="C398" s="198"/>
      <c r="D398" s="198"/>
      <c r="E398" s="199"/>
      <c r="F398" s="9"/>
      <c r="G398" s="9"/>
      <c r="H398" s="9"/>
      <c r="I398" s="9"/>
      <c r="J398" s="447"/>
      <c r="K398" s="447"/>
      <c r="L398" s="447"/>
      <c r="M398" s="447"/>
      <c r="N398" s="200"/>
      <c r="O398" s="200"/>
      <c r="P398" s="200"/>
      <c r="Q398" s="200"/>
      <c r="R398" s="9"/>
      <c r="S398" s="9"/>
      <c r="T398" s="9"/>
      <c r="U398" s="9"/>
      <c r="V398" s="9"/>
      <c r="W398" s="9"/>
      <c r="X398" s="9"/>
      <c r="Y398" s="9"/>
      <c r="Z398" s="9"/>
      <c r="AA398" s="9"/>
    </row>
    <row r="399" spans="2:27" ht="14.1" customHeight="1">
      <c r="B399" s="198"/>
      <c r="C399" s="198"/>
      <c r="D399" s="198"/>
      <c r="E399" s="199"/>
      <c r="F399" s="9"/>
      <c r="G399" s="9"/>
      <c r="H399" s="9"/>
      <c r="I399" s="9"/>
      <c r="J399" s="447"/>
      <c r="K399" s="447"/>
      <c r="L399" s="447"/>
      <c r="M399" s="447"/>
      <c r="N399" s="200"/>
      <c r="O399" s="200"/>
      <c r="P399" s="200"/>
      <c r="Q399" s="200"/>
      <c r="R399" s="9"/>
      <c r="S399" s="9"/>
      <c r="T399" s="9"/>
      <c r="U399" s="9"/>
      <c r="V399" s="9"/>
      <c r="W399" s="9"/>
      <c r="X399" s="9"/>
      <c r="Y399" s="9"/>
      <c r="Z399" s="9"/>
      <c r="AA399" s="9"/>
    </row>
    <row r="400" spans="2:27" ht="14.1" customHeight="1">
      <c r="B400" s="198"/>
      <c r="C400" s="198"/>
      <c r="D400" s="198"/>
      <c r="E400" s="199"/>
      <c r="F400" s="9"/>
      <c r="G400" s="9"/>
      <c r="H400" s="9"/>
      <c r="I400" s="9"/>
      <c r="J400" s="447"/>
      <c r="K400" s="447"/>
      <c r="L400" s="447"/>
      <c r="M400" s="447"/>
      <c r="N400" s="200"/>
      <c r="O400" s="200"/>
      <c r="P400" s="200"/>
      <c r="Q400" s="200"/>
      <c r="R400" s="9"/>
      <c r="S400" s="9"/>
      <c r="T400" s="9"/>
      <c r="U400" s="9"/>
      <c r="V400" s="9"/>
      <c r="W400" s="9"/>
      <c r="X400" s="9"/>
      <c r="Y400" s="9"/>
      <c r="Z400" s="9"/>
      <c r="AA400" s="9"/>
    </row>
    <row r="401" spans="2:27" ht="14.1" customHeight="1">
      <c r="B401" s="198"/>
      <c r="C401" s="198"/>
      <c r="D401" s="198"/>
      <c r="E401" s="199"/>
      <c r="F401" s="9"/>
      <c r="G401" s="9"/>
      <c r="H401" s="9"/>
      <c r="I401" s="9"/>
      <c r="J401" s="447"/>
      <c r="K401" s="447"/>
      <c r="L401" s="447"/>
      <c r="M401" s="447"/>
      <c r="N401" s="200"/>
      <c r="O401" s="200"/>
      <c r="P401" s="200"/>
      <c r="Q401" s="200"/>
      <c r="R401" s="9"/>
      <c r="S401" s="9"/>
      <c r="T401" s="9"/>
      <c r="U401" s="9"/>
      <c r="V401" s="9"/>
      <c r="W401" s="9"/>
      <c r="X401" s="9"/>
      <c r="Y401" s="9"/>
      <c r="Z401" s="9"/>
      <c r="AA401" s="9"/>
    </row>
    <row r="402" spans="2:27" ht="14.1" customHeight="1">
      <c r="B402" s="198"/>
      <c r="C402" s="198"/>
      <c r="D402" s="198"/>
      <c r="E402" s="199"/>
      <c r="F402" s="9"/>
      <c r="G402" s="9"/>
      <c r="H402" s="9"/>
      <c r="I402" s="9"/>
      <c r="J402" s="447"/>
      <c r="K402" s="447"/>
      <c r="L402" s="447"/>
      <c r="M402" s="447"/>
      <c r="N402" s="200"/>
      <c r="O402" s="200"/>
      <c r="P402" s="200"/>
      <c r="Q402" s="200"/>
      <c r="R402" s="9"/>
      <c r="S402" s="9"/>
      <c r="T402" s="9"/>
      <c r="U402" s="9"/>
      <c r="V402" s="9"/>
      <c r="W402" s="9"/>
      <c r="X402" s="9"/>
      <c r="Y402" s="9"/>
      <c r="Z402" s="9"/>
      <c r="AA402" s="9"/>
    </row>
    <row r="403" spans="2:27" ht="14.1" customHeight="1">
      <c r="B403" s="198"/>
      <c r="C403" s="198"/>
      <c r="D403" s="198"/>
      <c r="E403" s="199"/>
      <c r="F403" s="9"/>
      <c r="G403" s="9"/>
      <c r="H403" s="9"/>
      <c r="I403" s="9"/>
      <c r="J403" s="447"/>
      <c r="K403" s="447"/>
      <c r="L403" s="447"/>
      <c r="M403" s="447"/>
      <c r="N403" s="200"/>
      <c r="O403" s="200"/>
      <c r="P403" s="200"/>
      <c r="Q403" s="200"/>
      <c r="R403" s="9"/>
      <c r="S403" s="9"/>
      <c r="T403" s="9"/>
      <c r="U403" s="9"/>
      <c r="V403" s="9"/>
      <c r="W403" s="9"/>
      <c r="X403" s="9"/>
      <c r="Y403" s="9"/>
      <c r="Z403" s="9"/>
      <c r="AA403" s="9"/>
    </row>
    <row r="404" spans="2:27" ht="14.1" customHeight="1">
      <c r="B404" s="198"/>
      <c r="C404" s="198"/>
      <c r="D404" s="198"/>
      <c r="E404" s="199"/>
      <c r="F404" s="9"/>
      <c r="G404" s="9"/>
      <c r="H404" s="9"/>
      <c r="I404" s="9"/>
      <c r="J404" s="447"/>
      <c r="K404" s="447"/>
      <c r="L404" s="447"/>
      <c r="M404" s="447"/>
      <c r="N404" s="200"/>
      <c r="O404" s="200"/>
      <c r="P404" s="200"/>
      <c r="Q404" s="200"/>
      <c r="R404" s="9"/>
      <c r="S404" s="9"/>
      <c r="T404" s="9"/>
      <c r="U404" s="9"/>
      <c r="V404" s="9"/>
      <c r="W404" s="9"/>
      <c r="X404" s="9"/>
      <c r="Y404" s="9"/>
      <c r="Z404" s="9"/>
      <c r="AA404" s="9"/>
    </row>
    <row r="405" spans="2:27" ht="14.1" customHeight="1">
      <c r="B405" s="198"/>
      <c r="C405" s="198"/>
      <c r="D405" s="198"/>
      <c r="E405" s="199"/>
      <c r="F405" s="9"/>
      <c r="G405" s="9"/>
      <c r="H405" s="9"/>
      <c r="I405" s="9"/>
      <c r="J405" s="447"/>
      <c r="K405" s="447"/>
      <c r="L405" s="447"/>
      <c r="M405" s="447"/>
      <c r="N405" s="200"/>
      <c r="O405" s="200"/>
      <c r="P405" s="200"/>
      <c r="Q405" s="200"/>
      <c r="R405" s="9"/>
      <c r="S405" s="9"/>
      <c r="T405" s="9"/>
      <c r="U405" s="9"/>
      <c r="V405" s="9"/>
      <c r="W405" s="9"/>
      <c r="X405" s="9"/>
      <c r="Y405" s="9"/>
      <c r="Z405" s="9"/>
      <c r="AA405" s="9"/>
    </row>
    <row r="406" spans="2:27" ht="14.1" customHeight="1">
      <c r="B406" s="198"/>
      <c r="C406" s="198"/>
      <c r="D406" s="198"/>
      <c r="E406" s="199"/>
      <c r="F406" s="9"/>
      <c r="G406" s="9"/>
      <c r="H406" s="9"/>
      <c r="I406" s="9"/>
      <c r="J406" s="447"/>
      <c r="K406" s="447"/>
      <c r="L406" s="447"/>
      <c r="M406" s="447"/>
      <c r="N406" s="200"/>
      <c r="O406" s="200"/>
      <c r="P406" s="200"/>
      <c r="Q406" s="200"/>
      <c r="R406" s="9"/>
      <c r="S406" s="9"/>
      <c r="T406" s="9"/>
      <c r="U406" s="9"/>
      <c r="V406" s="9"/>
      <c r="W406" s="9"/>
      <c r="X406" s="9"/>
      <c r="Y406" s="9"/>
      <c r="Z406" s="9"/>
      <c r="AA406" s="9"/>
    </row>
    <row r="407" spans="2:27" ht="14.1" customHeight="1">
      <c r="B407" s="198"/>
      <c r="C407" s="198"/>
      <c r="D407" s="198"/>
      <c r="E407" s="199"/>
      <c r="F407" s="9"/>
      <c r="G407" s="9"/>
      <c r="H407" s="9"/>
      <c r="I407" s="9"/>
      <c r="J407" s="447"/>
      <c r="K407" s="447"/>
      <c r="L407" s="447"/>
      <c r="M407" s="447"/>
      <c r="N407" s="200"/>
      <c r="O407" s="200"/>
      <c r="P407" s="200"/>
      <c r="Q407" s="200"/>
      <c r="R407" s="9"/>
      <c r="S407" s="9"/>
      <c r="T407" s="9"/>
      <c r="U407" s="9"/>
      <c r="V407" s="9"/>
      <c r="W407" s="9"/>
      <c r="X407" s="9"/>
      <c r="Y407" s="9"/>
      <c r="Z407" s="9"/>
      <c r="AA407" s="9"/>
    </row>
    <row r="408" spans="2:27" ht="14.1" customHeight="1">
      <c r="B408" s="198"/>
      <c r="C408" s="198"/>
      <c r="D408" s="198"/>
      <c r="E408" s="199"/>
      <c r="F408" s="9"/>
      <c r="G408" s="9"/>
      <c r="H408" s="9"/>
      <c r="I408" s="9"/>
      <c r="J408" s="447"/>
      <c r="K408" s="447"/>
      <c r="L408" s="447"/>
      <c r="M408" s="447"/>
      <c r="N408" s="200"/>
      <c r="O408" s="200"/>
      <c r="P408" s="200"/>
      <c r="Q408" s="200"/>
      <c r="R408" s="9"/>
      <c r="S408" s="9"/>
      <c r="T408" s="9"/>
      <c r="U408" s="9"/>
      <c r="V408" s="9"/>
      <c r="W408" s="9"/>
      <c r="X408" s="9"/>
      <c r="Y408" s="9"/>
      <c r="Z408" s="9"/>
      <c r="AA408" s="9"/>
    </row>
    <row r="409" spans="2:27" ht="14.1" customHeight="1">
      <c r="B409" s="198"/>
      <c r="C409" s="198"/>
      <c r="D409" s="198"/>
      <c r="E409" s="199"/>
      <c r="F409" s="9"/>
      <c r="G409" s="9"/>
      <c r="H409" s="9"/>
      <c r="I409" s="9"/>
      <c r="J409" s="447"/>
      <c r="K409" s="447"/>
      <c r="L409" s="447"/>
      <c r="M409" s="447"/>
      <c r="N409" s="200"/>
      <c r="O409" s="200"/>
      <c r="P409" s="200"/>
      <c r="Q409" s="200"/>
      <c r="R409" s="9"/>
      <c r="S409" s="9"/>
      <c r="T409" s="9"/>
      <c r="U409" s="9"/>
      <c r="V409" s="9"/>
      <c r="W409" s="9"/>
      <c r="X409" s="9"/>
      <c r="Y409" s="9"/>
      <c r="Z409" s="9"/>
      <c r="AA409" s="9"/>
    </row>
    <row r="410" spans="2:27" ht="14.1" customHeight="1">
      <c r="B410" s="198"/>
      <c r="C410" s="198"/>
      <c r="D410" s="198"/>
      <c r="E410" s="199"/>
      <c r="F410" s="9"/>
      <c r="G410" s="9"/>
      <c r="H410" s="9"/>
      <c r="I410" s="9"/>
      <c r="J410" s="447"/>
      <c r="K410" s="447"/>
      <c r="L410" s="447"/>
      <c r="M410" s="447"/>
      <c r="N410" s="200"/>
      <c r="O410" s="200"/>
      <c r="P410" s="200"/>
      <c r="Q410" s="200"/>
      <c r="R410" s="9"/>
      <c r="S410" s="9"/>
      <c r="T410" s="9"/>
      <c r="U410" s="9"/>
      <c r="V410" s="9"/>
      <c r="W410" s="9"/>
      <c r="X410" s="9"/>
      <c r="Y410" s="9"/>
      <c r="Z410" s="9"/>
      <c r="AA410" s="9"/>
    </row>
    <row r="411" spans="2:27" ht="14.1" customHeight="1">
      <c r="B411" s="198"/>
      <c r="C411" s="198"/>
      <c r="D411" s="198"/>
      <c r="E411" s="199"/>
      <c r="F411" s="9"/>
      <c r="G411" s="9"/>
      <c r="H411" s="9"/>
      <c r="I411" s="9"/>
      <c r="J411" s="447"/>
      <c r="K411" s="447"/>
      <c r="L411" s="447"/>
      <c r="M411" s="447"/>
      <c r="N411" s="200"/>
      <c r="O411" s="200"/>
      <c r="P411" s="200"/>
      <c r="Q411" s="200"/>
      <c r="R411" s="9"/>
      <c r="S411" s="9"/>
      <c r="T411" s="9"/>
      <c r="U411" s="9"/>
      <c r="V411" s="9"/>
      <c r="W411" s="9"/>
      <c r="X411" s="9"/>
      <c r="Y411" s="9"/>
      <c r="Z411" s="9"/>
      <c r="AA411" s="9"/>
    </row>
    <row r="412" spans="2:27" ht="14.1" customHeight="1">
      <c r="B412" s="198"/>
      <c r="C412" s="198"/>
      <c r="D412" s="198"/>
      <c r="E412" s="199"/>
      <c r="F412" s="9"/>
      <c r="G412" s="9"/>
      <c r="H412" s="9"/>
      <c r="I412" s="9"/>
      <c r="J412" s="447"/>
      <c r="K412" s="447"/>
      <c r="L412" s="447"/>
      <c r="M412" s="447"/>
      <c r="N412" s="200"/>
      <c r="O412" s="200"/>
      <c r="P412" s="200"/>
      <c r="Q412" s="200"/>
      <c r="R412" s="9"/>
      <c r="S412" s="9"/>
      <c r="T412" s="9"/>
      <c r="U412" s="9"/>
      <c r="V412" s="9"/>
      <c r="W412" s="9"/>
      <c r="X412" s="9"/>
      <c r="Y412" s="9"/>
      <c r="Z412" s="9"/>
      <c r="AA412" s="9"/>
    </row>
    <row r="413" spans="2:27" ht="14.1" customHeight="1">
      <c r="B413" s="198"/>
      <c r="C413" s="198"/>
      <c r="D413" s="198"/>
      <c r="E413" s="199"/>
      <c r="F413" s="9"/>
      <c r="G413" s="9"/>
      <c r="H413" s="9"/>
      <c r="I413" s="9"/>
      <c r="J413" s="447"/>
      <c r="K413" s="447"/>
      <c r="L413" s="447"/>
      <c r="M413" s="447"/>
      <c r="N413" s="200"/>
      <c r="O413" s="200"/>
      <c r="P413" s="200"/>
      <c r="Q413" s="200"/>
      <c r="R413" s="9"/>
      <c r="S413" s="9"/>
      <c r="T413" s="9"/>
      <c r="U413" s="9"/>
      <c r="V413" s="9"/>
      <c r="W413" s="9"/>
      <c r="X413" s="9"/>
      <c r="Y413" s="9"/>
      <c r="Z413" s="9"/>
      <c r="AA413" s="9"/>
    </row>
    <row r="414" spans="2:27" ht="14.1" customHeight="1">
      <c r="B414" s="198"/>
      <c r="C414" s="198"/>
      <c r="D414" s="198"/>
      <c r="E414" s="199"/>
      <c r="F414" s="9"/>
      <c r="G414" s="9"/>
      <c r="H414" s="9"/>
      <c r="I414" s="9"/>
      <c r="J414" s="447"/>
      <c r="K414" s="447"/>
      <c r="L414" s="447"/>
      <c r="M414" s="447"/>
      <c r="N414" s="200"/>
      <c r="O414" s="200"/>
      <c r="P414" s="200"/>
      <c r="Q414" s="200"/>
      <c r="R414" s="9"/>
      <c r="S414" s="9"/>
      <c r="T414" s="9"/>
      <c r="U414" s="9"/>
      <c r="V414" s="9"/>
      <c r="W414" s="9"/>
      <c r="X414" s="9"/>
      <c r="Y414" s="9"/>
      <c r="Z414" s="9"/>
      <c r="AA414" s="9"/>
    </row>
    <row r="415" spans="2:27" ht="14.1" customHeight="1">
      <c r="B415" s="198"/>
      <c r="C415" s="198"/>
      <c r="D415" s="198"/>
      <c r="E415" s="199"/>
      <c r="F415" s="9"/>
      <c r="G415" s="9"/>
      <c r="H415" s="9"/>
      <c r="I415" s="9"/>
      <c r="J415" s="447"/>
      <c r="K415" s="447"/>
      <c r="L415" s="447"/>
      <c r="M415" s="447"/>
      <c r="N415" s="200"/>
      <c r="O415" s="200"/>
      <c r="P415" s="200"/>
      <c r="Q415" s="200"/>
      <c r="R415" s="9"/>
      <c r="S415" s="9"/>
      <c r="T415" s="9"/>
      <c r="U415" s="9"/>
      <c r="V415" s="9"/>
      <c r="W415" s="9"/>
      <c r="X415" s="9"/>
      <c r="Y415" s="9"/>
      <c r="Z415" s="9"/>
      <c r="AA415" s="9"/>
    </row>
    <row r="416" spans="2:27" ht="14.1" customHeight="1">
      <c r="B416" s="198"/>
      <c r="C416" s="198"/>
      <c r="D416" s="198"/>
      <c r="E416" s="199"/>
      <c r="F416" s="9"/>
      <c r="G416" s="9"/>
      <c r="H416" s="9"/>
      <c r="I416" s="9"/>
      <c r="J416" s="447"/>
      <c r="K416" s="447"/>
      <c r="L416" s="447"/>
      <c r="M416" s="447"/>
      <c r="N416" s="200"/>
      <c r="O416" s="200"/>
      <c r="P416" s="200"/>
      <c r="Q416" s="200"/>
      <c r="R416" s="9"/>
      <c r="S416" s="9"/>
      <c r="T416" s="9"/>
      <c r="U416" s="9"/>
      <c r="V416" s="9"/>
      <c r="W416" s="9"/>
      <c r="X416" s="9"/>
      <c r="Y416" s="9"/>
      <c r="Z416" s="9"/>
      <c r="AA416" s="9"/>
    </row>
    <row r="417" spans="2:27" ht="14.1" customHeight="1">
      <c r="B417" s="198"/>
      <c r="C417" s="198"/>
      <c r="D417" s="198"/>
      <c r="E417" s="199"/>
      <c r="F417" s="9"/>
      <c r="G417" s="9"/>
      <c r="H417" s="9"/>
      <c r="I417" s="9"/>
      <c r="J417" s="447"/>
      <c r="K417" s="447"/>
      <c r="L417" s="447"/>
      <c r="M417" s="447"/>
      <c r="N417" s="200"/>
      <c r="O417" s="200"/>
      <c r="P417" s="200"/>
      <c r="Q417" s="200"/>
      <c r="R417" s="9"/>
      <c r="S417" s="9"/>
      <c r="T417" s="9"/>
      <c r="U417" s="9"/>
      <c r="V417" s="9"/>
      <c r="W417" s="9"/>
      <c r="X417" s="9"/>
      <c r="Y417" s="9"/>
      <c r="Z417" s="9"/>
      <c r="AA417" s="9"/>
    </row>
    <row r="418" spans="2:27" ht="14.1" customHeight="1">
      <c r="B418" s="198"/>
      <c r="C418" s="198"/>
      <c r="D418" s="198"/>
      <c r="E418" s="199"/>
      <c r="F418" s="9"/>
      <c r="G418" s="9"/>
      <c r="H418" s="9"/>
      <c r="I418" s="9"/>
      <c r="J418" s="447"/>
      <c r="K418" s="447"/>
      <c r="L418" s="447"/>
      <c r="M418" s="447"/>
      <c r="N418" s="200"/>
      <c r="O418" s="200"/>
      <c r="P418" s="200"/>
      <c r="Q418" s="200"/>
      <c r="R418" s="9"/>
      <c r="S418" s="9"/>
      <c r="T418" s="9"/>
      <c r="U418" s="9"/>
      <c r="V418" s="9"/>
      <c r="W418" s="9"/>
      <c r="X418" s="9"/>
      <c r="Y418" s="9"/>
      <c r="Z418" s="9"/>
      <c r="AA418" s="9"/>
    </row>
    <row r="419" spans="2:27" ht="14.1" customHeight="1">
      <c r="B419" s="198"/>
      <c r="C419" s="198"/>
      <c r="D419" s="198"/>
      <c r="E419" s="199"/>
      <c r="F419" s="9"/>
      <c r="G419" s="9"/>
      <c r="H419" s="9"/>
      <c r="I419" s="9"/>
      <c r="J419" s="447"/>
      <c r="K419" s="447"/>
      <c r="L419" s="447"/>
      <c r="M419" s="447"/>
      <c r="N419" s="200"/>
      <c r="O419" s="200"/>
      <c r="P419" s="200"/>
      <c r="Q419" s="200"/>
      <c r="R419" s="9"/>
      <c r="S419" s="9"/>
      <c r="T419" s="9"/>
      <c r="U419" s="9"/>
      <c r="V419" s="9"/>
      <c r="W419" s="9"/>
      <c r="X419" s="9"/>
      <c r="Y419" s="9"/>
      <c r="Z419" s="9"/>
      <c r="AA419" s="9"/>
    </row>
    <row r="420" spans="2:27" ht="14.1" customHeight="1">
      <c r="B420" s="198"/>
      <c r="C420" s="198"/>
      <c r="D420" s="198"/>
      <c r="E420" s="199"/>
      <c r="F420" s="9"/>
      <c r="G420" s="9"/>
      <c r="H420" s="9"/>
      <c r="I420" s="9"/>
      <c r="J420" s="447"/>
      <c r="K420" s="447"/>
      <c r="L420" s="447"/>
      <c r="M420" s="447"/>
      <c r="N420" s="200"/>
      <c r="O420" s="200"/>
      <c r="P420" s="200"/>
      <c r="Q420" s="200"/>
      <c r="R420" s="9"/>
      <c r="S420" s="9"/>
      <c r="T420" s="9"/>
      <c r="U420" s="9"/>
      <c r="V420" s="9"/>
      <c r="W420" s="9"/>
      <c r="X420" s="9"/>
      <c r="Y420" s="9"/>
      <c r="Z420" s="9"/>
      <c r="AA420" s="9"/>
    </row>
    <row r="421" spans="2:27" ht="14.1" customHeight="1">
      <c r="B421" s="198"/>
      <c r="C421" s="198"/>
      <c r="D421" s="198"/>
      <c r="E421" s="199"/>
      <c r="F421" s="9"/>
      <c r="G421" s="9"/>
      <c r="H421" s="9"/>
      <c r="I421" s="9"/>
      <c r="J421" s="447"/>
      <c r="K421" s="447"/>
      <c r="L421" s="447"/>
      <c r="M421" s="447"/>
      <c r="N421" s="200"/>
      <c r="O421" s="200"/>
      <c r="P421" s="200"/>
      <c r="Q421" s="200"/>
      <c r="R421" s="9"/>
      <c r="S421" s="9"/>
      <c r="T421" s="9"/>
      <c r="U421" s="9"/>
      <c r="V421" s="9"/>
      <c r="W421" s="9"/>
      <c r="X421" s="9"/>
      <c r="Y421" s="9"/>
      <c r="Z421" s="9"/>
      <c r="AA421" s="9"/>
    </row>
    <row r="422" spans="2:27" ht="14.1" customHeight="1">
      <c r="B422" s="198"/>
      <c r="C422" s="198"/>
      <c r="D422" s="198"/>
      <c r="E422" s="199"/>
      <c r="F422" s="9"/>
      <c r="G422" s="9"/>
      <c r="H422" s="9"/>
      <c r="I422" s="9"/>
      <c r="J422" s="447"/>
      <c r="K422" s="447"/>
      <c r="L422" s="447"/>
      <c r="M422" s="447"/>
      <c r="N422" s="200"/>
      <c r="O422" s="200"/>
      <c r="P422" s="200"/>
      <c r="Q422" s="200"/>
      <c r="R422" s="9"/>
      <c r="S422" s="9"/>
      <c r="T422" s="9"/>
      <c r="U422" s="9"/>
      <c r="V422" s="9"/>
      <c r="W422" s="9"/>
      <c r="X422" s="9"/>
      <c r="Y422" s="9"/>
      <c r="Z422" s="9"/>
      <c r="AA422" s="9"/>
    </row>
    <row r="423" spans="2:27" ht="14.1" customHeight="1">
      <c r="B423" s="198"/>
      <c r="C423" s="198"/>
      <c r="D423" s="198"/>
      <c r="E423" s="199"/>
      <c r="F423" s="9"/>
      <c r="G423" s="9"/>
      <c r="H423" s="9"/>
      <c r="I423" s="9"/>
      <c r="J423" s="447"/>
      <c r="K423" s="447"/>
      <c r="L423" s="447"/>
      <c r="M423" s="447"/>
      <c r="N423" s="200"/>
      <c r="O423" s="200"/>
      <c r="P423" s="200"/>
      <c r="Q423" s="200"/>
      <c r="R423" s="9"/>
      <c r="S423" s="9"/>
      <c r="T423" s="9"/>
      <c r="U423" s="9"/>
      <c r="V423" s="9"/>
      <c r="W423" s="9"/>
      <c r="X423" s="9"/>
      <c r="Y423" s="9"/>
      <c r="Z423" s="9"/>
      <c r="AA423" s="9"/>
    </row>
    <row r="424" spans="2:27" ht="14.1" customHeight="1">
      <c r="B424" s="198"/>
      <c r="C424" s="198"/>
      <c r="D424" s="198"/>
      <c r="E424" s="199"/>
      <c r="F424" s="9"/>
      <c r="G424" s="9"/>
      <c r="H424" s="9"/>
      <c r="I424" s="9"/>
      <c r="J424" s="447"/>
      <c r="K424" s="447"/>
      <c r="L424" s="447"/>
      <c r="M424" s="447"/>
      <c r="N424" s="200"/>
      <c r="O424" s="200"/>
      <c r="P424" s="200"/>
      <c r="Q424" s="200"/>
      <c r="R424" s="9"/>
      <c r="S424" s="9"/>
      <c r="T424" s="9"/>
      <c r="U424" s="9"/>
      <c r="V424" s="9"/>
      <c r="W424" s="9"/>
      <c r="X424" s="9"/>
      <c r="Y424" s="9"/>
      <c r="Z424" s="9"/>
      <c r="AA424" s="9"/>
    </row>
    <row r="425" spans="2:27" ht="14.1" customHeight="1">
      <c r="B425" s="198"/>
      <c r="C425" s="198"/>
      <c r="D425" s="198"/>
      <c r="E425" s="199"/>
      <c r="F425" s="9"/>
      <c r="G425" s="9"/>
      <c r="H425" s="9"/>
      <c r="I425" s="9"/>
      <c r="J425" s="447"/>
      <c r="K425" s="447"/>
      <c r="L425" s="447"/>
      <c r="M425" s="447"/>
      <c r="N425" s="200"/>
      <c r="O425" s="200"/>
      <c r="P425" s="200"/>
      <c r="Q425" s="200"/>
      <c r="R425" s="9"/>
      <c r="S425" s="9"/>
      <c r="T425" s="9"/>
      <c r="U425" s="9"/>
      <c r="V425" s="9"/>
      <c r="W425" s="9"/>
      <c r="X425" s="9"/>
      <c r="Y425" s="9"/>
      <c r="Z425" s="9"/>
      <c r="AA425" s="9"/>
    </row>
    <row r="426" spans="2:27" ht="14.1" customHeight="1">
      <c r="B426" s="198"/>
      <c r="C426" s="198"/>
      <c r="D426" s="198"/>
      <c r="E426" s="199"/>
      <c r="F426" s="9"/>
      <c r="G426" s="9"/>
      <c r="H426" s="9"/>
      <c r="I426" s="9"/>
      <c r="J426" s="447"/>
      <c r="K426" s="447"/>
      <c r="L426" s="447"/>
      <c r="M426" s="447"/>
      <c r="N426" s="200"/>
      <c r="O426" s="200"/>
      <c r="P426" s="200"/>
      <c r="Q426" s="200"/>
      <c r="R426" s="9"/>
      <c r="S426" s="9"/>
      <c r="T426" s="9"/>
      <c r="U426" s="9"/>
      <c r="V426" s="9"/>
      <c r="W426" s="9"/>
      <c r="X426" s="9"/>
      <c r="Y426" s="9"/>
      <c r="Z426" s="9"/>
      <c r="AA426" s="9"/>
    </row>
    <row r="427" spans="2:27" ht="14.1" customHeight="1">
      <c r="B427" s="198"/>
      <c r="C427" s="198"/>
      <c r="D427" s="198"/>
      <c r="E427" s="199"/>
      <c r="F427" s="9"/>
      <c r="G427" s="9"/>
      <c r="H427" s="9"/>
      <c r="I427" s="9"/>
      <c r="J427" s="447"/>
      <c r="K427" s="447"/>
      <c r="L427" s="447"/>
      <c r="M427" s="447"/>
      <c r="N427" s="200"/>
      <c r="O427" s="200"/>
      <c r="P427" s="200"/>
      <c r="Q427" s="200"/>
      <c r="R427" s="9"/>
      <c r="S427" s="9"/>
      <c r="T427" s="9"/>
      <c r="U427" s="9"/>
      <c r="V427" s="9"/>
      <c r="W427" s="9"/>
      <c r="X427" s="9"/>
      <c r="Y427" s="9"/>
      <c r="Z427" s="9"/>
      <c r="AA427" s="9"/>
    </row>
    <row r="428" spans="2:27" ht="14.1" customHeight="1">
      <c r="B428" s="198"/>
      <c r="C428" s="198"/>
      <c r="D428" s="198"/>
      <c r="E428" s="199"/>
      <c r="F428" s="9"/>
      <c r="G428" s="9"/>
      <c r="H428" s="9"/>
      <c r="I428" s="9"/>
      <c r="J428" s="447"/>
      <c r="K428" s="447"/>
      <c r="L428" s="447"/>
      <c r="M428" s="447"/>
      <c r="N428" s="200"/>
      <c r="O428" s="200"/>
      <c r="P428" s="200"/>
      <c r="Q428" s="200"/>
      <c r="R428" s="9"/>
      <c r="S428" s="9"/>
      <c r="T428" s="9"/>
      <c r="U428" s="9"/>
      <c r="V428" s="9"/>
      <c r="W428" s="9"/>
      <c r="X428" s="9"/>
      <c r="Y428" s="9"/>
      <c r="Z428" s="9"/>
      <c r="AA428" s="9"/>
    </row>
    <row r="429" spans="2:27" ht="14.1" customHeight="1">
      <c r="B429" s="198"/>
      <c r="C429" s="198"/>
      <c r="D429" s="198"/>
      <c r="E429" s="199"/>
      <c r="F429" s="9"/>
      <c r="G429" s="9"/>
      <c r="H429" s="9"/>
      <c r="I429" s="9"/>
      <c r="J429" s="447"/>
      <c r="K429" s="447"/>
      <c r="L429" s="447"/>
      <c r="M429" s="447"/>
      <c r="N429" s="200"/>
      <c r="O429" s="200"/>
      <c r="P429" s="200"/>
      <c r="Q429" s="200"/>
      <c r="R429" s="9"/>
      <c r="S429" s="9"/>
      <c r="T429" s="9"/>
      <c r="U429" s="9"/>
      <c r="V429" s="9"/>
      <c r="W429" s="9"/>
      <c r="X429" s="9"/>
      <c r="Y429" s="9"/>
      <c r="Z429" s="9"/>
      <c r="AA429" s="9"/>
    </row>
    <row r="430" spans="2:27" ht="14.1" customHeight="1">
      <c r="B430" s="198"/>
      <c r="C430" s="198"/>
      <c r="D430" s="198"/>
      <c r="E430" s="199"/>
      <c r="F430" s="9"/>
      <c r="G430" s="9"/>
      <c r="H430" s="9"/>
      <c r="I430" s="9"/>
      <c r="J430" s="447"/>
      <c r="K430" s="447"/>
      <c r="L430" s="447"/>
      <c r="M430" s="447"/>
      <c r="N430" s="200"/>
      <c r="O430" s="200"/>
      <c r="P430" s="200"/>
      <c r="Q430" s="200"/>
      <c r="R430" s="9"/>
      <c r="S430" s="9"/>
      <c r="T430" s="9"/>
      <c r="U430" s="9"/>
      <c r="V430" s="9"/>
      <c r="W430" s="9"/>
      <c r="X430" s="9"/>
      <c r="Y430" s="9"/>
      <c r="Z430" s="9"/>
      <c r="AA430" s="9"/>
    </row>
    <row r="431" spans="2:27" ht="14.1" customHeight="1">
      <c r="B431" s="198"/>
      <c r="C431" s="198"/>
      <c r="D431" s="198"/>
      <c r="E431" s="199"/>
      <c r="F431" s="9"/>
      <c r="G431" s="9"/>
      <c r="H431" s="9"/>
      <c r="I431" s="9"/>
      <c r="J431" s="447"/>
      <c r="K431" s="447"/>
      <c r="L431" s="447"/>
      <c r="M431" s="447"/>
      <c r="N431" s="200"/>
      <c r="O431" s="200"/>
      <c r="P431" s="200"/>
      <c r="Q431" s="200"/>
      <c r="R431" s="9"/>
      <c r="S431" s="9"/>
      <c r="T431" s="9"/>
      <c r="U431" s="9"/>
      <c r="V431" s="9"/>
      <c r="W431" s="9"/>
      <c r="X431" s="9"/>
      <c r="Y431" s="9"/>
      <c r="Z431" s="9"/>
      <c r="AA431" s="9"/>
    </row>
    <row r="432" spans="2:27" ht="14.1" customHeight="1">
      <c r="B432" s="198"/>
      <c r="C432" s="198"/>
      <c r="D432" s="198"/>
      <c r="E432" s="199"/>
      <c r="F432" s="9"/>
      <c r="G432" s="9"/>
      <c r="H432" s="9"/>
      <c r="I432" s="9"/>
      <c r="J432" s="447"/>
      <c r="K432" s="447"/>
      <c r="L432" s="447"/>
      <c r="M432" s="447"/>
      <c r="N432" s="200"/>
      <c r="O432" s="200"/>
      <c r="P432" s="200"/>
      <c r="Q432" s="200"/>
      <c r="R432" s="9"/>
      <c r="S432" s="9"/>
      <c r="T432" s="9"/>
      <c r="U432" s="9"/>
      <c r="V432" s="9"/>
      <c r="W432" s="9"/>
      <c r="X432" s="9"/>
      <c r="Y432" s="9"/>
      <c r="Z432" s="9"/>
      <c r="AA432" s="9"/>
    </row>
    <row r="433" spans="2:27" ht="14.1" customHeight="1">
      <c r="B433" s="198"/>
      <c r="C433" s="198"/>
      <c r="D433" s="198"/>
      <c r="E433" s="199"/>
      <c r="F433" s="9"/>
      <c r="G433" s="9"/>
      <c r="H433" s="9"/>
      <c r="I433" s="9"/>
      <c r="J433" s="447"/>
      <c r="K433" s="447"/>
      <c r="L433" s="447"/>
      <c r="M433" s="447"/>
      <c r="N433" s="200"/>
      <c r="O433" s="200"/>
      <c r="P433" s="200"/>
      <c r="Q433" s="200"/>
      <c r="R433" s="9"/>
      <c r="S433" s="9"/>
      <c r="T433" s="9"/>
      <c r="U433" s="9"/>
      <c r="V433" s="9"/>
      <c r="W433" s="9"/>
      <c r="X433" s="9"/>
      <c r="Y433" s="9"/>
      <c r="Z433" s="9"/>
      <c r="AA433" s="9"/>
    </row>
    <row r="434" spans="2:27" ht="14.1" customHeight="1">
      <c r="B434" s="198"/>
      <c r="C434" s="198"/>
      <c r="D434" s="198"/>
      <c r="E434" s="199"/>
      <c r="F434" s="9"/>
      <c r="G434" s="9"/>
      <c r="H434" s="9"/>
      <c r="I434" s="9"/>
      <c r="J434" s="447"/>
      <c r="K434" s="447"/>
      <c r="L434" s="447"/>
      <c r="M434" s="447"/>
      <c r="N434" s="200"/>
      <c r="O434" s="200"/>
      <c r="P434" s="200"/>
      <c r="Q434" s="200"/>
      <c r="R434" s="9"/>
      <c r="S434" s="9"/>
      <c r="T434" s="9"/>
      <c r="U434" s="9"/>
      <c r="V434" s="9"/>
      <c r="W434" s="9"/>
      <c r="X434" s="9"/>
      <c r="Y434" s="9"/>
      <c r="Z434" s="9"/>
      <c r="AA434" s="9"/>
    </row>
    <row r="435" spans="2:27" ht="14.1" customHeight="1">
      <c r="B435" s="198"/>
      <c r="C435" s="198"/>
      <c r="D435" s="198"/>
      <c r="E435" s="199"/>
      <c r="F435" s="9"/>
      <c r="G435" s="9"/>
      <c r="H435" s="9"/>
      <c r="I435" s="9"/>
      <c r="J435" s="447"/>
      <c r="K435" s="447"/>
      <c r="L435" s="447"/>
      <c r="M435" s="447"/>
      <c r="N435" s="200"/>
      <c r="O435" s="200"/>
      <c r="P435" s="200"/>
      <c r="Q435" s="200"/>
      <c r="R435" s="9"/>
      <c r="S435" s="9"/>
      <c r="T435" s="9"/>
      <c r="U435" s="9"/>
      <c r="V435" s="9"/>
      <c r="W435" s="9"/>
      <c r="X435" s="9"/>
      <c r="Y435" s="9"/>
      <c r="Z435" s="9"/>
      <c r="AA435" s="9"/>
    </row>
    <row r="436" spans="2:27" ht="14.1" customHeight="1">
      <c r="B436" s="198"/>
      <c r="C436" s="198"/>
      <c r="D436" s="198"/>
      <c r="E436" s="199"/>
      <c r="F436" s="9"/>
      <c r="G436" s="9"/>
      <c r="H436" s="9"/>
      <c r="I436" s="9"/>
      <c r="J436" s="447"/>
      <c r="K436" s="447"/>
      <c r="L436" s="447"/>
      <c r="M436" s="447"/>
      <c r="N436" s="200"/>
      <c r="O436" s="200"/>
      <c r="P436" s="200"/>
      <c r="Q436" s="200"/>
      <c r="R436" s="9"/>
      <c r="S436" s="9"/>
      <c r="T436" s="9"/>
      <c r="U436" s="9"/>
      <c r="V436" s="9"/>
      <c r="W436" s="9"/>
      <c r="X436" s="9"/>
      <c r="Y436" s="9"/>
      <c r="Z436" s="9"/>
      <c r="AA436" s="9"/>
    </row>
    <row r="437" spans="2:27" ht="14.1" customHeight="1">
      <c r="B437" s="198"/>
      <c r="C437" s="198"/>
      <c r="D437" s="198"/>
      <c r="E437" s="199"/>
      <c r="F437" s="9"/>
      <c r="G437" s="9"/>
      <c r="H437" s="9"/>
      <c r="I437" s="9"/>
      <c r="J437" s="447"/>
      <c r="K437" s="447"/>
      <c r="L437" s="447"/>
      <c r="M437" s="447"/>
      <c r="N437" s="200"/>
      <c r="O437" s="200"/>
      <c r="P437" s="200"/>
      <c r="Q437" s="200"/>
      <c r="R437" s="9"/>
      <c r="S437" s="9"/>
      <c r="T437" s="9"/>
      <c r="U437" s="9"/>
      <c r="V437" s="9"/>
      <c r="W437" s="9"/>
      <c r="X437" s="9"/>
      <c r="Y437" s="9"/>
      <c r="Z437" s="9"/>
      <c r="AA437" s="9"/>
    </row>
    <row r="438" spans="2:27" ht="14.1" customHeight="1">
      <c r="B438" s="198"/>
      <c r="C438" s="198"/>
      <c r="D438" s="198"/>
      <c r="E438" s="199"/>
      <c r="F438" s="9"/>
      <c r="G438" s="9"/>
      <c r="H438" s="9"/>
      <c r="I438" s="9"/>
      <c r="J438" s="447"/>
      <c r="K438" s="447"/>
      <c r="L438" s="447"/>
      <c r="M438" s="447"/>
      <c r="N438" s="200"/>
      <c r="O438" s="200"/>
      <c r="P438" s="200"/>
      <c r="Q438" s="200"/>
      <c r="R438" s="9"/>
      <c r="S438" s="9"/>
      <c r="T438" s="9"/>
      <c r="U438" s="9"/>
      <c r="V438" s="9"/>
      <c r="W438" s="9"/>
      <c r="X438" s="9"/>
      <c r="Y438" s="9"/>
      <c r="Z438" s="9"/>
      <c r="AA438" s="9"/>
    </row>
    <row r="439" spans="2:27" ht="14.1" customHeight="1">
      <c r="B439" s="198"/>
      <c r="C439" s="198"/>
      <c r="D439" s="198"/>
      <c r="E439" s="199"/>
      <c r="F439" s="9"/>
      <c r="G439" s="9"/>
      <c r="H439" s="9"/>
      <c r="I439" s="9"/>
      <c r="J439" s="447"/>
      <c r="K439" s="447"/>
      <c r="L439" s="447"/>
      <c r="M439" s="447"/>
      <c r="N439" s="200"/>
      <c r="O439" s="200"/>
      <c r="P439" s="200"/>
      <c r="Q439" s="200"/>
      <c r="R439" s="9"/>
      <c r="S439" s="9"/>
      <c r="T439" s="9"/>
      <c r="U439" s="9"/>
      <c r="V439" s="9"/>
      <c r="W439" s="9"/>
      <c r="X439" s="9"/>
      <c r="Y439" s="9"/>
      <c r="Z439" s="9"/>
      <c r="AA439" s="9"/>
    </row>
    <row r="440" spans="2:27" ht="14.1" customHeight="1">
      <c r="B440" s="198"/>
      <c r="C440" s="198"/>
      <c r="D440" s="198"/>
      <c r="E440" s="199"/>
      <c r="F440" s="9"/>
      <c r="G440" s="9"/>
      <c r="H440" s="9"/>
      <c r="I440" s="9"/>
      <c r="J440" s="447"/>
      <c r="K440" s="447"/>
      <c r="L440" s="447"/>
      <c r="M440" s="447"/>
      <c r="N440" s="200"/>
      <c r="O440" s="200"/>
      <c r="P440" s="200"/>
      <c r="Q440" s="200"/>
      <c r="R440" s="9"/>
      <c r="S440" s="9"/>
      <c r="T440" s="9"/>
      <c r="U440" s="9"/>
      <c r="V440" s="9"/>
      <c r="W440" s="9"/>
      <c r="X440" s="9"/>
      <c r="Y440" s="9"/>
      <c r="Z440" s="9"/>
      <c r="AA440" s="9"/>
    </row>
    <row r="441" spans="2:27" ht="14.1" customHeight="1">
      <c r="B441" s="198"/>
      <c r="C441" s="198"/>
      <c r="D441" s="198"/>
      <c r="E441" s="199"/>
      <c r="F441" s="9"/>
      <c r="G441" s="9"/>
      <c r="H441" s="9"/>
      <c r="I441" s="9"/>
      <c r="J441" s="447"/>
      <c r="K441" s="447"/>
      <c r="L441" s="447"/>
      <c r="M441" s="447"/>
      <c r="N441" s="200"/>
      <c r="O441" s="200"/>
      <c r="P441" s="200"/>
      <c r="Q441" s="200"/>
      <c r="R441" s="9"/>
      <c r="S441" s="9"/>
      <c r="T441" s="9"/>
      <c r="U441" s="9"/>
      <c r="V441" s="9"/>
      <c r="W441" s="9"/>
      <c r="X441" s="9"/>
      <c r="Y441" s="9"/>
      <c r="Z441" s="9"/>
      <c r="AA441" s="9"/>
    </row>
    <row r="442" spans="2:27" ht="14.1" customHeight="1">
      <c r="B442" s="198"/>
      <c r="C442" s="198"/>
      <c r="D442" s="198"/>
      <c r="E442" s="199"/>
      <c r="F442" s="9"/>
      <c r="G442" s="9"/>
      <c r="H442" s="9"/>
      <c r="I442" s="9"/>
      <c r="J442" s="447"/>
      <c r="K442" s="447"/>
      <c r="L442" s="447"/>
      <c r="M442" s="447"/>
      <c r="N442" s="200"/>
      <c r="O442" s="200"/>
      <c r="P442" s="200"/>
      <c r="Q442" s="200"/>
      <c r="R442" s="9"/>
      <c r="S442" s="9"/>
      <c r="T442" s="9"/>
      <c r="U442" s="9"/>
      <c r="V442" s="9"/>
      <c r="W442" s="9"/>
      <c r="X442" s="9"/>
      <c r="Y442" s="9"/>
      <c r="Z442" s="9"/>
      <c r="AA442" s="9"/>
    </row>
    <row r="443" spans="2:27" ht="14.1" customHeight="1">
      <c r="B443" s="198"/>
      <c r="C443" s="198"/>
      <c r="D443" s="198"/>
      <c r="E443" s="199"/>
      <c r="F443" s="9"/>
      <c r="G443" s="9"/>
      <c r="H443" s="9"/>
      <c r="I443" s="9"/>
      <c r="J443" s="447"/>
      <c r="K443" s="447"/>
      <c r="L443" s="447"/>
      <c r="M443" s="447"/>
      <c r="N443" s="200"/>
      <c r="O443" s="200"/>
      <c r="P443" s="200"/>
      <c r="Q443" s="200"/>
      <c r="R443" s="9"/>
      <c r="S443" s="9"/>
      <c r="T443" s="9"/>
      <c r="U443" s="9"/>
      <c r="V443" s="9"/>
      <c r="W443" s="9"/>
      <c r="X443" s="9"/>
      <c r="Y443" s="9"/>
      <c r="Z443" s="9"/>
      <c r="AA443" s="9"/>
    </row>
    <row r="444" spans="2:27" ht="14.1" customHeight="1">
      <c r="B444" s="198"/>
      <c r="C444" s="198"/>
      <c r="D444" s="198"/>
      <c r="E444" s="199"/>
      <c r="F444" s="9"/>
      <c r="G444" s="9"/>
      <c r="H444" s="9"/>
      <c r="I444" s="9"/>
      <c r="J444" s="447"/>
      <c r="K444" s="447"/>
      <c r="L444" s="447"/>
      <c r="M444" s="447"/>
      <c r="N444" s="200"/>
      <c r="O444" s="200"/>
      <c r="P444" s="200"/>
      <c r="Q444" s="200"/>
      <c r="R444" s="9"/>
      <c r="S444" s="9"/>
      <c r="T444" s="9"/>
      <c r="U444" s="9"/>
      <c r="V444" s="9"/>
      <c r="W444" s="9"/>
      <c r="X444" s="9"/>
      <c r="Y444" s="9"/>
      <c r="Z444" s="9"/>
      <c r="AA444" s="9"/>
    </row>
    <row r="445" spans="2:27" ht="14.1" customHeight="1">
      <c r="B445" s="198"/>
      <c r="C445" s="198"/>
      <c r="D445" s="198"/>
      <c r="E445" s="199"/>
      <c r="F445" s="9"/>
      <c r="G445" s="9"/>
      <c r="H445" s="9"/>
      <c r="I445" s="9"/>
      <c r="J445" s="447"/>
      <c r="K445" s="447"/>
      <c r="L445" s="447"/>
      <c r="M445" s="447"/>
      <c r="N445" s="200"/>
      <c r="O445" s="200"/>
      <c r="P445" s="200"/>
      <c r="Q445" s="200"/>
      <c r="R445" s="9"/>
      <c r="S445" s="9"/>
      <c r="T445" s="9"/>
      <c r="U445" s="9"/>
      <c r="V445" s="9"/>
      <c r="W445" s="9"/>
      <c r="X445" s="9"/>
      <c r="Y445" s="9"/>
      <c r="Z445" s="9"/>
      <c r="AA445" s="9"/>
    </row>
    <row r="446" spans="2:27" ht="14.1" customHeight="1">
      <c r="B446" s="198"/>
      <c r="C446" s="198"/>
      <c r="D446" s="198"/>
      <c r="E446" s="199"/>
      <c r="F446" s="9"/>
      <c r="G446" s="9"/>
      <c r="H446" s="9"/>
      <c r="I446" s="9"/>
      <c r="J446" s="447"/>
      <c r="K446" s="447"/>
      <c r="L446" s="447"/>
      <c r="M446" s="447"/>
      <c r="N446" s="200"/>
      <c r="O446" s="200"/>
      <c r="P446" s="200"/>
      <c r="Q446" s="200"/>
      <c r="R446" s="9"/>
      <c r="S446" s="9"/>
      <c r="T446" s="9"/>
      <c r="U446" s="9"/>
      <c r="V446" s="9"/>
      <c r="W446" s="9"/>
      <c r="X446" s="9"/>
      <c r="Y446" s="9"/>
      <c r="Z446" s="9"/>
      <c r="AA446" s="9"/>
    </row>
    <row r="447" spans="2:27" ht="14.1" customHeight="1">
      <c r="B447" s="198"/>
      <c r="C447" s="198"/>
      <c r="D447" s="198"/>
      <c r="E447" s="199"/>
      <c r="F447" s="9"/>
      <c r="G447" s="9"/>
      <c r="H447" s="9"/>
      <c r="I447" s="9"/>
      <c r="J447" s="447"/>
      <c r="K447" s="447"/>
      <c r="L447" s="447"/>
      <c r="M447" s="447"/>
      <c r="N447" s="200"/>
      <c r="O447" s="200"/>
      <c r="P447" s="200"/>
      <c r="Q447" s="200"/>
      <c r="R447" s="9"/>
      <c r="S447" s="9"/>
      <c r="T447" s="9"/>
      <c r="U447" s="9"/>
      <c r="V447" s="9"/>
      <c r="W447" s="9"/>
      <c r="X447" s="9"/>
      <c r="Y447" s="9"/>
      <c r="Z447" s="9"/>
      <c r="AA447" s="9"/>
    </row>
    <row r="448" spans="2:27" ht="14.1" customHeight="1">
      <c r="B448" s="198"/>
      <c r="C448" s="198"/>
      <c r="D448" s="198"/>
      <c r="E448" s="199"/>
      <c r="F448" s="9"/>
      <c r="G448" s="9"/>
      <c r="H448" s="9"/>
      <c r="I448" s="9"/>
      <c r="J448" s="447"/>
      <c r="K448" s="447"/>
      <c r="L448" s="447"/>
      <c r="M448" s="447"/>
      <c r="N448" s="200"/>
      <c r="O448" s="200"/>
      <c r="P448" s="200"/>
      <c r="Q448" s="200"/>
      <c r="R448" s="9"/>
      <c r="S448" s="9"/>
      <c r="T448" s="9"/>
      <c r="U448" s="9"/>
      <c r="V448" s="9"/>
      <c r="W448" s="9"/>
      <c r="X448" s="9"/>
      <c r="Y448" s="9"/>
      <c r="Z448" s="9"/>
      <c r="AA448" s="9"/>
    </row>
    <row r="449" spans="2:27" ht="14.1" customHeight="1">
      <c r="B449" s="198"/>
      <c r="C449" s="198"/>
      <c r="D449" s="198"/>
      <c r="E449" s="199"/>
      <c r="F449" s="9"/>
      <c r="G449" s="9"/>
      <c r="H449" s="9"/>
      <c r="I449" s="9"/>
      <c r="J449" s="447"/>
      <c r="K449" s="447"/>
      <c r="L449" s="447"/>
      <c r="M449" s="447"/>
      <c r="N449" s="200"/>
      <c r="O449" s="200"/>
      <c r="P449" s="200"/>
      <c r="Q449" s="200"/>
      <c r="R449" s="9"/>
      <c r="S449" s="9"/>
      <c r="T449" s="9"/>
      <c r="U449" s="9"/>
      <c r="V449" s="9"/>
      <c r="W449" s="9"/>
      <c r="X449" s="9"/>
      <c r="Y449" s="9"/>
      <c r="Z449" s="9"/>
      <c r="AA449" s="9"/>
    </row>
    <row r="450" spans="2:27" ht="14.1" customHeight="1">
      <c r="B450" s="198"/>
      <c r="C450" s="198"/>
      <c r="D450" s="198"/>
      <c r="E450" s="199"/>
      <c r="F450" s="9"/>
      <c r="G450" s="9"/>
      <c r="H450" s="9"/>
      <c r="I450" s="9"/>
      <c r="J450" s="447"/>
      <c r="K450" s="447"/>
      <c r="L450" s="447"/>
      <c r="M450" s="447"/>
      <c r="N450" s="200"/>
      <c r="O450" s="200"/>
      <c r="P450" s="200"/>
      <c r="Q450" s="200"/>
      <c r="R450" s="9"/>
      <c r="S450" s="9"/>
      <c r="T450" s="9"/>
      <c r="U450" s="9"/>
      <c r="V450" s="9"/>
      <c r="W450" s="9"/>
      <c r="X450" s="9"/>
      <c r="Y450" s="9"/>
      <c r="Z450" s="9"/>
      <c r="AA450" s="9"/>
    </row>
    <row r="451" spans="2:27" ht="14.1" customHeight="1">
      <c r="B451" s="198"/>
      <c r="C451" s="198"/>
      <c r="D451" s="198"/>
      <c r="E451" s="199"/>
      <c r="F451" s="9"/>
      <c r="G451" s="9"/>
      <c r="H451" s="9"/>
      <c r="I451" s="9"/>
      <c r="J451" s="447"/>
      <c r="K451" s="447"/>
      <c r="L451" s="447"/>
      <c r="M451" s="447"/>
      <c r="N451" s="200"/>
      <c r="O451" s="200"/>
      <c r="P451" s="200"/>
      <c r="Q451" s="200"/>
      <c r="R451" s="9"/>
      <c r="S451" s="9"/>
      <c r="T451" s="9"/>
      <c r="U451" s="9"/>
      <c r="V451" s="9"/>
      <c r="W451" s="9"/>
      <c r="X451" s="9"/>
      <c r="Y451" s="9"/>
      <c r="Z451" s="9"/>
      <c r="AA451" s="9"/>
    </row>
    <row r="452" spans="2:27" ht="14.1" customHeight="1">
      <c r="B452" s="198"/>
      <c r="C452" s="198"/>
      <c r="D452" s="198"/>
      <c r="E452" s="199"/>
      <c r="F452" s="9"/>
      <c r="G452" s="9"/>
      <c r="H452" s="9"/>
      <c r="I452" s="9"/>
      <c r="J452" s="447"/>
      <c r="K452" s="447"/>
      <c r="L452" s="447"/>
      <c r="M452" s="447"/>
      <c r="N452" s="200"/>
      <c r="O452" s="200"/>
      <c r="P452" s="200"/>
      <c r="Q452" s="200"/>
      <c r="R452" s="9"/>
      <c r="S452" s="9"/>
      <c r="T452" s="9"/>
      <c r="U452" s="9"/>
      <c r="V452" s="9"/>
      <c r="W452" s="9"/>
      <c r="X452" s="9"/>
      <c r="Y452" s="9"/>
      <c r="Z452" s="9"/>
      <c r="AA452" s="9"/>
    </row>
    <row r="453" spans="2:27" ht="14.1" customHeight="1">
      <c r="B453" s="198"/>
      <c r="C453" s="198"/>
      <c r="D453" s="198"/>
      <c r="E453" s="199"/>
      <c r="F453" s="9"/>
      <c r="G453" s="9"/>
      <c r="H453" s="9"/>
      <c r="I453" s="9"/>
      <c r="J453" s="447"/>
      <c r="K453" s="447"/>
      <c r="L453" s="447"/>
      <c r="M453" s="447"/>
      <c r="N453" s="200"/>
      <c r="O453" s="200"/>
      <c r="P453" s="200"/>
      <c r="Q453" s="200"/>
      <c r="R453" s="9"/>
      <c r="S453" s="9"/>
      <c r="T453" s="9"/>
      <c r="U453" s="9"/>
      <c r="V453" s="9"/>
      <c r="W453" s="9"/>
      <c r="X453" s="9"/>
      <c r="Y453" s="9"/>
      <c r="Z453" s="9"/>
      <c r="AA453" s="9"/>
    </row>
    <row r="454" spans="2:27" ht="14.1" customHeight="1">
      <c r="B454" s="198"/>
      <c r="C454" s="198"/>
      <c r="D454" s="198"/>
      <c r="E454" s="199"/>
      <c r="F454" s="9"/>
      <c r="G454" s="9"/>
      <c r="H454" s="9"/>
      <c r="I454" s="9"/>
      <c r="J454" s="447"/>
      <c r="K454" s="447"/>
      <c r="L454" s="447"/>
      <c r="M454" s="447"/>
      <c r="N454" s="200"/>
      <c r="O454" s="200"/>
      <c r="P454" s="200"/>
      <c r="Q454" s="200"/>
      <c r="R454" s="9"/>
      <c r="S454" s="9"/>
      <c r="T454" s="9"/>
      <c r="U454" s="9"/>
      <c r="V454" s="9"/>
      <c r="W454" s="9"/>
      <c r="X454" s="9"/>
      <c r="Y454" s="9"/>
      <c r="Z454" s="9"/>
      <c r="AA454" s="9"/>
    </row>
    <row r="455" spans="2:27" ht="14.1" customHeight="1">
      <c r="B455" s="198"/>
      <c r="C455" s="198"/>
      <c r="D455" s="198"/>
      <c r="E455" s="199"/>
      <c r="F455" s="9"/>
      <c r="G455" s="9"/>
      <c r="H455" s="9"/>
      <c r="I455" s="9"/>
      <c r="J455" s="447"/>
      <c r="K455" s="447"/>
      <c r="L455" s="447"/>
      <c r="M455" s="447"/>
      <c r="N455" s="200"/>
      <c r="O455" s="200"/>
      <c r="P455" s="200"/>
      <c r="Q455" s="200"/>
      <c r="R455" s="9"/>
      <c r="S455" s="9"/>
      <c r="T455" s="9"/>
      <c r="U455" s="9"/>
      <c r="V455" s="9"/>
      <c r="W455" s="9"/>
      <c r="X455" s="9"/>
      <c r="Y455" s="9"/>
      <c r="Z455" s="9"/>
      <c r="AA455" s="9"/>
    </row>
    <row r="456" spans="2:27" ht="14.1" customHeight="1">
      <c r="B456" s="198"/>
      <c r="C456" s="198"/>
      <c r="D456" s="198"/>
      <c r="E456" s="199"/>
      <c r="F456" s="9"/>
      <c r="G456" s="9"/>
      <c r="H456" s="9"/>
      <c r="I456" s="9"/>
      <c r="J456" s="447"/>
      <c r="K456" s="447"/>
      <c r="L456" s="447"/>
      <c r="M456" s="447"/>
      <c r="N456" s="200"/>
      <c r="O456" s="200"/>
      <c r="P456" s="200"/>
      <c r="Q456" s="200"/>
      <c r="R456" s="9"/>
      <c r="S456" s="9"/>
      <c r="T456" s="9"/>
      <c r="U456" s="9"/>
      <c r="V456" s="9"/>
      <c r="W456" s="9"/>
      <c r="X456" s="9"/>
      <c r="Y456" s="9"/>
      <c r="Z456" s="9"/>
      <c r="AA456" s="9"/>
    </row>
    <row r="457" spans="2:27" ht="14.1" customHeight="1">
      <c r="B457" s="198"/>
      <c r="C457" s="198"/>
      <c r="D457" s="198"/>
      <c r="E457" s="199"/>
      <c r="F457" s="9"/>
      <c r="G457" s="9"/>
      <c r="H457" s="9"/>
      <c r="I457" s="9"/>
      <c r="J457" s="447"/>
      <c r="K457" s="447"/>
      <c r="L457" s="447"/>
      <c r="M457" s="447"/>
      <c r="N457" s="200"/>
      <c r="O457" s="200"/>
      <c r="P457" s="200"/>
      <c r="Q457" s="200"/>
      <c r="R457" s="9"/>
      <c r="S457" s="9"/>
      <c r="T457" s="9"/>
      <c r="U457" s="9"/>
      <c r="V457" s="9"/>
      <c r="W457" s="9"/>
      <c r="X457" s="9"/>
      <c r="Y457" s="9"/>
      <c r="Z457" s="9"/>
      <c r="AA457" s="9"/>
    </row>
    <row r="458" spans="2:27" ht="14.1" customHeight="1">
      <c r="B458" s="198"/>
      <c r="C458" s="198"/>
      <c r="D458" s="198"/>
      <c r="E458" s="199"/>
      <c r="F458" s="9"/>
      <c r="G458" s="9"/>
      <c r="H458" s="9"/>
      <c r="I458" s="9"/>
      <c r="J458" s="447"/>
      <c r="K458" s="447"/>
      <c r="L458" s="447"/>
      <c r="M458" s="447"/>
      <c r="N458" s="200"/>
      <c r="O458" s="200"/>
      <c r="P458" s="200"/>
      <c r="Q458" s="200"/>
      <c r="R458" s="9"/>
      <c r="S458" s="9"/>
      <c r="T458" s="9"/>
      <c r="U458" s="9"/>
      <c r="V458" s="9"/>
      <c r="W458" s="9"/>
      <c r="X458" s="9"/>
      <c r="Y458" s="9"/>
      <c r="Z458" s="9"/>
      <c r="AA458" s="9"/>
    </row>
    <row r="459" spans="2:27" ht="14.1" customHeight="1">
      <c r="B459" s="198"/>
      <c r="C459" s="198"/>
      <c r="D459" s="198"/>
      <c r="E459" s="199"/>
      <c r="F459" s="9"/>
      <c r="G459" s="9"/>
      <c r="H459" s="9"/>
      <c r="I459" s="9"/>
      <c r="J459" s="447"/>
      <c r="K459" s="447"/>
      <c r="L459" s="447"/>
      <c r="M459" s="447"/>
      <c r="N459" s="200"/>
      <c r="O459" s="200"/>
      <c r="P459" s="200"/>
      <c r="Q459" s="200"/>
      <c r="R459" s="9"/>
      <c r="S459" s="9"/>
      <c r="T459" s="9"/>
      <c r="U459" s="9"/>
      <c r="V459" s="9"/>
      <c r="W459" s="9"/>
      <c r="X459" s="9"/>
      <c r="Y459" s="9"/>
      <c r="Z459" s="9"/>
      <c r="AA459" s="9"/>
    </row>
    <row r="460" spans="2:27" ht="14.1" customHeight="1">
      <c r="B460" s="198"/>
      <c r="C460" s="198"/>
      <c r="D460" s="198"/>
      <c r="E460" s="199"/>
      <c r="F460" s="9"/>
      <c r="G460" s="9"/>
      <c r="H460" s="9"/>
      <c r="I460" s="9"/>
      <c r="J460" s="447"/>
      <c r="K460" s="447"/>
      <c r="L460" s="447"/>
      <c r="M460" s="447"/>
      <c r="N460" s="200"/>
      <c r="O460" s="200"/>
      <c r="P460" s="200"/>
      <c r="Q460" s="200"/>
      <c r="R460" s="9"/>
      <c r="S460" s="9"/>
      <c r="T460" s="9"/>
      <c r="U460" s="9"/>
      <c r="V460" s="9"/>
      <c r="W460" s="9"/>
      <c r="X460" s="9"/>
      <c r="Y460" s="9"/>
      <c r="Z460" s="9"/>
      <c r="AA460" s="9"/>
    </row>
    <row r="461" spans="2:27" ht="14.1" customHeight="1">
      <c r="B461" s="198"/>
      <c r="C461" s="198"/>
      <c r="D461" s="198"/>
      <c r="E461" s="199"/>
      <c r="F461" s="9"/>
      <c r="G461" s="9"/>
      <c r="H461" s="9"/>
      <c r="I461" s="9"/>
      <c r="J461" s="447"/>
      <c r="K461" s="447"/>
      <c r="L461" s="447"/>
      <c r="M461" s="447"/>
      <c r="N461" s="200"/>
      <c r="O461" s="200"/>
      <c r="P461" s="200"/>
      <c r="Q461" s="200"/>
      <c r="R461" s="9"/>
      <c r="S461" s="9"/>
      <c r="T461" s="9"/>
      <c r="U461" s="9"/>
      <c r="V461" s="9"/>
      <c r="W461" s="9"/>
      <c r="X461" s="9"/>
      <c r="Y461" s="9"/>
      <c r="Z461" s="9"/>
      <c r="AA461" s="9"/>
    </row>
    <row r="462" spans="2:27" ht="14.1" customHeight="1">
      <c r="B462" s="198"/>
      <c r="C462" s="198"/>
      <c r="D462" s="198"/>
      <c r="E462" s="199"/>
      <c r="F462" s="9"/>
      <c r="G462" s="9"/>
      <c r="H462" s="9"/>
      <c r="I462" s="9"/>
      <c r="J462" s="447"/>
      <c r="K462" s="447"/>
      <c r="L462" s="447"/>
      <c r="M462" s="447"/>
      <c r="N462" s="200"/>
      <c r="O462" s="200"/>
      <c r="P462" s="200"/>
      <c r="Q462" s="200"/>
      <c r="R462" s="9"/>
      <c r="S462" s="9"/>
      <c r="T462" s="9"/>
      <c r="U462" s="9"/>
      <c r="V462" s="9"/>
      <c r="W462" s="9"/>
      <c r="X462" s="9"/>
      <c r="Y462" s="9"/>
      <c r="Z462" s="9"/>
      <c r="AA462" s="9"/>
    </row>
    <row r="463" spans="2:27" ht="14.1" customHeight="1">
      <c r="B463" s="198"/>
      <c r="C463" s="198"/>
      <c r="D463" s="198"/>
      <c r="E463" s="199"/>
      <c r="F463" s="9"/>
      <c r="G463" s="9"/>
      <c r="H463" s="9"/>
      <c r="I463" s="9"/>
      <c r="J463" s="447"/>
      <c r="K463" s="447"/>
      <c r="L463" s="447"/>
      <c r="M463" s="447"/>
      <c r="N463" s="200"/>
      <c r="O463" s="200"/>
      <c r="P463" s="200"/>
      <c r="Q463" s="200"/>
      <c r="R463" s="9"/>
      <c r="S463" s="9"/>
      <c r="T463" s="9"/>
      <c r="U463" s="9"/>
      <c r="V463" s="9"/>
      <c r="W463" s="9"/>
      <c r="X463" s="9"/>
      <c r="Y463" s="9"/>
      <c r="Z463" s="9"/>
      <c r="AA463" s="9"/>
    </row>
    <row r="464" spans="2:27" ht="14.1" customHeight="1">
      <c r="B464" s="198"/>
      <c r="C464" s="198"/>
      <c r="D464" s="198"/>
      <c r="E464" s="199"/>
      <c r="F464" s="9"/>
      <c r="G464" s="9"/>
      <c r="H464" s="9"/>
      <c r="I464" s="9"/>
      <c r="J464" s="447"/>
      <c r="K464" s="447"/>
      <c r="L464" s="447"/>
      <c r="M464" s="447"/>
      <c r="N464" s="200"/>
      <c r="O464" s="200"/>
      <c r="P464" s="200"/>
      <c r="Q464" s="200"/>
      <c r="R464" s="9"/>
      <c r="S464" s="9"/>
      <c r="T464" s="9"/>
      <c r="U464" s="9"/>
      <c r="V464" s="9"/>
      <c r="W464" s="9"/>
      <c r="X464" s="9"/>
      <c r="Y464" s="9"/>
      <c r="Z464" s="9"/>
      <c r="AA464" s="9"/>
    </row>
    <row r="465" spans="2:27" ht="14.1" customHeight="1">
      <c r="B465" s="198"/>
      <c r="C465" s="198"/>
      <c r="D465" s="198"/>
      <c r="E465" s="199"/>
      <c r="F465" s="9"/>
      <c r="G465" s="9"/>
      <c r="H465" s="9"/>
      <c r="I465" s="9"/>
      <c r="J465" s="447"/>
      <c r="K465" s="447"/>
      <c r="L465" s="447"/>
      <c r="M465" s="447"/>
      <c r="N465" s="200"/>
      <c r="O465" s="200"/>
      <c r="P465" s="200"/>
      <c r="Q465" s="200"/>
      <c r="R465" s="9"/>
      <c r="S465" s="9"/>
      <c r="T465" s="9"/>
      <c r="U465" s="9"/>
      <c r="V465" s="9"/>
      <c r="W465" s="9"/>
      <c r="X465" s="9"/>
      <c r="Y465" s="9"/>
      <c r="Z465" s="9"/>
      <c r="AA465" s="9"/>
    </row>
    <row r="466" spans="2:27" ht="14.1" customHeight="1">
      <c r="B466" s="198"/>
      <c r="C466" s="198"/>
      <c r="D466" s="198"/>
      <c r="E466" s="199"/>
      <c r="F466" s="9"/>
      <c r="G466" s="9"/>
      <c r="H466" s="9"/>
      <c r="I466" s="9"/>
      <c r="J466" s="447"/>
      <c r="K466" s="447"/>
      <c r="L466" s="447"/>
      <c r="M466" s="447"/>
      <c r="N466" s="200"/>
      <c r="O466" s="200"/>
      <c r="P466" s="200"/>
      <c r="Q466" s="200"/>
      <c r="R466" s="9"/>
      <c r="S466" s="9"/>
      <c r="T466" s="9"/>
      <c r="U466" s="9"/>
      <c r="V466" s="9"/>
      <c r="W466" s="9"/>
      <c r="X466" s="9"/>
      <c r="Y466" s="9"/>
      <c r="Z466" s="9"/>
      <c r="AA466" s="9"/>
    </row>
    <row r="467" spans="2:27" ht="14.1" customHeight="1">
      <c r="B467" s="198"/>
      <c r="C467" s="198"/>
      <c r="D467" s="198"/>
      <c r="E467" s="199"/>
      <c r="F467" s="9"/>
      <c r="G467" s="9"/>
      <c r="H467" s="9"/>
      <c r="I467" s="9"/>
      <c r="J467" s="447"/>
      <c r="K467" s="447"/>
      <c r="L467" s="447"/>
      <c r="M467" s="447"/>
      <c r="N467" s="200"/>
      <c r="O467" s="200"/>
      <c r="P467" s="200"/>
      <c r="Q467" s="200"/>
      <c r="R467" s="9"/>
      <c r="S467" s="9"/>
      <c r="T467" s="9"/>
      <c r="U467" s="9"/>
      <c r="V467" s="9"/>
      <c r="W467" s="9"/>
      <c r="X467" s="9"/>
      <c r="Y467" s="9"/>
      <c r="Z467" s="9"/>
      <c r="AA467" s="9"/>
    </row>
    <row r="468" spans="2:27" ht="14.1" customHeight="1">
      <c r="B468" s="198"/>
      <c r="C468" s="198"/>
      <c r="D468" s="198"/>
      <c r="E468" s="199"/>
      <c r="F468" s="9"/>
      <c r="G468" s="9"/>
      <c r="H468" s="9"/>
      <c r="I468" s="9"/>
      <c r="J468" s="447"/>
      <c r="K468" s="447"/>
      <c r="L468" s="447"/>
      <c r="M468" s="447"/>
      <c r="N468" s="200"/>
      <c r="O468" s="200"/>
      <c r="P468" s="200"/>
      <c r="Q468" s="200"/>
      <c r="R468" s="9"/>
      <c r="S468" s="9"/>
      <c r="T468" s="9"/>
      <c r="U468" s="9"/>
      <c r="V468" s="9"/>
      <c r="W468" s="9"/>
      <c r="X468" s="9"/>
      <c r="Y468" s="9"/>
      <c r="Z468" s="9"/>
      <c r="AA468" s="9"/>
    </row>
    <row r="469" spans="2:27" ht="14.1" customHeight="1">
      <c r="B469" s="198"/>
      <c r="C469" s="198"/>
      <c r="D469" s="198"/>
      <c r="E469" s="199"/>
      <c r="F469" s="9"/>
      <c r="G469" s="9"/>
      <c r="H469" s="9"/>
      <c r="I469" s="9"/>
      <c r="J469" s="447"/>
      <c r="K469" s="447"/>
      <c r="L469" s="447"/>
      <c r="M469" s="447"/>
      <c r="N469" s="200"/>
      <c r="O469" s="200"/>
      <c r="P469" s="200"/>
      <c r="Q469" s="200"/>
      <c r="R469" s="9"/>
      <c r="S469" s="9"/>
      <c r="T469" s="9"/>
      <c r="U469" s="9"/>
      <c r="V469" s="9"/>
      <c r="W469" s="9"/>
      <c r="X469" s="9"/>
      <c r="Y469" s="9"/>
      <c r="Z469" s="9"/>
      <c r="AA469" s="9"/>
    </row>
    <row r="470" spans="2:27" ht="14.1" customHeight="1">
      <c r="B470" s="198"/>
      <c r="C470" s="198"/>
      <c r="D470" s="198"/>
      <c r="E470" s="199"/>
      <c r="F470" s="9"/>
      <c r="G470" s="9"/>
      <c r="H470" s="9"/>
      <c r="I470" s="9"/>
      <c r="J470" s="447"/>
      <c r="K470" s="447"/>
      <c r="L470" s="447"/>
      <c r="M470" s="447"/>
      <c r="N470" s="200"/>
      <c r="O470" s="200"/>
      <c r="P470" s="200"/>
      <c r="Q470" s="200"/>
      <c r="R470" s="9"/>
      <c r="S470" s="9"/>
      <c r="T470" s="9"/>
      <c r="U470" s="9"/>
      <c r="V470" s="9"/>
      <c r="W470" s="9"/>
      <c r="X470" s="9"/>
      <c r="Y470" s="9"/>
      <c r="Z470" s="9"/>
      <c r="AA470" s="9"/>
    </row>
    <row r="471" spans="2:27" ht="14.1" customHeight="1">
      <c r="B471" s="198"/>
      <c r="C471" s="198"/>
      <c r="D471" s="198"/>
      <c r="E471" s="199"/>
      <c r="F471" s="9"/>
      <c r="G471" s="9"/>
      <c r="H471" s="9"/>
      <c r="I471" s="9"/>
      <c r="J471" s="447"/>
      <c r="K471" s="447"/>
      <c r="L471" s="447"/>
      <c r="M471" s="447"/>
      <c r="N471" s="200"/>
      <c r="O471" s="200"/>
      <c r="P471" s="200"/>
      <c r="Q471" s="200"/>
      <c r="R471" s="9"/>
      <c r="S471" s="9"/>
      <c r="T471" s="9"/>
      <c r="U471" s="9"/>
      <c r="V471" s="9"/>
      <c r="W471" s="9"/>
      <c r="X471" s="9"/>
      <c r="Y471" s="9"/>
      <c r="Z471" s="9"/>
      <c r="AA471" s="9"/>
    </row>
    <row r="472" spans="2:27" ht="14.1" customHeight="1">
      <c r="B472" s="198"/>
      <c r="C472" s="198"/>
      <c r="D472" s="198"/>
      <c r="E472" s="199"/>
      <c r="F472" s="9"/>
      <c r="G472" s="9"/>
      <c r="H472" s="9"/>
      <c r="I472" s="9"/>
      <c r="J472" s="447"/>
      <c r="K472" s="447"/>
      <c r="L472" s="447"/>
      <c r="M472" s="447"/>
      <c r="N472" s="200"/>
      <c r="O472" s="200"/>
      <c r="P472" s="200"/>
      <c r="Q472" s="200"/>
      <c r="R472" s="9"/>
      <c r="S472" s="9"/>
      <c r="T472" s="9"/>
      <c r="U472" s="9"/>
      <c r="V472" s="9"/>
      <c r="W472" s="9"/>
      <c r="X472" s="9"/>
      <c r="Y472" s="9"/>
      <c r="Z472" s="9"/>
      <c r="AA472" s="9"/>
    </row>
    <row r="473" spans="2:27" ht="14.1" customHeight="1">
      <c r="B473" s="198"/>
      <c r="C473" s="198"/>
      <c r="D473" s="198"/>
      <c r="E473" s="199"/>
      <c r="F473" s="9"/>
      <c r="G473" s="9"/>
      <c r="H473" s="9"/>
      <c r="I473" s="9"/>
      <c r="J473" s="447"/>
      <c r="K473" s="447"/>
      <c r="L473" s="447"/>
      <c r="M473" s="447"/>
      <c r="N473" s="200"/>
      <c r="O473" s="200"/>
      <c r="P473" s="200"/>
      <c r="Q473" s="200"/>
      <c r="R473" s="9"/>
      <c r="S473" s="9"/>
      <c r="T473" s="9"/>
      <c r="U473" s="9"/>
      <c r="V473" s="9"/>
      <c r="W473" s="9"/>
      <c r="X473" s="9"/>
      <c r="Y473" s="9"/>
      <c r="Z473" s="9"/>
      <c r="AA473" s="9"/>
    </row>
    <row r="474" spans="2:27" ht="14.1" customHeight="1">
      <c r="B474" s="198"/>
      <c r="C474" s="198"/>
      <c r="D474" s="198"/>
      <c r="E474" s="199"/>
      <c r="F474" s="9"/>
      <c r="G474" s="9"/>
      <c r="H474" s="9"/>
      <c r="I474" s="9"/>
      <c r="J474" s="447"/>
      <c r="K474" s="447"/>
      <c r="L474" s="447"/>
      <c r="M474" s="447"/>
      <c r="N474" s="200"/>
      <c r="O474" s="200"/>
      <c r="P474" s="200"/>
      <c r="Q474" s="200"/>
      <c r="R474" s="9"/>
      <c r="S474" s="9"/>
      <c r="T474" s="9"/>
      <c r="U474" s="9"/>
      <c r="V474" s="9"/>
      <c r="W474" s="9"/>
      <c r="X474" s="9"/>
      <c r="Y474" s="9"/>
      <c r="Z474" s="9"/>
      <c r="AA474" s="9"/>
    </row>
    <row r="475" spans="2:27" ht="14.1" customHeight="1">
      <c r="E475" s="199"/>
      <c r="F475" s="9"/>
      <c r="G475" s="9"/>
      <c r="H475" s="9"/>
      <c r="I475" s="9"/>
      <c r="J475" s="447"/>
      <c r="K475" s="447"/>
      <c r="L475" s="447"/>
      <c r="M475" s="447"/>
      <c r="N475" s="200"/>
      <c r="O475" s="200"/>
      <c r="P475" s="200"/>
      <c r="Q475" s="200"/>
      <c r="R475" s="9"/>
      <c r="S475" s="9"/>
      <c r="T475" s="9"/>
      <c r="U475" s="9"/>
      <c r="V475" s="9"/>
      <c r="W475" s="9"/>
      <c r="X475" s="9"/>
      <c r="Y475" s="9"/>
      <c r="Z475" s="9"/>
      <c r="AA475" s="9"/>
    </row>
    <row r="476" spans="2:27" ht="14.1" customHeight="1">
      <c r="E476" s="199"/>
      <c r="F476" s="9"/>
      <c r="G476" s="9"/>
      <c r="H476" s="9"/>
      <c r="I476" s="9"/>
      <c r="J476" s="447"/>
      <c r="K476" s="447"/>
      <c r="L476" s="447"/>
      <c r="M476" s="447"/>
      <c r="N476" s="200"/>
      <c r="O476" s="200"/>
      <c r="P476" s="200"/>
      <c r="Q476" s="200"/>
      <c r="R476" s="9"/>
      <c r="S476" s="9"/>
      <c r="T476" s="9"/>
      <c r="U476" s="9"/>
      <c r="V476" s="9"/>
      <c r="W476" s="9"/>
      <c r="X476" s="9"/>
      <c r="Y476" s="9"/>
      <c r="Z476" s="9"/>
      <c r="AA476" s="9"/>
    </row>
    <row r="477" spans="2:27" ht="14.1" customHeight="1">
      <c r="E477" s="199"/>
      <c r="F477" s="9"/>
      <c r="G477" s="9"/>
      <c r="H477" s="9"/>
      <c r="I477" s="9"/>
      <c r="J477" s="447"/>
      <c r="K477" s="447"/>
      <c r="L477" s="447"/>
      <c r="M477" s="447"/>
      <c r="N477" s="200"/>
      <c r="O477" s="200"/>
      <c r="P477" s="200"/>
      <c r="Q477" s="200"/>
      <c r="R477" s="9"/>
      <c r="S477" s="9"/>
      <c r="T477" s="9"/>
      <c r="U477" s="9"/>
      <c r="V477" s="9"/>
      <c r="W477" s="9"/>
      <c r="X477" s="9"/>
      <c r="Y477" s="9"/>
      <c r="Z477" s="9"/>
      <c r="AA477" s="9"/>
    </row>
    <row r="478" spans="2:27" ht="14.1" customHeight="1">
      <c r="E478" s="199"/>
      <c r="F478" s="9"/>
      <c r="G478" s="9"/>
      <c r="H478" s="9"/>
      <c r="I478" s="9"/>
      <c r="J478" s="447"/>
      <c r="K478" s="447"/>
      <c r="L478" s="447"/>
      <c r="M478" s="447"/>
      <c r="N478" s="200"/>
      <c r="O478" s="200"/>
      <c r="P478" s="200"/>
      <c r="Q478" s="200"/>
      <c r="R478" s="9"/>
      <c r="S478" s="9"/>
      <c r="T478" s="9"/>
      <c r="U478" s="9"/>
      <c r="V478" s="9"/>
      <c r="W478" s="9"/>
      <c r="X478" s="9"/>
      <c r="Y478" s="9"/>
      <c r="Z478" s="9"/>
      <c r="AA478" s="9"/>
    </row>
  </sheetData>
  <autoFilter ref="B9:AC95" xr:uid="{00000000-0009-0000-0000-000004000000}"/>
  <mergeCells count="1">
    <mergeCell ref="W6:Y7"/>
  </mergeCells>
  <phoneticPr fontId="9"/>
  <printOptions horizontalCentered="1" gridLinesSet="0"/>
  <pageMargins left="0.19685039370078741" right="0.19685039370078741" top="0.59055118110236227" bottom="0.78740157480314965" header="0.39370078740157483" footer="0.19685039370078741"/>
  <pageSetup paperSize="9" scale="55" fitToHeight="0" orientation="landscape" r:id="rId1"/>
  <headerFooter alignWithMargins="0">
    <oddFooter>&amp;L&amp;"Verdana,Standaard"&amp;F-&amp;A
Atir b.v. ©&amp;R&amp;"Verdana,Standaard"printversie &amp;D</oddFooter>
  </headerFooter>
  <rowBreaks count="1" manualBreakCount="1">
    <brk id="55"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12C2-3224-4E6D-B6F5-B263D8AB1CED}">
  <sheetPr>
    <tabColor theme="0" tint="-0.14999847407452621"/>
    <pageSetUpPr fitToPage="1"/>
  </sheetPr>
  <dimension ref="A1:I14"/>
  <sheetViews>
    <sheetView showGridLines="0" zoomScale="85" zoomScaleNormal="85" workbookViewId="0">
      <pane ySplit="10" topLeftCell="A11" activePane="bottomLeft" state="frozen"/>
      <selection activeCell="D33" sqref="D33"/>
      <selection pane="bottomLeft" activeCell="A11" sqref="A11"/>
    </sheetView>
  </sheetViews>
  <sheetFormatPr defaultColWidth="9.109375" defaultRowHeight="13.2"/>
  <cols>
    <col min="1" max="1" width="26.109375" style="4" bestFit="1" customWidth="1"/>
    <col min="2" max="2" width="62.6640625" style="4" bestFit="1" customWidth="1"/>
    <col min="3" max="9" width="11.109375" style="4" customWidth="1"/>
    <col min="10" max="16384" width="9.109375" style="4"/>
  </cols>
  <sheetData>
    <row r="1" spans="1:9">
      <c r="A1" s="459" t="s">
        <v>26</v>
      </c>
    </row>
    <row r="3" spans="1:9" ht="15">
      <c r="A3" s="80" t="str">
        <f>'1-Contractblad totaal'!A3</f>
        <v>Naam opdrachtgever</v>
      </c>
      <c r="B3" s="139" t="str">
        <f>'1-Contractblad totaal'!B3</f>
        <v>GVB Veren</v>
      </c>
      <c r="E3" s="329"/>
    </row>
    <row r="4" spans="1:9" ht="15">
      <c r="A4" s="80" t="str">
        <f>'1-Contractblad totaal'!A4</f>
        <v>Calculatie onderdeel</v>
      </c>
      <c r="B4" s="139" t="str">
        <f ca="1">MID(CELL("bestandsnaam",$C$9),SEARCH("]",CELL("bestandsnaam",$C$9),1)+1,256)</f>
        <v>4b- Kantoren extra werk</v>
      </c>
    </row>
    <row r="5" spans="1:9" ht="15">
      <c r="A5" s="80" t="str">
        <f>'1-Contractblad totaal'!A5</f>
        <v>Gebouw/plaats</v>
      </c>
      <c r="B5" s="139" t="str">
        <f>'1-Contractblad totaal'!B5</f>
        <v>Amsterdam</v>
      </c>
      <c r="E5" s="329"/>
    </row>
    <row r="6" spans="1:9" ht="15">
      <c r="A6" s="80" t="str">
        <f>'1-Contractblad totaal'!A6</f>
        <v>Referentie nummer</v>
      </c>
      <c r="B6" s="139" t="str">
        <f>'1-Contractblad totaal'!B6</f>
        <v>2021-69</v>
      </c>
      <c r="E6" s="329"/>
    </row>
    <row r="7" spans="1:9" ht="15" customHeight="1">
      <c r="A7" s="80" t="str">
        <f>'1-Contractblad totaal'!A8</f>
        <v>Naam dienstverlener</v>
      </c>
      <c r="B7" s="139">
        <f>'1-Contractblad totaal'!B8</f>
        <v>0</v>
      </c>
      <c r="E7" s="330"/>
      <c r="F7" s="330"/>
      <c r="G7" s="330"/>
      <c r="H7" s="330"/>
      <c r="I7" s="330"/>
    </row>
    <row r="8" spans="1:9" ht="15">
      <c r="A8" s="80" t="str">
        <f>'1-Contractblad totaal'!A9</f>
        <v>Prijspeil</v>
      </c>
      <c r="B8" s="108">
        <f>'1-Contractblad totaal'!B9</f>
        <v>44652</v>
      </c>
      <c r="E8" s="330"/>
      <c r="F8" s="330"/>
      <c r="G8" s="330"/>
      <c r="H8" s="330"/>
      <c r="I8" s="330"/>
    </row>
    <row r="10" spans="1:9" ht="25.2">
      <c r="A10" s="336" t="s">
        <v>106</v>
      </c>
      <c r="B10" s="336" t="s">
        <v>174</v>
      </c>
      <c r="C10" s="711" t="s">
        <v>506</v>
      </c>
      <c r="D10" s="711" t="s">
        <v>107</v>
      </c>
      <c r="E10" s="711" t="s">
        <v>440</v>
      </c>
      <c r="F10" s="711" t="s">
        <v>171</v>
      </c>
      <c r="G10" s="711" t="s">
        <v>172</v>
      </c>
      <c r="H10" s="711" t="s">
        <v>173</v>
      </c>
    </row>
    <row r="11" spans="1:9" ht="15.6" customHeight="1">
      <c r="A11" s="331" t="s">
        <v>233</v>
      </c>
      <c r="B11" s="332" t="s">
        <v>274</v>
      </c>
      <c r="C11" s="712">
        <v>3</v>
      </c>
      <c r="D11" s="713">
        <v>255</v>
      </c>
      <c r="E11" s="720"/>
      <c r="F11" s="714">
        <f>E11*D11*C11</f>
        <v>0</v>
      </c>
      <c r="G11" s="715"/>
      <c r="H11" s="716">
        <f>G11*F11</f>
        <v>0</v>
      </c>
    </row>
    <row r="12" spans="1:9" ht="15.6" customHeight="1">
      <c r="A12" s="331" t="s">
        <v>233</v>
      </c>
      <c r="B12" s="332" t="s">
        <v>463</v>
      </c>
      <c r="C12" s="712">
        <v>1</v>
      </c>
      <c r="D12" s="712">
        <f>255/12*7</f>
        <v>148.75</v>
      </c>
      <c r="E12" s="720"/>
      <c r="F12" s="714">
        <f>E12*D12*C12</f>
        <v>0</v>
      </c>
      <c r="G12" s="715"/>
      <c r="H12" s="716">
        <f>G12*F12</f>
        <v>0</v>
      </c>
    </row>
    <row r="13" spans="1:9">
      <c r="C13" s="596"/>
      <c r="D13" s="596"/>
      <c r="E13" s="596"/>
      <c r="F13" s="596"/>
      <c r="G13" s="596"/>
      <c r="H13" s="596"/>
    </row>
    <row r="14" spans="1:9" s="150" customFormat="1" ht="12.6">
      <c r="A14" s="334" t="s">
        <v>8</v>
      </c>
      <c r="B14" s="335"/>
      <c r="C14" s="717"/>
      <c r="D14" s="717"/>
      <c r="E14" s="717"/>
      <c r="F14" s="718">
        <f>SUM(F11:F13)</f>
        <v>0</v>
      </c>
      <c r="G14" s="717"/>
      <c r="H14" s="719">
        <f>SUM(H11:H13)</f>
        <v>0</v>
      </c>
    </row>
  </sheetData>
  <pageMargins left="0.59375" right="0.7" top="0.75" bottom="0.75" header="0.3" footer="0.3"/>
  <pageSetup paperSize="9" scale="83" fitToHeight="0" orientation="landscape" r:id="rId1"/>
  <headerFooter>
    <oddFooter>&amp;L&amp;F-&amp;A
Atir b.v. ©&amp;Rprintversie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1819E-2DEA-4FB4-93B7-F294F6AE93C0}">
  <sheetPr>
    <tabColor theme="0" tint="-0.14999847407452621"/>
    <pageSetUpPr fitToPage="1"/>
  </sheetPr>
  <dimension ref="A1:AA37"/>
  <sheetViews>
    <sheetView showGridLines="0" topLeftCell="E1" zoomScale="85" zoomScaleNormal="85" workbookViewId="0">
      <pane ySplit="10" topLeftCell="A11" activePane="bottomLeft" state="frozen"/>
      <selection activeCell="D33" sqref="D33"/>
      <selection pane="bottomLeft" activeCell="N16" sqref="N16"/>
    </sheetView>
  </sheetViews>
  <sheetFormatPr defaultColWidth="9.109375" defaultRowHeight="13.2"/>
  <cols>
    <col min="1" max="1" width="39.5546875" style="4" customWidth="1"/>
    <col min="2" max="2" width="47.109375" style="4" customWidth="1"/>
    <col min="3" max="3" width="25" style="4" customWidth="1"/>
    <col min="4" max="10" width="18.109375" style="4" customWidth="1"/>
    <col min="11" max="13" width="14.6640625" style="4" customWidth="1"/>
    <col min="14" max="16384" width="9.109375" style="4"/>
  </cols>
  <sheetData>
    <row r="1" spans="1:27">
      <c r="A1" s="459" t="s">
        <v>26</v>
      </c>
    </row>
    <row r="3" spans="1:27">
      <c r="A3" s="98" t="str">
        <f>'1-Contractblad totaal'!A3</f>
        <v>Naam opdrachtgever</v>
      </c>
      <c r="B3" s="532" t="str">
        <f>'1-Contractblad totaal'!B3</f>
        <v>GVB Veren</v>
      </c>
    </row>
    <row r="4" spans="1:27">
      <c r="A4" s="98" t="str">
        <f>'1-Contractblad totaal'!A4</f>
        <v>Calculatie onderdeel</v>
      </c>
      <c r="B4" s="532" t="str">
        <f ca="1">MID(CELL("bestandsnaam",$C$9),SEARCH("]",CELL("bestandsnaam",$C$9),1)+1,256)</f>
        <v>4c- Noordzeekanaal</v>
      </c>
      <c r="D4" s="330"/>
    </row>
    <row r="5" spans="1:27">
      <c r="A5" s="98" t="str">
        <f>'1-Contractblad totaal'!A5</f>
        <v>Gebouw/plaats</v>
      </c>
      <c r="B5" s="532" t="str">
        <f>'1-Contractblad totaal'!B5</f>
        <v>Amsterdam</v>
      </c>
    </row>
    <row r="6" spans="1:27">
      <c r="A6" s="98" t="str">
        <f>'1-Contractblad totaal'!A6</f>
        <v>Referentie nummer</v>
      </c>
      <c r="B6" s="591" t="str">
        <f>'1-Contractblad totaal'!B6</f>
        <v>2021-69</v>
      </c>
    </row>
    <row r="7" spans="1:27" ht="15" customHeight="1">
      <c r="A7" s="98" t="str">
        <f>'1-Contractblad totaal'!A8</f>
        <v>Naam dienstverlener</v>
      </c>
      <c r="B7" s="591">
        <f>'1-Contractblad totaal'!B8</f>
        <v>0</v>
      </c>
      <c r="H7" s="330"/>
      <c r="I7" s="330"/>
    </row>
    <row r="8" spans="1:27">
      <c r="A8" s="98" t="str">
        <f>'1-Contractblad totaal'!A9</f>
        <v>Prijspeil</v>
      </c>
      <c r="B8" s="533">
        <f>'1-Contractblad totaal'!B9</f>
        <v>44652</v>
      </c>
      <c r="E8" s="330"/>
      <c r="F8" s="330"/>
      <c r="G8" s="330"/>
      <c r="H8" s="330"/>
      <c r="I8" s="330"/>
    </row>
    <row r="10" spans="1:27">
      <c r="A10" s="616" t="s">
        <v>296</v>
      </c>
      <c r="B10" s="617"/>
      <c r="C10" s="535"/>
      <c r="D10" s="535"/>
      <c r="E10" s="535"/>
      <c r="F10" s="535"/>
      <c r="G10" s="535"/>
      <c r="H10" s="535"/>
      <c r="I10" s="535"/>
      <c r="J10" s="535"/>
      <c r="K10" s="535"/>
      <c r="L10" s="536"/>
      <c r="M10" s="537"/>
    </row>
    <row r="11" spans="1:27">
      <c r="A11" s="618"/>
      <c r="B11" s="618"/>
      <c r="C11" s="530"/>
      <c r="D11" s="530"/>
      <c r="E11" s="530"/>
      <c r="F11" s="530"/>
      <c r="G11" s="530"/>
      <c r="H11" s="530"/>
      <c r="I11" s="530"/>
      <c r="J11" s="531"/>
      <c r="K11" s="530"/>
      <c r="L11" s="530"/>
      <c r="M11" s="530"/>
    </row>
    <row r="12" spans="1:27" ht="35.4" customHeight="1">
      <c r="A12" s="619" t="s">
        <v>275</v>
      </c>
      <c r="B12" s="619" t="s">
        <v>56</v>
      </c>
      <c r="C12" s="619" t="s">
        <v>299</v>
      </c>
      <c r="D12" s="623" t="s">
        <v>175</v>
      </c>
      <c r="E12" s="623" t="s">
        <v>59</v>
      </c>
      <c r="F12" s="623" t="s">
        <v>276</v>
      </c>
      <c r="G12" s="623" t="s">
        <v>277</v>
      </c>
      <c r="H12" s="623" t="s">
        <v>278</v>
      </c>
      <c r="I12" s="623" t="s">
        <v>394</v>
      </c>
      <c r="J12" s="623" t="s">
        <v>393</v>
      </c>
      <c r="K12" s="623" t="s">
        <v>391</v>
      </c>
      <c r="L12" s="623" t="s">
        <v>392</v>
      </c>
      <c r="M12" s="623" t="s">
        <v>169</v>
      </c>
      <c r="N12" s="596"/>
      <c r="O12" s="596"/>
      <c r="P12" s="596"/>
      <c r="Q12" s="596"/>
      <c r="R12" s="596"/>
      <c r="S12" s="596"/>
      <c r="T12" s="596"/>
      <c r="U12" s="596"/>
      <c r="V12" s="596"/>
      <c r="W12" s="596"/>
      <c r="X12" s="596"/>
      <c r="Y12" s="596"/>
      <c r="Z12" s="596"/>
      <c r="AA12" s="596"/>
    </row>
    <row r="13" spans="1:27" ht="15.75" customHeight="1">
      <c r="A13" s="620" t="s">
        <v>280</v>
      </c>
      <c r="B13" s="620" t="s">
        <v>281</v>
      </c>
      <c r="C13" s="666" t="s">
        <v>418</v>
      </c>
      <c r="D13" s="726">
        <v>1</v>
      </c>
      <c r="E13" s="737">
        <v>156</v>
      </c>
      <c r="F13" s="605"/>
      <c r="G13" s="606"/>
      <c r="H13" s="603"/>
      <c r="I13" s="604">
        <f>D13*E13*F13</f>
        <v>0</v>
      </c>
      <c r="J13" s="604">
        <f>D13*E13*G13</f>
        <v>0</v>
      </c>
      <c r="K13" s="601">
        <f>I13*H13</f>
        <v>0</v>
      </c>
      <c r="L13" s="601">
        <f>J13*H13</f>
        <v>0</v>
      </c>
      <c r="M13" s="601">
        <f>K13+L13</f>
        <v>0</v>
      </c>
      <c r="N13" s="596"/>
      <c r="O13" s="596"/>
      <c r="P13" s="596"/>
      <c r="Q13" s="596"/>
      <c r="R13" s="596"/>
      <c r="S13" s="596"/>
      <c r="T13" s="596"/>
      <c r="U13" s="596"/>
      <c r="V13" s="596"/>
      <c r="W13" s="596"/>
      <c r="X13" s="596"/>
      <c r="Y13" s="596"/>
      <c r="Z13" s="596"/>
      <c r="AA13" s="596"/>
    </row>
    <row r="14" spans="1:27" ht="15.75" customHeight="1">
      <c r="A14" s="620" t="s">
        <v>282</v>
      </c>
      <c r="B14" s="620" t="s">
        <v>281</v>
      </c>
      <c r="C14" s="666" t="s">
        <v>418</v>
      </c>
      <c r="D14" s="726">
        <v>1</v>
      </c>
      <c r="E14" s="737">
        <v>156</v>
      </c>
      <c r="F14" s="605"/>
      <c r="G14" s="606"/>
      <c r="H14" s="603"/>
      <c r="I14" s="604">
        <f>D14*E14*F14</f>
        <v>0</v>
      </c>
      <c r="J14" s="604">
        <f>D14*E14*G14</f>
        <v>0</v>
      </c>
      <c r="K14" s="601">
        <f>I14*H14</f>
        <v>0</v>
      </c>
      <c r="L14" s="601">
        <f>J14*H14</f>
        <v>0</v>
      </c>
      <c r="M14" s="601">
        <f>K14+L14</f>
        <v>0</v>
      </c>
      <c r="N14" s="596"/>
      <c r="O14" s="596"/>
      <c r="P14" s="596"/>
      <c r="Q14" s="596"/>
      <c r="R14" s="596"/>
      <c r="S14" s="596"/>
      <c r="T14" s="596"/>
      <c r="U14" s="596"/>
      <c r="V14" s="596"/>
      <c r="W14" s="596"/>
      <c r="X14" s="596"/>
      <c r="Y14" s="596"/>
      <c r="Z14" s="596"/>
      <c r="AA14" s="596"/>
    </row>
    <row r="15" spans="1:27" ht="15.75" customHeight="1">
      <c r="A15" s="620" t="s">
        <v>283</v>
      </c>
      <c r="B15" s="620" t="s">
        <v>281</v>
      </c>
      <c r="C15" s="666" t="s">
        <v>418</v>
      </c>
      <c r="D15" s="726">
        <v>2</v>
      </c>
      <c r="E15" s="737">
        <v>156</v>
      </c>
      <c r="F15" s="605"/>
      <c r="G15" s="606"/>
      <c r="H15" s="603"/>
      <c r="I15" s="604">
        <f>D15*E15*F15</f>
        <v>0</v>
      </c>
      <c r="J15" s="604">
        <f>D15*E15*G15</f>
        <v>0</v>
      </c>
      <c r="K15" s="601">
        <f>I15*H15</f>
        <v>0</v>
      </c>
      <c r="L15" s="601">
        <f>J15*H15</f>
        <v>0</v>
      </c>
      <c r="M15" s="601">
        <f>K15+L15</f>
        <v>0</v>
      </c>
      <c r="N15" s="596"/>
      <c r="O15" s="596"/>
      <c r="P15" s="596"/>
      <c r="Q15" s="596"/>
      <c r="R15" s="596"/>
      <c r="S15" s="596"/>
      <c r="T15" s="596"/>
      <c r="U15" s="596"/>
      <c r="V15" s="596"/>
      <c r="W15" s="596"/>
      <c r="X15" s="596"/>
      <c r="Y15" s="596"/>
      <c r="Z15" s="596"/>
      <c r="AA15" s="596"/>
    </row>
    <row r="16" spans="1:27" ht="15.75" customHeight="1">
      <c r="A16" s="621" t="s">
        <v>284</v>
      </c>
      <c r="B16" s="682"/>
      <c r="C16" s="682"/>
      <c r="D16" s="607"/>
      <c r="E16" s="607"/>
      <c r="F16" s="607"/>
      <c r="G16" s="607"/>
      <c r="H16" s="607"/>
      <c r="I16" s="608">
        <f>SUM(I13:I15)</f>
        <v>0</v>
      </c>
      <c r="J16" s="608">
        <f>SUM(J13:J15)</f>
        <v>0</v>
      </c>
      <c r="K16" s="609">
        <f>SUM(K13:K15)</f>
        <v>0</v>
      </c>
      <c r="L16" s="609">
        <f>SUM(L13:L15)</f>
        <v>0</v>
      </c>
      <c r="M16" s="609">
        <f>SUM(M13:M15)</f>
        <v>0</v>
      </c>
      <c r="N16" s="596"/>
      <c r="O16" s="596"/>
      <c r="P16" s="596"/>
      <c r="Q16" s="596"/>
      <c r="R16" s="596"/>
      <c r="S16" s="596"/>
      <c r="T16" s="596"/>
      <c r="U16" s="596"/>
      <c r="V16" s="596"/>
      <c r="W16" s="596"/>
      <c r="X16" s="596"/>
      <c r="Y16" s="596"/>
      <c r="Z16" s="596"/>
      <c r="AA16" s="596"/>
    </row>
    <row r="17" spans="1:27">
      <c r="A17" s="618"/>
      <c r="B17" s="618"/>
      <c r="C17" s="618"/>
      <c r="D17" s="612"/>
      <c r="E17" s="612"/>
      <c r="F17" s="612"/>
      <c r="G17" s="612"/>
      <c r="H17" s="612"/>
      <c r="I17" s="612"/>
      <c r="J17" s="612"/>
      <c r="K17" s="612"/>
      <c r="L17" s="612"/>
      <c r="M17" s="612"/>
      <c r="N17" s="596"/>
      <c r="O17" s="596"/>
      <c r="P17" s="596"/>
      <c r="Q17" s="596"/>
      <c r="R17" s="596"/>
      <c r="S17" s="596"/>
      <c r="T17" s="596"/>
      <c r="U17" s="596"/>
      <c r="V17" s="596"/>
      <c r="W17" s="596"/>
      <c r="X17" s="596"/>
      <c r="Y17" s="596"/>
      <c r="Z17" s="596"/>
      <c r="AA17" s="596"/>
    </row>
    <row r="18" spans="1:27" ht="28.2" customHeight="1">
      <c r="A18" s="619" t="s">
        <v>414</v>
      </c>
      <c r="B18" s="619" t="s">
        <v>56</v>
      </c>
      <c r="C18" s="619" t="s">
        <v>299</v>
      </c>
      <c r="D18" s="623" t="s">
        <v>285</v>
      </c>
      <c r="E18" s="623" t="s">
        <v>59</v>
      </c>
      <c r="F18" s="623" t="s">
        <v>276</v>
      </c>
      <c r="G18" s="623" t="s">
        <v>278</v>
      </c>
      <c r="H18" s="623" t="s">
        <v>390</v>
      </c>
      <c r="I18" s="623" t="s">
        <v>169</v>
      </c>
      <c r="J18" s="612"/>
      <c r="K18" s="612"/>
      <c r="L18" s="612"/>
      <c r="M18" s="612"/>
      <c r="N18" s="596"/>
      <c r="O18" s="596"/>
      <c r="P18" s="596"/>
      <c r="Q18" s="596"/>
      <c r="R18" s="596"/>
      <c r="S18" s="596"/>
      <c r="T18" s="596"/>
      <c r="U18" s="596"/>
      <c r="V18" s="596"/>
      <c r="W18" s="596"/>
      <c r="X18" s="596"/>
      <c r="Y18" s="596"/>
      <c r="Z18" s="596"/>
      <c r="AA18" s="596"/>
    </row>
    <row r="19" spans="1:27" ht="17.25" customHeight="1">
      <c r="A19" s="620" t="s">
        <v>286</v>
      </c>
      <c r="B19" s="620" t="s">
        <v>281</v>
      </c>
      <c r="C19" s="666" t="s">
        <v>418</v>
      </c>
      <c r="D19" s="599">
        <v>42.7</v>
      </c>
      <c r="E19" s="737">
        <v>104</v>
      </c>
      <c r="F19" s="606"/>
      <c r="G19" s="603"/>
      <c r="H19" s="604">
        <f>E19*F19</f>
        <v>0</v>
      </c>
      <c r="I19" s="601">
        <f>G19*H19</f>
        <v>0</v>
      </c>
      <c r="J19" s="612"/>
      <c r="K19" s="612"/>
      <c r="L19" s="612"/>
      <c r="M19" s="612"/>
      <c r="N19" s="596"/>
      <c r="O19" s="596"/>
      <c r="P19" s="596"/>
      <c r="Q19" s="596"/>
      <c r="R19" s="596"/>
      <c r="S19" s="596"/>
      <c r="T19" s="596"/>
      <c r="U19" s="596"/>
      <c r="V19" s="596"/>
      <c r="W19" s="596"/>
      <c r="X19" s="596"/>
      <c r="Y19" s="596"/>
      <c r="Z19" s="596"/>
      <c r="AA19" s="596"/>
    </row>
    <row r="20" spans="1:27" ht="17.25" customHeight="1">
      <c r="A20" s="620" t="s">
        <v>287</v>
      </c>
      <c r="B20" s="620" t="s">
        <v>281</v>
      </c>
      <c r="C20" s="666" t="s">
        <v>418</v>
      </c>
      <c r="D20" s="599">
        <v>55</v>
      </c>
      <c r="E20" s="737">
        <v>104</v>
      </c>
      <c r="F20" s="606"/>
      <c r="G20" s="603"/>
      <c r="H20" s="604">
        <f>E20*F20</f>
        <v>0</v>
      </c>
      <c r="I20" s="601">
        <f>G20*H20</f>
        <v>0</v>
      </c>
      <c r="J20" s="612"/>
      <c r="K20" s="612"/>
      <c r="L20" s="612"/>
      <c r="M20" s="612"/>
      <c r="N20" s="596"/>
      <c r="O20" s="596"/>
      <c r="P20" s="596"/>
      <c r="Q20" s="596"/>
      <c r="R20" s="596"/>
      <c r="S20" s="596"/>
      <c r="T20" s="596"/>
      <c r="U20" s="596"/>
      <c r="V20" s="596"/>
      <c r="W20" s="596"/>
      <c r="X20" s="596"/>
      <c r="Y20" s="596"/>
      <c r="Z20" s="596"/>
      <c r="AA20" s="596"/>
    </row>
    <row r="21" spans="1:27" s="150" customFormat="1" ht="17.25" customHeight="1">
      <c r="A21" s="620" t="s">
        <v>288</v>
      </c>
      <c r="B21" s="620" t="s">
        <v>281</v>
      </c>
      <c r="C21" s="666" t="s">
        <v>418</v>
      </c>
      <c r="D21" s="599">
        <v>31.7</v>
      </c>
      <c r="E21" s="737">
        <v>104</v>
      </c>
      <c r="F21" s="606"/>
      <c r="G21" s="603"/>
      <c r="H21" s="604">
        <f>E21*F21</f>
        <v>0</v>
      </c>
      <c r="I21" s="601">
        <f>G21*H21</f>
        <v>0</v>
      </c>
      <c r="J21" s="612"/>
      <c r="K21" s="612"/>
      <c r="L21" s="612"/>
      <c r="M21" s="612"/>
      <c r="N21" s="598"/>
      <c r="O21" s="598"/>
      <c r="P21" s="598"/>
      <c r="Q21" s="598"/>
      <c r="R21" s="598"/>
      <c r="S21" s="598"/>
      <c r="T21" s="598"/>
      <c r="U21" s="598"/>
      <c r="V21" s="598"/>
      <c r="W21" s="598"/>
      <c r="X21" s="598"/>
      <c r="Y21" s="598"/>
      <c r="Z21" s="598"/>
      <c r="AA21" s="598"/>
    </row>
    <row r="22" spans="1:27" ht="17.25" customHeight="1">
      <c r="A22" s="621" t="s">
        <v>289</v>
      </c>
      <c r="B22" s="682"/>
      <c r="C22" s="636"/>
      <c r="D22" s="607"/>
      <c r="E22" s="607"/>
      <c r="F22" s="607"/>
      <c r="G22" s="607"/>
      <c r="H22" s="608">
        <f>SUM(H19:H21)</f>
        <v>0</v>
      </c>
      <c r="I22" s="610">
        <f>SUM(I19:I21)</f>
        <v>0</v>
      </c>
      <c r="J22" s="612"/>
      <c r="K22" s="612"/>
      <c r="L22" s="612"/>
      <c r="M22" s="612"/>
      <c r="N22" s="596"/>
      <c r="O22" s="596"/>
      <c r="P22" s="596"/>
      <c r="Q22" s="596"/>
      <c r="R22" s="596"/>
      <c r="S22" s="596"/>
      <c r="T22" s="596"/>
      <c r="U22" s="596"/>
      <c r="V22" s="596"/>
      <c r="W22" s="596"/>
      <c r="X22" s="596"/>
      <c r="Y22" s="596"/>
      <c r="Z22" s="596"/>
      <c r="AA22" s="596"/>
    </row>
    <row r="23" spans="1:27">
      <c r="A23" s="618"/>
      <c r="B23" s="618"/>
      <c r="C23" s="612"/>
      <c r="D23" s="597"/>
      <c r="E23" s="597"/>
      <c r="F23" s="597"/>
      <c r="G23" s="597"/>
      <c r="H23" s="597"/>
      <c r="I23" s="597"/>
      <c r="J23" s="597"/>
      <c r="K23" s="597"/>
      <c r="L23" s="596"/>
      <c r="M23" s="596"/>
      <c r="N23" s="596"/>
      <c r="O23" s="596"/>
      <c r="P23" s="596"/>
      <c r="Q23" s="596"/>
      <c r="R23" s="596"/>
      <c r="S23" s="596"/>
      <c r="T23" s="596"/>
      <c r="U23" s="596"/>
      <c r="V23" s="596"/>
      <c r="W23" s="596"/>
      <c r="X23" s="596"/>
      <c r="Y23" s="596"/>
      <c r="Z23" s="596"/>
    </row>
    <row r="24" spans="1:27" ht="28.2" customHeight="1">
      <c r="A24" s="619" t="s">
        <v>400</v>
      </c>
      <c r="B24" s="619" t="s">
        <v>56</v>
      </c>
      <c r="C24" s="623" t="s">
        <v>293</v>
      </c>
      <c r="D24" s="623" t="s">
        <v>397</v>
      </c>
      <c r="E24" s="623" t="s">
        <v>278</v>
      </c>
      <c r="F24" s="623" t="s">
        <v>394</v>
      </c>
      <c r="G24" s="623" t="s">
        <v>169</v>
      </c>
      <c r="H24" s="612"/>
      <c r="I24" s="612"/>
      <c r="J24" s="612"/>
      <c r="K24" s="612"/>
      <c r="L24" s="612"/>
      <c r="M24" s="596"/>
      <c r="N24" s="596"/>
      <c r="O24" s="596"/>
      <c r="P24" s="596"/>
      <c r="Q24" s="596"/>
      <c r="R24" s="596"/>
      <c r="S24" s="596"/>
      <c r="T24" s="596"/>
      <c r="U24" s="596"/>
      <c r="V24" s="596"/>
      <c r="W24" s="596"/>
      <c r="X24" s="596"/>
      <c r="Y24" s="596"/>
      <c r="Z24" s="596"/>
    </row>
    <row r="25" spans="1:27" s="538" customFormat="1" ht="26.4">
      <c r="A25" s="632" t="s">
        <v>447</v>
      </c>
      <c r="B25" s="683" t="s">
        <v>444</v>
      </c>
      <c r="C25" s="599">
        <v>1</v>
      </c>
      <c r="D25" s="602"/>
      <c r="E25" s="603"/>
      <c r="F25" s="604">
        <f>+C25*D25</f>
        <v>0</v>
      </c>
      <c r="G25" s="601">
        <f>+E25*F25</f>
        <v>0</v>
      </c>
      <c r="H25" s="612"/>
      <c r="I25" s="612"/>
      <c r="J25" s="612"/>
      <c r="K25" s="612"/>
      <c r="L25" s="612"/>
      <c r="M25" s="596"/>
      <c r="N25" s="596"/>
      <c r="O25" s="596"/>
      <c r="P25" s="596"/>
      <c r="Q25" s="596"/>
      <c r="R25" s="596"/>
      <c r="S25" s="596"/>
      <c r="T25" s="596"/>
      <c r="U25" s="596"/>
      <c r="V25" s="596"/>
      <c r="W25" s="596"/>
      <c r="X25" s="596"/>
      <c r="Y25" s="596"/>
      <c r="Z25" s="596"/>
    </row>
    <row r="26" spans="1:27" s="538" customFormat="1" ht="26.4">
      <c r="A26" s="632" t="s">
        <v>446</v>
      </c>
      <c r="B26" s="683" t="s">
        <v>444</v>
      </c>
      <c r="C26" s="599">
        <v>1</v>
      </c>
      <c r="D26" s="602"/>
      <c r="E26" s="603"/>
      <c r="F26" s="604">
        <f t="shared" ref="F26:F27" si="0">+C26*D26</f>
        <v>0</v>
      </c>
      <c r="G26" s="601">
        <f t="shared" ref="G26:G27" si="1">+E26*F26</f>
        <v>0</v>
      </c>
      <c r="H26" s="612"/>
      <c r="I26" s="612"/>
      <c r="J26" s="612"/>
      <c r="K26" s="612"/>
      <c r="L26" s="612"/>
      <c r="M26" s="596"/>
      <c r="N26" s="596"/>
      <c r="O26" s="596"/>
      <c r="P26" s="596"/>
      <c r="Q26" s="596"/>
      <c r="R26" s="596"/>
      <c r="S26" s="596"/>
      <c r="T26" s="596"/>
      <c r="U26" s="596"/>
      <c r="V26" s="596"/>
      <c r="W26" s="596"/>
      <c r="X26" s="596"/>
      <c r="Y26" s="596"/>
      <c r="Z26" s="596"/>
    </row>
    <row r="27" spans="1:27" s="538" customFormat="1" ht="26.4">
      <c r="A27" s="632" t="s">
        <v>445</v>
      </c>
      <c r="B27" s="683" t="s">
        <v>444</v>
      </c>
      <c r="C27" s="599">
        <v>2</v>
      </c>
      <c r="D27" s="602"/>
      <c r="E27" s="603"/>
      <c r="F27" s="604">
        <f t="shared" si="0"/>
        <v>0</v>
      </c>
      <c r="G27" s="601">
        <f t="shared" si="1"/>
        <v>0</v>
      </c>
      <c r="H27" s="612"/>
      <c r="I27" s="612"/>
      <c r="J27" s="612"/>
      <c r="K27" s="612"/>
      <c r="L27" s="612"/>
      <c r="M27" s="596"/>
      <c r="N27" s="596"/>
      <c r="O27" s="596"/>
      <c r="P27" s="596"/>
      <c r="Q27" s="596"/>
      <c r="R27" s="596"/>
      <c r="S27" s="596"/>
      <c r="T27" s="596"/>
      <c r="U27" s="596"/>
      <c r="V27" s="596"/>
      <c r="W27" s="596"/>
      <c r="X27" s="596"/>
      <c r="Y27" s="596"/>
      <c r="Z27" s="596"/>
    </row>
    <row r="28" spans="1:27">
      <c r="A28" s="618"/>
      <c r="B28" s="684"/>
      <c r="C28" s="612"/>
      <c r="D28" s="612"/>
      <c r="E28" s="612"/>
      <c r="F28" s="109"/>
      <c r="G28" s="691"/>
      <c r="H28" s="612"/>
      <c r="I28" s="612"/>
      <c r="J28" s="612"/>
      <c r="K28" s="612"/>
      <c r="L28" s="612"/>
      <c r="M28" s="596"/>
      <c r="N28" s="596"/>
      <c r="O28" s="596"/>
      <c r="P28" s="596"/>
      <c r="Q28" s="596"/>
      <c r="R28" s="596"/>
      <c r="S28" s="596"/>
      <c r="T28" s="596"/>
      <c r="U28" s="596"/>
      <c r="V28" s="596"/>
      <c r="W28" s="596"/>
      <c r="X28" s="596"/>
      <c r="Y28" s="596"/>
      <c r="Z28" s="596"/>
    </row>
    <row r="29" spans="1:27">
      <c r="A29" s="621" t="s">
        <v>294</v>
      </c>
      <c r="B29" s="682"/>
      <c r="C29" s="607"/>
      <c r="D29" s="607"/>
      <c r="E29" s="607"/>
      <c r="F29" s="608">
        <f>SUM(F25:F28)</f>
        <v>0</v>
      </c>
      <c r="G29" s="610">
        <f>SUM(G25:G28)</f>
        <v>0</v>
      </c>
      <c r="H29" s="612"/>
      <c r="I29" s="612"/>
      <c r="J29" s="612"/>
      <c r="K29" s="612"/>
      <c r="L29" s="612"/>
      <c r="M29" s="596"/>
      <c r="N29" s="596"/>
      <c r="O29" s="596"/>
      <c r="P29" s="596"/>
      <c r="Q29" s="596"/>
      <c r="R29" s="596"/>
      <c r="S29" s="596"/>
      <c r="T29" s="596"/>
      <c r="U29" s="596"/>
      <c r="V29" s="596"/>
      <c r="W29" s="596"/>
      <c r="X29" s="596"/>
      <c r="Y29" s="596"/>
      <c r="Z29" s="596"/>
    </row>
    <row r="30" spans="1:27">
      <c r="A30" s="611"/>
      <c r="B30" s="611"/>
      <c r="C30" s="612"/>
      <c r="D30" s="612"/>
      <c r="E30" s="612"/>
      <c r="F30" s="612"/>
      <c r="G30" s="612"/>
      <c r="H30" s="612"/>
      <c r="I30" s="612"/>
      <c r="J30" s="612"/>
      <c r="K30" s="612"/>
      <c r="L30" s="612"/>
      <c r="M30" s="596"/>
      <c r="N30" s="596"/>
      <c r="O30" s="596"/>
      <c r="P30" s="596"/>
      <c r="Q30" s="596"/>
      <c r="R30" s="596"/>
      <c r="S30" s="596"/>
      <c r="T30" s="596"/>
      <c r="U30" s="596"/>
      <c r="V30" s="596"/>
      <c r="W30" s="596"/>
      <c r="X30" s="596"/>
      <c r="Y30" s="596"/>
      <c r="Z30" s="596"/>
    </row>
    <row r="31" spans="1:27">
      <c r="A31" s="637"/>
      <c r="B31" s="637"/>
      <c r="C31" s="109"/>
      <c r="D31" s="109"/>
      <c r="E31" s="109"/>
      <c r="F31" s="109"/>
      <c r="G31" s="109"/>
      <c r="H31" s="109"/>
      <c r="I31" s="109"/>
      <c r="J31" s="109"/>
      <c r="K31" s="109"/>
      <c r="L31" s="109"/>
      <c r="M31" s="596"/>
      <c r="N31" s="596"/>
      <c r="O31" s="596"/>
      <c r="P31" s="596"/>
      <c r="Q31" s="596"/>
      <c r="R31" s="596"/>
      <c r="S31" s="596"/>
      <c r="T31" s="596"/>
      <c r="U31" s="596"/>
      <c r="V31" s="596"/>
      <c r="W31" s="596"/>
      <c r="X31" s="596"/>
      <c r="Y31" s="596"/>
      <c r="Z31" s="596"/>
    </row>
    <row r="32" spans="1:27">
      <c r="A32" s="637"/>
      <c r="B32" s="637"/>
      <c r="C32" s="109"/>
      <c r="D32" s="109"/>
      <c r="E32" s="109"/>
      <c r="F32" s="109"/>
      <c r="G32" s="109"/>
      <c r="H32" s="109"/>
      <c r="I32" s="109"/>
      <c r="J32" s="109"/>
      <c r="K32" s="109"/>
      <c r="L32" s="109"/>
      <c r="M32" s="596"/>
      <c r="N32" s="596"/>
      <c r="O32" s="596"/>
      <c r="P32" s="596"/>
      <c r="Q32" s="596"/>
      <c r="R32" s="596"/>
      <c r="S32" s="596"/>
      <c r="T32" s="596"/>
      <c r="U32" s="596"/>
      <c r="V32" s="596"/>
      <c r="W32" s="596"/>
      <c r="X32" s="596"/>
      <c r="Y32" s="596"/>
      <c r="Z32" s="596"/>
    </row>
    <row r="33" spans="1:26">
      <c r="A33" s="637"/>
      <c r="B33" s="637"/>
      <c r="C33" s="109"/>
      <c r="D33" s="109"/>
      <c r="E33" s="109"/>
      <c r="F33" s="109"/>
      <c r="G33" s="721"/>
      <c r="H33" s="109"/>
      <c r="I33" s="109"/>
      <c r="J33" s="109"/>
      <c r="K33" s="109"/>
      <c r="L33" s="109"/>
      <c r="M33" s="596"/>
      <c r="N33" s="596"/>
      <c r="O33" s="596"/>
      <c r="P33" s="596"/>
      <c r="Q33" s="596"/>
      <c r="R33" s="596"/>
      <c r="S33" s="596"/>
      <c r="T33" s="596"/>
      <c r="U33" s="596"/>
      <c r="V33" s="596"/>
      <c r="W33" s="596"/>
      <c r="X33" s="596"/>
      <c r="Y33" s="596"/>
      <c r="Z33" s="596"/>
    </row>
    <row r="34" spans="1:26">
      <c r="A34" s="637"/>
      <c r="B34" s="637"/>
      <c r="C34" s="637"/>
      <c r="D34" s="637"/>
      <c r="E34" s="637"/>
      <c r="F34" s="637"/>
      <c r="G34" s="637"/>
      <c r="H34" s="637"/>
      <c r="I34" s="637"/>
      <c r="J34" s="637"/>
      <c r="K34" s="637"/>
      <c r="L34" s="637"/>
    </row>
    <row r="35" spans="1:26">
      <c r="A35" s="637"/>
      <c r="B35" s="637"/>
      <c r="C35" s="637"/>
      <c r="D35" s="637"/>
      <c r="E35" s="637"/>
      <c r="F35" s="637"/>
      <c r="G35" s="637"/>
      <c r="H35" s="637"/>
      <c r="I35" s="637"/>
      <c r="J35" s="637"/>
      <c r="K35" s="637"/>
      <c r="L35" s="637"/>
    </row>
    <row r="36" spans="1:26">
      <c r="A36" s="637"/>
      <c r="B36" s="637"/>
      <c r="C36" s="637"/>
      <c r="D36" s="637"/>
      <c r="E36" s="637"/>
      <c r="F36" s="637"/>
      <c r="G36" s="637"/>
      <c r="H36" s="637"/>
      <c r="I36" s="637"/>
      <c r="J36" s="637"/>
      <c r="K36" s="637"/>
      <c r="L36" s="637"/>
    </row>
    <row r="37" spans="1:26">
      <c r="A37" s="637"/>
      <c r="B37" s="637"/>
      <c r="C37" s="637"/>
      <c r="D37" s="637"/>
      <c r="E37" s="637"/>
      <c r="F37" s="637"/>
      <c r="G37" s="637"/>
      <c r="H37" s="637"/>
      <c r="I37" s="637"/>
      <c r="J37" s="637"/>
      <c r="K37" s="637"/>
      <c r="L37" s="637"/>
    </row>
  </sheetData>
  <phoneticPr fontId="110" type="noConversion"/>
  <pageMargins left="0.59375" right="0.7" top="0.75" bottom="0.75" header="0.3" footer="0.3"/>
  <pageSetup paperSize="9" scale="45" fitToHeight="0" orientation="landscape" r:id="rId1"/>
  <headerFooter>
    <oddFooter>&amp;L&amp;F-&amp;A
Atir b.v. ©&amp;Rprintversie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30581-B30C-4BC3-9FF4-9F0CF5B83552}">
  <sheetPr>
    <tabColor theme="0" tint="-0.14999847407452621"/>
    <pageSetUpPr fitToPage="1"/>
  </sheetPr>
  <dimension ref="A1:K32"/>
  <sheetViews>
    <sheetView showGridLines="0" zoomScale="85" zoomScaleNormal="85" workbookViewId="0">
      <pane ySplit="10" topLeftCell="A13" activePane="bottomLeft" state="frozen"/>
      <selection activeCell="D33" sqref="D33"/>
      <selection pane="bottomLeft" activeCell="P37" sqref="P37"/>
    </sheetView>
  </sheetViews>
  <sheetFormatPr defaultColWidth="9.109375" defaultRowHeight="13.2"/>
  <cols>
    <col min="1" max="1" width="31.33203125" style="4" bestFit="1" customWidth="1"/>
    <col min="2" max="2" width="19.88671875" style="4" customWidth="1"/>
    <col min="3" max="3" width="25" style="4" hidden="1" customWidth="1"/>
    <col min="4" max="4" width="14" style="4" customWidth="1"/>
    <col min="5" max="5" width="11.6640625" style="4" customWidth="1"/>
    <col min="6" max="6" width="15.109375" style="4" customWidth="1"/>
    <col min="7" max="7" width="18" style="4" bestFit="1" customWidth="1"/>
    <col min="8" max="8" width="13.44140625" style="4" customWidth="1"/>
    <col min="9" max="9" width="19.88671875" style="4" customWidth="1"/>
    <col min="10" max="11" width="18" style="4" bestFit="1" customWidth="1"/>
    <col min="12" max="16384" width="9.109375" style="4"/>
  </cols>
  <sheetData>
    <row r="1" spans="1:11">
      <c r="A1" s="459" t="s">
        <v>26</v>
      </c>
    </row>
    <row r="3" spans="1:11">
      <c r="A3" s="98" t="str">
        <f>'1-Contractblad totaal'!A3</f>
        <v>Naam opdrachtgever</v>
      </c>
      <c r="B3" s="532" t="str">
        <f>'1-Contractblad totaal'!B3</f>
        <v>GVB Veren</v>
      </c>
    </row>
    <row r="4" spans="1:11">
      <c r="A4" s="98" t="str">
        <f>'1-Contractblad totaal'!A4</f>
        <v>Calculatie onderdeel</v>
      </c>
      <c r="B4" s="532" t="str">
        <f ca="1">MID(CELL("bestandsnaam",$C$9),SEARCH("]",CELL("bestandsnaam",$C$9),1)+1,256)</f>
        <v>4d-IJ Veren</v>
      </c>
      <c r="F4" s="329"/>
    </row>
    <row r="5" spans="1:11">
      <c r="A5" s="98" t="str">
        <f>'1-Contractblad totaal'!A5</f>
        <v>Gebouw/plaats</v>
      </c>
      <c r="B5" s="532" t="str">
        <f>'1-Contractblad totaal'!B5</f>
        <v>Amsterdam</v>
      </c>
    </row>
    <row r="6" spans="1:11">
      <c r="A6" s="98" t="str">
        <f>'1-Contractblad totaal'!A6</f>
        <v>Referentie nummer</v>
      </c>
      <c r="B6" s="532" t="str">
        <f>'1-Contractblad totaal'!B6</f>
        <v>2021-69</v>
      </c>
    </row>
    <row r="7" spans="1:11" ht="15" customHeight="1">
      <c r="A7" s="98" t="str">
        <f>'1-Contractblad totaal'!A8</f>
        <v>Naam dienstverlener</v>
      </c>
      <c r="B7" s="532">
        <f>'1-Contractblad totaal'!B8</f>
        <v>0</v>
      </c>
      <c r="H7" s="330"/>
      <c r="I7" s="330"/>
    </row>
    <row r="8" spans="1:11">
      <c r="A8" s="98" t="str">
        <f>'1-Contractblad totaal'!A9</f>
        <v>Prijspeil</v>
      </c>
      <c r="B8" s="533">
        <f>'1-Contractblad totaal'!B9</f>
        <v>44652</v>
      </c>
      <c r="E8" s="330"/>
      <c r="F8" s="330"/>
      <c r="G8" s="330"/>
      <c r="H8" s="330"/>
      <c r="I8" s="330"/>
    </row>
    <row r="10" spans="1:11">
      <c r="A10" s="616" t="s">
        <v>297</v>
      </c>
      <c r="B10" s="617"/>
      <c r="C10" s="617"/>
      <c r="D10" s="535"/>
      <c r="E10" s="535"/>
      <c r="F10" s="535"/>
      <c r="G10" s="535"/>
      <c r="H10" s="535"/>
      <c r="I10" s="543"/>
    </row>
    <row r="11" spans="1:11">
      <c r="A11" s="618"/>
      <c r="B11" s="618"/>
      <c r="C11" s="618"/>
      <c r="D11" s="530"/>
      <c r="E11" s="530"/>
      <c r="F11" s="530"/>
      <c r="G11" s="530"/>
      <c r="H11" s="530"/>
      <c r="I11" s="530"/>
      <c r="J11" s="530"/>
      <c r="K11" s="530"/>
    </row>
    <row r="12" spans="1:11" ht="44.4" customHeight="1">
      <c r="A12" s="619" t="s">
        <v>298</v>
      </c>
      <c r="B12" s="619" t="s">
        <v>299</v>
      </c>
      <c r="C12" s="619" t="s">
        <v>56</v>
      </c>
      <c r="D12" s="623" t="s">
        <v>175</v>
      </c>
      <c r="E12" s="623" t="s">
        <v>59</v>
      </c>
      <c r="F12" s="623" t="s">
        <v>300</v>
      </c>
      <c r="G12" s="623" t="s">
        <v>278</v>
      </c>
      <c r="H12" s="623" t="s">
        <v>401</v>
      </c>
      <c r="I12" s="623" t="s">
        <v>169</v>
      </c>
      <c r="J12" s="530"/>
      <c r="K12" s="530"/>
    </row>
    <row r="13" spans="1:11" ht="15.75" customHeight="1">
      <c r="A13" s="620" t="s">
        <v>507</v>
      </c>
      <c r="B13" s="666" t="s">
        <v>487</v>
      </c>
      <c r="C13" s="620" t="s">
        <v>301</v>
      </c>
      <c r="D13" s="599">
        <v>7</v>
      </c>
      <c r="E13" s="599">
        <v>50</v>
      </c>
      <c r="F13" s="605"/>
      <c r="G13" s="603"/>
      <c r="H13" s="604">
        <f>D13*E13*F13</f>
        <v>0</v>
      </c>
      <c r="I13" s="601">
        <f>H13*G13</f>
        <v>0</v>
      </c>
      <c r="J13" s="706"/>
      <c r="K13" s="530"/>
    </row>
    <row r="14" spans="1:11" ht="15.75" customHeight="1">
      <c r="A14" s="620" t="s">
        <v>508</v>
      </c>
      <c r="B14" s="666" t="s">
        <v>487</v>
      </c>
      <c r="C14" s="620" t="s">
        <v>301</v>
      </c>
      <c r="D14" s="599">
        <v>7</v>
      </c>
      <c r="E14" s="599">
        <v>204</v>
      </c>
      <c r="F14" s="605"/>
      <c r="G14" s="603"/>
      <c r="H14" s="604">
        <f>D14*E14*F14</f>
        <v>0</v>
      </c>
      <c r="I14" s="601">
        <f>H14*G14</f>
        <v>0</v>
      </c>
      <c r="J14" s="706"/>
      <c r="K14" s="530"/>
    </row>
    <row r="15" spans="1:11" ht="15.75" customHeight="1">
      <c r="A15" s="620" t="s">
        <v>486</v>
      </c>
      <c r="B15" s="666" t="s">
        <v>488</v>
      </c>
      <c r="C15" s="620" t="s">
        <v>301</v>
      </c>
      <c r="D15" s="599">
        <v>7</v>
      </c>
      <c r="E15" s="599">
        <v>254</v>
      </c>
      <c r="F15" s="605"/>
      <c r="G15" s="603"/>
      <c r="H15" s="604">
        <f>D15*E15*F15</f>
        <v>0</v>
      </c>
      <c r="I15" s="601">
        <f>H15*G15</f>
        <v>0</v>
      </c>
      <c r="J15" s="530"/>
      <c r="K15" s="530"/>
    </row>
    <row r="16" spans="1:11" ht="15.75" customHeight="1">
      <c r="A16" s="620" t="s">
        <v>489</v>
      </c>
      <c r="B16" s="666" t="s">
        <v>511</v>
      </c>
      <c r="C16" s="620" t="s">
        <v>301</v>
      </c>
      <c r="D16" s="599">
        <v>7</v>
      </c>
      <c r="E16" s="599">
        <v>102</v>
      </c>
      <c r="F16" s="605"/>
      <c r="G16" s="603"/>
      <c r="H16" s="604">
        <f t="shared" ref="H16:H28" si="0">D16*E16*F16</f>
        <v>0</v>
      </c>
      <c r="I16" s="601">
        <f t="shared" ref="I16:I28" si="1">H16*G16</f>
        <v>0</v>
      </c>
      <c r="J16" s="530"/>
      <c r="K16" s="530"/>
    </row>
    <row r="17" spans="1:11" ht="15.75" customHeight="1">
      <c r="A17" s="620" t="s">
        <v>302</v>
      </c>
      <c r="B17" s="666" t="s">
        <v>511</v>
      </c>
      <c r="C17" s="620" t="s">
        <v>301</v>
      </c>
      <c r="D17" s="599">
        <v>7</v>
      </c>
      <c r="E17" s="599">
        <v>9</v>
      </c>
      <c r="F17" s="605"/>
      <c r="G17" s="603"/>
      <c r="H17" s="604">
        <f t="shared" ref="H17" si="2">D17*E17*F17</f>
        <v>0</v>
      </c>
      <c r="I17" s="601">
        <f t="shared" ref="I17" si="3">H17*G17</f>
        <v>0</v>
      </c>
      <c r="J17" s="530"/>
      <c r="K17" s="530"/>
    </row>
    <row r="18" spans="1:11" ht="15.75" customHeight="1">
      <c r="A18" s="620"/>
      <c r="B18" s="666"/>
      <c r="C18" s="620"/>
      <c r="D18" s="599"/>
      <c r="E18" s="599"/>
      <c r="F18" s="599"/>
      <c r="G18" s="599"/>
      <c r="H18" s="599"/>
      <c r="I18" s="601"/>
      <c r="J18" s="530"/>
      <c r="K18" s="530"/>
    </row>
    <row r="19" spans="1:11" ht="15.75" customHeight="1">
      <c r="A19" s="620" t="s">
        <v>509</v>
      </c>
      <c r="B19" s="666" t="s">
        <v>487</v>
      </c>
      <c r="C19" s="620" t="s">
        <v>301</v>
      </c>
      <c r="D19" s="726">
        <v>2</v>
      </c>
      <c r="E19" s="599">
        <v>50</v>
      </c>
      <c r="F19" s="605"/>
      <c r="G19" s="603"/>
      <c r="H19" s="604">
        <f t="shared" ref="H19" si="4">D19*E19*F19</f>
        <v>0</v>
      </c>
      <c r="I19" s="601">
        <f t="shared" ref="I19" si="5">H19*G19</f>
        <v>0</v>
      </c>
      <c r="J19" s="530"/>
      <c r="K19" s="530"/>
    </row>
    <row r="20" spans="1:11" ht="15.75" customHeight="1">
      <c r="A20" s="620" t="s">
        <v>510</v>
      </c>
      <c r="B20" s="666" t="s">
        <v>487</v>
      </c>
      <c r="C20" s="620" t="s">
        <v>301</v>
      </c>
      <c r="D20" s="726">
        <v>2</v>
      </c>
      <c r="E20" s="599">
        <v>204</v>
      </c>
      <c r="F20" s="605"/>
      <c r="G20" s="603"/>
      <c r="H20" s="604">
        <f t="shared" si="0"/>
        <v>0</v>
      </c>
      <c r="I20" s="601">
        <f t="shared" si="1"/>
        <v>0</v>
      </c>
      <c r="J20" s="530"/>
      <c r="K20" s="530"/>
    </row>
    <row r="21" spans="1:11" s="150" customFormat="1" ht="15.75" customHeight="1">
      <c r="A21" s="620" t="s">
        <v>490</v>
      </c>
      <c r="B21" s="666" t="s">
        <v>488</v>
      </c>
      <c r="C21" s="620" t="s">
        <v>301</v>
      </c>
      <c r="D21" s="726">
        <v>2</v>
      </c>
      <c r="E21" s="599">
        <v>254</v>
      </c>
      <c r="F21" s="605"/>
      <c r="G21" s="603"/>
      <c r="H21" s="604">
        <f t="shared" si="0"/>
        <v>0</v>
      </c>
      <c r="I21" s="601">
        <f t="shared" si="1"/>
        <v>0</v>
      </c>
      <c r="J21" s="530"/>
      <c r="K21" s="530"/>
    </row>
    <row r="22" spans="1:11" ht="15.75" customHeight="1">
      <c r="A22" s="620" t="s">
        <v>491</v>
      </c>
      <c r="B22" s="666" t="s">
        <v>511</v>
      </c>
      <c r="C22" s="620" t="s">
        <v>301</v>
      </c>
      <c r="D22" s="726">
        <v>2</v>
      </c>
      <c r="E22" s="599">
        <v>102</v>
      </c>
      <c r="F22" s="605"/>
      <c r="G22" s="603"/>
      <c r="H22" s="604">
        <f t="shared" si="0"/>
        <v>0</v>
      </c>
      <c r="I22" s="601">
        <f t="shared" si="1"/>
        <v>0</v>
      </c>
      <c r="J22" s="530"/>
      <c r="K22" s="530"/>
    </row>
    <row r="23" spans="1:11" ht="15.75" customHeight="1">
      <c r="A23" s="620" t="s">
        <v>303</v>
      </c>
      <c r="B23" s="666" t="s">
        <v>511</v>
      </c>
      <c r="C23" s="620" t="s">
        <v>301</v>
      </c>
      <c r="D23" s="726">
        <v>2</v>
      </c>
      <c r="E23" s="599">
        <v>9</v>
      </c>
      <c r="F23" s="605"/>
      <c r="G23" s="603"/>
      <c r="H23" s="604">
        <f t="shared" ref="H23" si="6">D23*E23*F23</f>
        <v>0</v>
      </c>
      <c r="I23" s="601">
        <f t="shared" ref="I23" si="7">H23*G23</f>
        <v>0</v>
      </c>
      <c r="J23" s="530"/>
      <c r="K23" s="530"/>
    </row>
    <row r="24" spans="1:11" ht="15.75" customHeight="1">
      <c r="A24" s="620"/>
      <c r="B24" s="666"/>
      <c r="C24" s="620"/>
      <c r="D24" s="599"/>
      <c r="E24" s="599"/>
      <c r="F24" s="599"/>
      <c r="G24" s="599"/>
      <c r="H24" s="599"/>
      <c r="I24" s="601"/>
      <c r="J24" s="530"/>
      <c r="K24" s="530"/>
    </row>
    <row r="25" spans="1:11" ht="15.75" customHeight="1">
      <c r="A25" s="620" t="s">
        <v>512</v>
      </c>
      <c r="B25" s="666" t="s">
        <v>487</v>
      </c>
      <c r="C25" s="620" t="s">
        <v>301</v>
      </c>
      <c r="D25" s="599">
        <v>7</v>
      </c>
      <c r="E25" s="599">
        <v>50</v>
      </c>
      <c r="F25" s="605"/>
      <c r="G25" s="603"/>
      <c r="H25" s="604">
        <f t="shared" ref="H25" si="8">D25*E25*F25</f>
        <v>0</v>
      </c>
      <c r="I25" s="601">
        <f t="shared" ref="I25" si="9">H25*G25</f>
        <v>0</v>
      </c>
      <c r="J25" s="530"/>
      <c r="K25" s="530"/>
    </row>
    <row r="26" spans="1:11" ht="15.75" customHeight="1">
      <c r="A26" s="620" t="s">
        <v>513</v>
      </c>
      <c r="B26" s="666" t="s">
        <v>487</v>
      </c>
      <c r="C26" s="620" t="s">
        <v>301</v>
      </c>
      <c r="D26" s="599">
        <v>7</v>
      </c>
      <c r="E26" s="599">
        <v>204</v>
      </c>
      <c r="F26" s="605"/>
      <c r="G26" s="603"/>
      <c r="H26" s="604">
        <f t="shared" si="0"/>
        <v>0</v>
      </c>
      <c r="I26" s="601">
        <f t="shared" si="1"/>
        <v>0</v>
      </c>
      <c r="J26" s="530"/>
      <c r="K26" s="530"/>
    </row>
    <row r="27" spans="1:11" ht="15.75" customHeight="1">
      <c r="A27" s="620" t="s">
        <v>492</v>
      </c>
      <c r="B27" s="666" t="s">
        <v>488</v>
      </c>
      <c r="C27" s="620" t="s">
        <v>301</v>
      </c>
      <c r="D27" s="599">
        <v>7</v>
      </c>
      <c r="E27" s="599">
        <v>254</v>
      </c>
      <c r="F27" s="605"/>
      <c r="G27" s="603"/>
      <c r="H27" s="604">
        <f t="shared" si="0"/>
        <v>0</v>
      </c>
      <c r="I27" s="601">
        <f t="shared" si="1"/>
        <v>0</v>
      </c>
      <c r="J27" s="530"/>
      <c r="K27" s="530"/>
    </row>
    <row r="28" spans="1:11" ht="15.75" customHeight="1">
      <c r="A28" s="620" t="s">
        <v>493</v>
      </c>
      <c r="B28" s="666" t="s">
        <v>511</v>
      </c>
      <c r="C28" s="620" t="s">
        <v>301</v>
      </c>
      <c r="D28" s="599">
        <v>7</v>
      </c>
      <c r="E28" s="599">
        <v>102</v>
      </c>
      <c r="F28" s="605"/>
      <c r="G28" s="603"/>
      <c r="H28" s="604">
        <f t="shared" si="0"/>
        <v>0</v>
      </c>
      <c r="I28" s="601">
        <f t="shared" si="1"/>
        <v>0</v>
      </c>
      <c r="J28" s="530"/>
      <c r="K28" s="530"/>
    </row>
    <row r="29" spans="1:11" ht="15.75" customHeight="1">
      <c r="A29" s="620" t="s">
        <v>448</v>
      </c>
      <c r="B29" s="666" t="s">
        <v>511</v>
      </c>
      <c r="C29" s="620" t="s">
        <v>301</v>
      </c>
      <c r="D29" s="599">
        <v>7</v>
      </c>
      <c r="E29" s="599">
        <v>9</v>
      </c>
      <c r="F29" s="605"/>
      <c r="G29" s="603"/>
      <c r="H29" s="604">
        <f>D29*E29*F29</f>
        <v>0</v>
      </c>
      <c r="I29" s="601">
        <f t="shared" ref="I29" si="10">H29*G29</f>
        <v>0</v>
      </c>
      <c r="J29" s="530"/>
      <c r="K29" s="530"/>
    </row>
    <row r="30" spans="1:11" ht="15.75" customHeight="1">
      <c r="A30" s="618"/>
      <c r="B30" s="618"/>
      <c r="C30" s="618"/>
      <c r="D30" s="612"/>
      <c r="E30" s="612"/>
      <c r="F30" s="612"/>
      <c r="G30" s="612"/>
      <c r="H30" s="612"/>
      <c r="I30" s="612"/>
      <c r="J30" s="530"/>
      <c r="K30" s="530"/>
    </row>
    <row r="31" spans="1:11" ht="15.75" customHeight="1">
      <c r="A31" s="621" t="s">
        <v>304</v>
      </c>
      <c r="B31" s="622"/>
      <c r="C31" s="622"/>
      <c r="D31" s="613"/>
      <c r="E31" s="613"/>
      <c r="F31" s="613"/>
      <c r="G31" s="614"/>
      <c r="H31" s="608">
        <f>SUM(H13:H29)</f>
        <v>0</v>
      </c>
      <c r="I31" s="615">
        <f>SUM(I13:I29)</f>
        <v>0</v>
      </c>
      <c r="J31" s="530"/>
      <c r="K31" s="530"/>
    </row>
    <row r="32" spans="1:11">
      <c r="A32" s="530"/>
      <c r="B32" s="530"/>
      <c r="C32" s="530"/>
      <c r="D32" s="530"/>
      <c r="E32" s="530"/>
      <c r="F32" s="530"/>
      <c r="G32" s="530"/>
      <c r="H32" s="530"/>
      <c r="I32" s="530"/>
      <c r="J32" s="530"/>
      <c r="K32" s="530"/>
    </row>
  </sheetData>
  <pageMargins left="0.59375" right="0.7" top="0.75" bottom="0.75" header="0.3" footer="0.3"/>
  <pageSetup paperSize="9" scale="78"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A2C51-5C9C-4CF4-84D2-B31E33997445}">
  <sheetPr>
    <tabColor theme="0" tint="-0.14999847407452621"/>
    <pageSetUpPr fitToPage="1"/>
  </sheetPr>
  <dimension ref="A1:L43"/>
  <sheetViews>
    <sheetView showGridLines="0" zoomScale="85" zoomScaleNormal="85" workbookViewId="0">
      <pane xSplit="1" ySplit="12" topLeftCell="C25" activePane="bottomRight" state="frozen"/>
      <selection pane="topRight" activeCell="B1" sqref="B1"/>
      <selection pane="bottomLeft" activeCell="A13" sqref="A13"/>
      <selection pane="bottomRight" activeCell="J43" sqref="J43"/>
    </sheetView>
  </sheetViews>
  <sheetFormatPr defaultColWidth="9.109375" defaultRowHeight="13.2"/>
  <cols>
    <col min="1" max="1" width="47.33203125" style="4" customWidth="1"/>
    <col min="2" max="2" width="31.88671875" style="4" customWidth="1"/>
    <col min="3" max="3" width="32.109375" style="4" customWidth="1"/>
    <col min="4" max="4" width="15.44140625" style="4" bestFit="1" customWidth="1"/>
    <col min="5" max="5" width="16" style="4" customWidth="1"/>
    <col min="6" max="6" width="12.5546875" style="4" customWidth="1"/>
    <col min="7" max="7" width="13.44140625" style="4" customWidth="1"/>
    <col min="8" max="8" width="18" style="4" bestFit="1" customWidth="1"/>
    <col min="9" max="9" width="13.44140625" style="4" customWidth="1"/>
    <col min="10" max="10" width="19.88671875" style="4" customWidth="1"/>
    <col min="11" max="12" width="18" style="4" bestFit="1" customWidth="1"/>
    <col min="13" max="16384" width="9.109375" style="4"/>
  </cols>
  <sheetData>
    <row r="1" spans="1:12">
      <c r="A1" s="459" t="s">
        <v>26</v>
      </c>
    </row>
    <row r="2" spans="1:12">
      <c r="E2" s="329"/>
      <c r="F2" s="329"/>
      <c r="G2" s="329"/>
      <c r="H2" s="329"/>
      <c r="I2" s="329"/>
      <c r="J2" s="329"/>
      <c r="K2" s="329"/>
      <c r="L2" s="329"/>
    </row>
    <row r="3" spans="1:12">
      <c r="A3" s="98" t="str">
        <f>'1-Contractblad totaal'!A3</f>
        <v>Naam opdrachtgever</v>
      </c>
      <c r="B3" s="532" t="str">
        <f>'1-Contractblad totaal'!B3</f>
        <v>GVB Veren</v>
      </c>
      <c r="E3" s="329"/>
      <c r="F3" s="329"/>
      <c r="G3" s="329"/>
      <c r="H3" s="329"/>
      <c r="I3" s="329"/>
    </row>
    <row r="4" spans="1:12">
      <c r="A4" s="98" t="str">
        <f>'1-Contractblad totaal'!A4</f>
        <v>Calculatie onderdeel</v>
      </c>
      <c r="B4" s="532" t="str">
        <f ca="1">MID(CELL("bestandsnaam",$D$9),SEARCH("]",CELL("bestandsnaam",$D$9),1)+1,256)</f>
        <v>4e-IJ aanlegpunten</v>
      </c>
      <c r="E4" s="329"/>
      <c r="F4" s="329"/>
      <c r="G4" s="329"/>
      <c r="H4" s="329"/>
      <c r="I4" s="329"/>
    </row>
    <row r="5" spans="1:12">
      <c r="A5" s="98" t="str">
        <f>'1-Contractblad totaal'!A5</f>
        <v>Gebouw/plaats</v>
      </c>
      <c r="B5" s="532" t="str">
        <f>'1-Contractblad totaal'!B5</f>
        <v>Amsterdam</v>
      </c>
      <c r="D5" s="329"/>
    </row>
    <row r="6" spans="1:12">
      <c r="A6" s="98" t="str">
        <f>'1-Contractblad totaal'!A6</f>
        <v>Referentie nummer</v>
      </c>
      <c r="B6" s="591" t="str">
        <f>'1-Contractblad totaal'!B6</f>
        <v>2021-69</v>
      </c>
      <c r="F6" s="329"/>
    </row>
    <row r="7" spans="1:12" ht="15" customHeight="1">
      <c r="A7" s="98" t="str">
        <f>'1-Contractblad totaal'!A8</f>
        <v>Naam dienstverlener</v>
      </c>
      <c r="B7" s="591">
        <f>'1-Contractblad totaal'!B8</f>
        <v>0</v>
      </c>
      <c r="F7" s="330"/>
      <c r="G7" s="330"/>
      <c r="H7" s="330"/>
      <c r="I7" s="330"/>
      <c r="J7" s="330"/>
    </row>
    <row r="8" spans="1:12">
      <c r="A8" s="98" t="str">
        <f>'1-Contractblad totaal'!A9</f>
        <v>Prijspeil</v>
      </c>
      <c r="B8" s="533">
        <f>'1-Contractblad totaal'!B9</f>
        <v>44652</v>
      </c>
      <c r="F8" s="330"/>
      <c r="G8" s="330"/>
      <c r="H8" s="330"/>
      <c r="I8" s="330"/>
      <c r="J8" s="330"/>
    </row>
    <row r="10" spans="1:12">
      <c r="A10" s="616" t="s">
        <v>331</v>
      </c>
      <c r="B10" s="617"/>
      <c r="C10" s="617"/>
      <c r="D10" s="535"/>
      <c r="E10" s="535"/>
      <c r="F10" s="535"/>
      <c r="G10" s="535"/>
      <c r="H10" s="535"/>
      <c r="I10" s="535"/>
      <c r="J10" s="536"/>
      <c r="K10" s="540"/>
      <c r="L10" s="541"/>
    </row>
    <row r="11" spans="1:12">
      <c r="A11" s="618"/>
      <c r="B11" s="618"/>
      <c r="C11" s="618"/>
      <c r="D11" s="530"/>
      <c r="E11" s="530"/>
      <c r="F11" s="530"/>
      <c r="G11" s="530"/>
      <c r="H11" s="530"/>
      <c r="I11" s="530"/>
      <c r="J11" s="530"/>
      <c r="K11" s="530"/>
      <c r="L11" s="530"/>
    </row>
    <row r="12" spans="1:12" ht="37.799999999999997">
      <c r="A12" s="619" t="s">
        <v>305</v>
      </c>
      <c r="B12" s="619" t="s">
        <v>299</v>
      </c>
      <c r="C12" s="619" t="s">
        <v>56</v>
      </c>
      <c r="D12" s="623" t="s">
        <v>59</v>
      </c>
      <c r="E12" s="623" t="s">
        <v>276</v>
      </c>
      <c r="F12" s="623" t="s">
        <v>277</v>
      </c>
      <c r="G12" s="623" t="s">
        <v>278</v>
      </c>
      <c r="H12" s="623" t="s">
        <v>401</v>
      </c>
      <c r="I12" s="623" t="s">
        <v>393</v>
      </c>
      <c r="J12" s="623" t="s">
        <v>391</v>
      </c>
      <c r="K12" s="623" t="s">
        <v>402</v>
      </c>
      <c r="L12" s="623" t="s">
        <v>169</v>
      </c>
    </row>
    <row r="13" spans="1:12" ht="15.75" customHeight="1">
      <c r="A13" s="620" t="s">
        <v>306</v>
      </c>
      <c r="B13" s="666" t="s">
        <v>419</v>
      </c>
      <c r="C13" s="620" t="s">
        <v>301</v>
      </c>
      <c r="D13" s="668">
        <v>254</v>
      </c>
      <c r="E13" s="605"/>
      <c r="F13" s="606"/>
      <c r="G13" s="603"/>
      <c r="H13" s="604">
        <f>D13*E13</f>
        <v>0</v>
      </c>
      <c r="I13" s="604">
        <f>D13*F13</f>
        <v>0</v>
      </c>
      <c r="J13" s="601">
        <f>H13*G13</f>
        <v>0</v>
      </c>
      <c r="K13" s="601">
        <f>I13*G13</f>
        <v>0</v>
      </c>
      <c r="L13" s="601">
        <f>J13+K13</f>
        <v>0</v>
      </c>
    </row>
    <row r="14" spans="1:12" ht="15.75" customHeight="1">
      <c r="A14" s="620" t="s">
        <v>307</v>
      </c>
      <c r="B14" s="666" t="s">
        <v>419</v>
      </c>
      <c r="C14" s="620" t="s">
        <v>301</v>
      </c>
      <c r="D14" s="668">
        <v>102</v>
      </c>
      <c r="E14" s="605"/>
      <c r="F14" s="606"/>
      <c r="G14" s="603"/>
      <c r="H14" s="604">
        <f t="shared" ref="H14:H38" si="0">D14*E14</f>
        <v>0</v>
      </c>
      <c r="I14" s="604">
        <f t="shared" ref="I14:I38" si="1">D14*F14</f>
        <v>0</v>
      </c>
      <c r="J14" s="601">
        <f t="shared" ref="J14:J38" si="2">H14*G14</f>
        <v>0</v>
      </c>
      <c r="K14" s="601">
        <f t="shared" ref="K14:K38" si="3">I14*G14</f>
        <v>0</v>
      </c>
      <c r="L14" s="601">
        <f t="shared" ref="L14:L38" si="4">J14+K14</f>
        <v>0</v>
      </c>
    </row>
    <row r="15" spans="1:12" ht="15.75" customHeight="1">
      <c r="A15" s="620" t="s">
        <v>308</v>
      </c>
      <c r="B15" s="666" t="s">
        <v>419</v>
      </c>
      <c r="C15" s="620" t="s">
        <v>301</v>
      </c>
      <c r="D15" s="668">
        <v>9</v>
      </c>
      <c r="E15" s="605"/>
      <c r="F15" s="606"/>
      <c r="G15" s="603"/>
      <c r="H15" s="604">
        <f t="shared" si="0"/>
        <v>0</v>
      </c>
      <c r="I15" s="604">
        <f t="shared" si="1"/>
        <v>0</v>
      </c>
      <c r="J15" s="601">
        <f t="shared" si="2"/>
        <v>0</v>
      </c>
      <c r="K15" s="601">
        <f t="shared" si="3"/>
        <v>0</v>
      </c>
      <c r="L15" s="601">
        <f t="shared" si="4"/>
        <v>0</v>
      </c>
    </row>
    <row r="16" spans="1:12" ht="15.75" customHeight="1">
      <c r="A16" s="620" t="s">
        <v>309</v>
      </c>
      <c r="B16" s="666" t="s">
        <v>419</v>
      </c>
      <c r="C16" s="620" t="s">
        <v>301</v>
      </c>
      <c r="D16" s="668">
        <v>254</v>
      </c>
      <c r="E16" s="605"/>
      <c r="F16" s="606"/>
      <c r="G16" s="603"/>
      <c r="H16" s="604">
        <f>D16*E16</f>
        <v>0</v>
      </c>
      <c r="I16" s="604">
        <f t="shared" si="1"/>
        <v>0</v>
      </c>
      <c r="J16" s="601">
        <f t="shared" si="2"/>
        <v>0</v>
      </c>
      <c r="K16" s="601">
        <f t="shared" si="3"/>
        <v>0</v>
      </c>
      <c r="L16" s="601">
        <f t="shared" si="4"/>
        <v>0</v>
      </c>
    </row>
    <row r="17" spans="1:12" ht="15.75" customHeight="1">
      <c r="A17" s="620" t="s">
        <v>310</v>
      </c>
      <c r="B17" s="666" t="s">
        <v>419</v>
      </c>
      <c r="C17" s="620" t="s">
        <v>301</v>
      </c>
      <c r="D17" s="668">
        <v>102</v>
      </c>
      <c r="E17" s="605"/>
      <c r="F17" s="606"/>
      <c r="G17" s="603"/>
      <c r="H17" s="604">
        <f t="shared" si="0"/>
        <v>0</v>
      </c>
      <c r="I17" s="604">
        <f t="shared" si="1"/>
        <v>0</v>
      </c>
      <c r="J17" s="601">
        <f t="shared" si="2"/>
        <v>0</v>
      </c>
      <c r="K17" s="601">
        <f t="shared" si="3"/>
        <v>0</v>
      </c>
      <c r="L17" s="601">
        <f t="shared" si="4"/>
        <v>0</v>
      </c>
    </row>
    <row r="18" spans="1:12" ht="15.75" customHeight="1">
      <c r="A18" s="620" t="s">
        <v>311</v>
      </c>
      <c r="B18" s="666" t="s">
        <v>419</v>
      </c>
      <c r="C18" s="620" t="s">
        <v>301</v>
      </c>
      <c r="D18" s="668">
        <v>9</v>
      </c>
      <c r="E18" s="605"/>
      <c r="F18" s="606"/>
      <c r="G18" s="603"/>
      <c r="H18" s="604">
        <f t="shared" si="0"/>
        <v>0</v>
      </c>
      <c r="I18" s="604">
        <f t="shared" si="1"/>
        <v>0</v>
      </c>
      <c r="J18" s="601">
        <f t="shared" si="2"/>
        <v>0</v>
      </c>
      <c r="K18" s="601">
        <f t="shared" si="3"/>
        <v>0</v>
      </c>
      <c r="L18" s="601">
        <f t="shared" si="4"/>
        <v>0</v>
      </c>
    </row>
    <row r="19" spans="1:12" ht="15.75" customHeight="1">
      <c r="A19" s="620" t="s">
        <v>312</v>
      </c>
      <c r="B19" s="666" t="s">
        <v>419</v>
      </c>
      <c r="C19" s="620" t="s">
        <v>301</v>
      </c>
      <c r="D19" s="668">
        <v>254</v>
      </c>
      <c r="E19" s="605"/>
      <c r="F19" s="606"/>
      <c r="G19" s="603"/>
      <c r="H19" s="604">
        <f t="shared" si="0"/>
        <v>0</v>
      </c>
      <c r="I19" s="604">
        <f t="shared" si="1"/>
        <v>0</v>
      </c>
      <c r="J19" s="601">
        <f t="shared" si="2"/>
        <v>0</v>
      </c>
      <c r="K19" s="601">
        <f t="shared" si="3"/>
        <v>0</v>
      </c>
      <c r="L19" s="601">
        <f t="shared" si="4"/>
        <v>0</v>
      </c>
    </row>
    <row r="20" spans="1:12" ht="15.75" customHeight="1">
      <c r="A20" s="620" t="s">
        <v>313</v>
      </c>
      <c r="B20" s="666" t="s">
        <v>419</v>
      </c>
      <c r="C20" s="620" t="s">
        <v>301</v>
      </c>
      <c r="D20" s="668">
        <v>102</v>
      </c>
      <c r="E20" s="605"/>
      <c r="F20" s="606"/>
      <c r="G20" s="603"/>
      <c r="H20" s="604">
        <f t="shared" si="0"/>
        <v>0</v>
      </c>
      <c r="I20" s="604">
        <f t="shared" si="1"/>
        <v>0</v>
      </c>
      <c r="J20" s="601">
        <f t="shared" si="2"/>
        <v>0</v>
      </c>
      <c r="K20" s="601">
        <f t="shared" si="3"/>
        <v>0</v>
      </c>
      <c r="L20" s="601">
        <f t="shared" si="4"/>
        <v>0</v>
      </c>
    </row>
    <row r="21" spans="1:12" ht="15.75" customHeight="1">
      <c r="A21" s="620" t="s">
        <v>314</v>
      </c>
      <c r="B21" s="666" t="s">
        <v>419</v>
      </c>
      <c r="C21" s="620" t="s">
        <v>301</v>
      </c>
      <c r="D21" s="668">
        <v>9</v>
      </c>
      <c r="E21" s="605"/>
      <c r="F21" s="606"/>
      <c r="G21" s="603"/>
      <c r="H21" s="604">
        <f t="shared" si="0"/>
        <v>0</v>
      </c>
      <c r="I21" s="604">
        <f t="shared" si="1"/>
        <v>0</v>
      </c>
      <c r="J21" s="601">
        <f t="shared" si="2"/>
        <v>0</v>
      </c>
      <c r="K21" s="601">
        <f t="shared" si="3"/>
        <v>0</v>
      </c>
      <c r="L21" s="601">
        <f t="shared" si="4"/>
        <v>0</v>
      </c>
    </row>
    <row r="22" spans="1:12" ht="15.75" customHeight="1">
      <c r="A22" s="620" t="s">
        <v>315</v>
      </c>
      <c r="B22" s="666" t="s">
        <v>419</v>
      </c>
      <c r="C22" s="620" t="s">
        <v>301</v>
      </c>
      <c r="D22" s="668">
        <v>254</v>
      </c>
      <c r="E22" s="605"/>
      <c r="F22" s="606"/>
      <c r="G22" s="603"/>
      <c r="H22" s="604">
        <f t="shared" si="0"/>
        <v>0</v>
      </c>
      <c r="I22" s="604">
        <f t="shared" si="1"/>
        <v>0</v>
      </c>
      <c r="J22" s="601">
        <f t="shared" si="2"/>
        <v>0</v>
      </c>
      <c r="K22" s="601">
        <f t="shared" si="3"/>
        <v>0</v>
      </c>
      <c r="L22" s="601">
        <f t="shared" si="4"/>
        <v>0</v>
      </c>
    </row>
    <row r="23" spans="1:12" ht="15.75" customHeight="1">
      <c r="A23" s="620" t="s">
        <v>316</v>
      </c>
      <c r="B23" s="666" t="s">
        <v>419</v>
      </c>
      <c r="C23" s="620" t="s">
        <v>301</v>
      </c>
      <c r="D23" s="668">
        <v>102</v>
      </c>
      <c r="E23" s="605"/>
      <c r="F23" s="606"/>
      <c r="G23" s="603"/>
      <c r="H23" s="604">
        <f t="shared" si="0"/>
        <v>0</v>
      </c>
      <c r="I23" s="604">
        <f t="shared" si="1"/>
        <v>0</v>
      </c>
      <c r="J23" s="601">
        <f t="shared" si="2"/>
        <v>0</v>
      </c>
      <c r="K23" s="601">
        <f t="shared" si="3"/>
        <v>0</v>
      </c>
      <c r="L23" s="601">
        <f t="shared" si="4"/>
        <v>0</v>
      </c>
    </row>
    <row r="24" spans="1:12" ht="15.75" customHeight="1">
      <c r="A24" s="620" t="s">
        <v>317</v>
      </c>
      <c r="B24" s="666" t="s">
        <v>419</v>
      </c>
      <c r="C24" s="620" t="s">
        <v>301</v>
      </c>
      <c r="D24" s="668">
        <v>9</v>
      </c>
      <c r="E24" s="605"/>
      <c r="F24" s="606"/>
      <c r="G24" s="603"/>
      <c r="H24" s="604">
        <f t="shared" si="0"/>
        <v>0</v>
      </c>
      <c r="I24" s="604">
        <f t="shared" si="1"/>
        <v>0</v>
      </c>
      <c r="J24" s="601">
        <f t="shared" si="2"/>
        <v>0</v>
      </c>
      <c r="K24" s="601">
        <f t="shared" si="3"/>
        <v>0</v>
      </c>
      <c r="L24" s="601">
        <f t="shared" si="4"/>
        <v>0</v>
      </c>
    </row>
    <row r="25" spans="1:12" ht="15.75" customHeight="1">
      <c r="A25" s="620" t="s">
        <v>318</v>
      </c>
      <c r="B25" s="666" t="s">
        <v>419</v>
      </c>
      <c r="C25" s="620" t="s">
        <v>301</v>
      </c>
      <c r="D25" s="668">
        <v>254</v>
      </c>
      <c r="E25" s="605"/>
      <c r="F25" s="606"/>
      <c r="G25" s="603"/>
      <c r="H25" s="604">
        <f t="shared" si="0"/>
        <v>0</v>
      </c>
      <c r="I25" s="604">
        <f t="shared" si="1"/>
        <v>0</v>
      </c>
      <c r="J25" s="601">
        <f t="shared" si="2"/>
        <v>0</v>
      </c>
      <c r="K25" s="601">
        <f t="shared" si="3"/>
        <v>0</v>
      </c>
      <c r="L25" s="601">
        <f t="shared" si="4"/>
        <v>0</v>
      </c>
    </row>
    <row r="26" spans="1:12" ht="15.75" customHeight="1">
      <c r="A26" s="620" t="s">
        <v>319</v>
      </c>
      <c r="B26" s="666" t="s">
        <v>419</v>
      </c>
      <c r="C26" s="620" t="s">
        <v>301</v>
      </c>
      <c r="D26" s="668">
        <v>102</v>
      </c>
      <c r="E26" s="605"/>
      <c r="F26" s="606"/>
      <c r="G26" s="603"/>
      <c r="H26" s="604">
        <f t="shared" si="0"/>
        <v>0</v>
      </c>
      <c r="I26" s="604">
        <f t="shared" si="1"/>
        <v>0</v>
      </c>
      <c r="J26" s="601">
        <f t="shared" si="2"/>
        <v>0</v>
      </c>
      <c r="K26" s="601">
        <f t="shared" si="3"/>
        <v>0</v>
      </c>
      <c r="L26" s="601">
        <f t="shared" si="4"/>
        <v>0</v>
      </c>
    </row>
    <row r="27" spans="1:12" ht="15.75" customHeight="1">
      <c r="A27" s="620" t="s">
        <v>320</v>
      </c>
      <c r="B27" s="666" t="s">
        <v>419</v>
      </c>
      <c r="C27" s="620" t="s">
        <v>301</v>
      </c>
      <c r="D27" s="668">
        <v>9</v>
      </c>
      <c r="E27" s="605"/>
      <c r="F27" s="606"/>
      <c r="G27" s="603"/>
      <c r="H27" s="604">
        <f t="shared" si="0"/>
        <v>0</v>
      </c>
      <c r="I27" s="604">
        <f t="shared" si="1"/>
        <v>0</v>
      </c>
      <c r="J27" s="601">
        <f t="shared" si="2"/>
        <v>0</v>
      </c>
      <c r="K27" s="601">
        <f t="shared" si="3"/>
        <v>0</v>
      </c>
      <c r="L27" s="601">
        <f t="shared" si="4"/>
        <v>0</v>
      </c>
    </row>
    <row r="28" spans="1:12" ht="15.75" customHeight="1">
      <c r="A28" s="620" t="s">
        <v>321</v>
      </c>
      <c r="B28" s="666" t="s">
        <v>419</v>
      </c>
      <c r="C28" s="620" t="s">
        <v>301</v>
      </c>
      <c r="D28" s="668">
        <v>254</v>
      </c>
      <c r="E28" s="605"/>
      <c r="F28" s="606"/>
      <c r="G28" s="603"/>
      <c r="H28" s="604">
        <f t="shared" si="0"/>
        <v>0</v>
      </c>
      <c r="I28" s="604">
        <f t="shared" si="1"/>
        <v>0</v>
      </c>
      <c r="J28" s="601">
        <f t="shared" si="2"/>
        <v>0</v>
      </c>
      <c r="K28" s="601">
        <f t="shared" si="3"/>
        <v>0</v>
      </c>
      <c r="L28" s="601">
        <f t="shared" si="4"/>
        <v>0</v>
      </c>
    </row>
    <row r="29" spans="1:12" ht="15.75" customHeight="1">
      <c r="A29" s="620" t="s">
        <v>322</v>
      </c>
      <c r="B29" s="666" t="s">
        <v>419</v>
      </c>
      <c r="C29" s="620" t="s">
        <v>301</v>
      </c>
      <c r="D29" s="668">
        <v>102</v>
      </c>
      <c r="E29" s="605"/>
      <c r="F29" s="606"/>
      <c r="G29" s="603"/>
      <c r="H29" s="604">
        <f t="shared" si="0"/>
        <v>0</v>
      </c>
      <c r="I29" s="604">
        <f t="shared" si="1"/>
        <v>0</v>
      </c>
      <c r="J29" s="601">
        <f t="shared" si="2"/>
        <v>0</v>
      </c>
      <c r="K29" s="601">
        <f t="shared" si="3"/>
        <v>0</v>
      </c>
      <c r="L29" s="601">
        <f t="shared" si="4"/>
        <v>0</v>
      </c>
    </row>
    <row r="30" spans="1:12" ht="15.75" customHeight="1">
      <c r="A30" s="620" t="s">
        <v>323</v>
      </c>
      <c r="B30" s="666" t="s">
        <v>419</v>
      </c>
      <c r="C30" s="620" t="s">
        <v>301</v>
      </c>
      <c r="D30" s="668">
        <v>9</v>
      </c>
      <c r="E30" s="605"/>
      <c r="F30" s="606"/>
      <c r="G30" s="603"/>
      <c r="H30" s="604">
        <f t="shared" si="0"/>
        <v>0</v>
      </c>
      <c r="I30" s="604">
        <f t="shared" si="1"/>
        <v>0</v>
      </c>
      <c r="J30" s="601">
        <f t="shared" si="2"/>
        <v>0</v>
      </c>
      <c r="K30" s="601">
        <f t="shared" si="3"/>
        <v>0</v>
      </c>
      <c r="L30" s="601">
        <f t="shared" si="4"/>
        <v>0</v>
      </c>
    </row>
    <row r="31" spans="1:12" ht="15.75" customHeight="1">
      <c r="A31" s="620" t="s">
        <v>449</v>
      </c>
      <c r="B31" s="666" t="s">
        <v>419</v>
      </c>
      <c r="C31" s="620" t="s">
        <v>301</v>
      </c>
      <c r="D31" s="668">
        <v>254</v>
      </c>
      <c r="E31" s="605"/>
      <c r="F31" s="606"/>
      <c r="G31" s="603"/>
      <c r="H31" s="604">
        <f t="shared" si="0"/>
        <v>0</v>
      </c>
      <c r="I31" s="604">
        <f t="shared" si="1"/>
        <v>0</v>
      </c>
      <c r="J31" s="601">
        <f t="shared" si="2"/>
        <v>0</v>
      </c>
      <c r="K31" s="601">
        <f t="shared" si="3"/>
        <v>0</v>
      </c>
      <c r="L31" s="601">
        <f t="shared" si="4"/>
        <v>0</v>
      </c>
    </row>
    <row r="32" spans="1:12" ht="15.75" customHeight="1">
      <c r="A32" s="620" t="s">
        <v>450</v>
      </c>
      <c r="B32" s="666" t="s">
        <v>419</v>
      </c>
      <c r="C32" s="620" t="s">
        <v>301</v>
      </c>
      <c r="D32" s="668">
        <v>102</v>
      </c>
      <c r="E32" s="605"/>
      <c r="F32" s="606"/>
      <c r="G32" s="603"/>
      <c r="H32" s="604">
        <f t="shared" si="0"/>
        <v>0</v>
      </c>
      <c r="I32" s="604">
        <f t="shared" si="1"/>
        <v>0</v>
      </c>
      <c r="J32" s="601">
        <f t="shared" si="2"/>
        <v>0</v>
      </c>
      <c r="K32" s="601">
        <f t="shared" si="3"/>
        <v>0</v>
      </c>
      <c r="L32" s="601">
        <f t="shared" si="4"/>
        <v>0</v>
      </c>
    </row>
    <row r="33" spans="1:12" ht="15.75" customHeight="1">
      <c r="A33" s="620" t="s">
        <v>451</v>
      </c>
      <c r="B33" s="666" t="s">
        <v>419</v>
      </c>
      <c r="C33" s="620" t="s">
        <v>301</v>
      </c>
      <c r="D33" s="668">
        <v>9</v>
      </c>
      <c r="E33" s="605"/>
      <c r="F33" s="606"/>
      <c r="G33" s="603"/>
      <c r="H33" s="604">
        <f t="shared" si="0"/>
        <v>0</v>
      </c>
      <c r="I33" s="604">
        <f t="shared" si="1"/>
        <v>0</v>
      </c>
      <c r="J33" s="601">
        <f t="shared" si="2"/>
        <v>0</v>
      </c>
      <c r="K33" s="601">
        <f t="shared" si="3"/>
        <v>0</v>
      </c>
      <c r="L33" s="601">
        <f t="shared" si="4"/>
        <v>0</v>
      </c>
    </row>
    <row r="34" spans="1:12" ht="15.75" customHeight="1">
      <c r="A34" s="620" t="s">
        <v>324</v>
      </c>
      <c r="B34" s="666" t="s">
        <v>419</v>
      </c>
      <c r="C34" s="620" t="s">
        <v>301</v>
      </c>
      <c r="D34" s="668">
        <v>254</v>
      </c>
      <c r="E34" s="605"/>
      <c r="F34" s="606"/>
      <c r="G34" s="603"/>
      <c r="H34" s="604">
        <f t="shared" si="0"/>
        <v>0</v>
      </c>
      <c r="I34" s="604">
        <f t="shared" si="1"/>
        <v>0</v>
      </c>
      <c r="J34" s="601">
        <f t="shared" si="2"/>
        <v>0</v>
      </c>
      <c r="K34" s="601">
        <f t="shared" si="3"/>
        <v>0</v>
      </c>
      <c r="L34" s="601">
        <f t="shared" si="4"/>
        <v>0</v>
      </c>
    </row>
    <row r="35" spans="1:12" ht="15.75" customHeight="1">
      <c r="A35" s="620" t="s">
        <v>325</v>
      </c>
      <c r="B35" s="666" t="s">
        <v>419</v>
      </c>
      <c r="C35" s="620" t="s">
        <v>301</v>
      </c>
      <c r="D35" s="668">
        <v>102</v>
      </c>
      <c r="E35" s="605"/>
      <c r="F35" s="606"/>
      <c r="G35" s="603"/>
      <c r="H35" s="604">
        <f t="shared" si="0"/>
        <v>0</v>
      </c>
      <c r="I35" s="604">
        <f t="shared" si="1"/>
        <v>0</v>
      </c>
      <c r="J35" s="601">
        <f t="shared" si="2"/>
        <v>0</v>
      </c>
      <c r="K35" s="601">
        <f t="shared" si="3"/>
        <v>0</v>
      </c>
      <c r="L35" s="601">
        <f t="shared" si="4"/>
        <v>0</v>
      </c>
    </row>
    <row r="36" spans="1:12" ht="15.75" customHeight="1">
      <c r="A36" s="620" t="s">
        <v>326</v>
      </c>
      <c r="B36" s="666" t="s">
        <v>419</v>
      </c>
      <c r="C36" s="620" t="s">
        <v>301</v>
      </c>
      <c r="D36" s="668">
        <v>9</v>
      </c>
      <c r="E36" s="605"/>
      <c r="F36" s="606"/>
      <c r="G36" s="603"/>
      <c r="H36" s="604">
        <f t="shared" si="0"/>
        <v>0</v>
      </c>
      <c r="I36" s="604">
        <f t="shared" si="1"/>
        <v>0</v>
      </c>
      <c r="J36" s="601">
        <f t="shared" si="2"/>
        <v>0</v>
      </c>
      <c r="K36" s="601">
        <f t="shared" si="3"/>
        <v>0</v>
      </c>
      <c r="L36" s="601">
        <f t="shared" si="4"/>
        <v>0</v>
      </c>
    </row>
    <row r="37" spans="1:12" ht="15.75" customHeight="1">
      <c r="A37" s="620" t="s">
        <v>327</v>
      </c>
      <c r="B37" s="666" t="s">
        <v>419</v>
      </c>
      <c r="C37" s="620" t="s">
        <v>301</v>
      </c>
      <c r="D37" s="668">
        <v>254</v>
      </c>
      <c r="E37" s="605"/>
      <c r="F37" s="606"/>
      <c r="G37" s="603"/>
      <c r="H37" s="604">
        <f t="shared" si="0"/>
        <v>0</v>
      </c>
      <c r="I37" s="604">
        <f t="shared" si="1"/>
        <v>0</v>
      </c>
      <c r="J37" s="601">
        <f t="shared" si="2"/>
        <v>0</v>
      </c>
      <c r="K37" s="601">
        <f t="shared" si="3"/>
        <v>0</v>
      </c>
      <c r="L37" s="601">
        <f t="shared" si="4"/>
        <v>0</v>
      </c>
    </row>
    <row r="38" spans="1:12" ht="15.75" customHeight="1">
      <c r="A38" s="620" t="s">
        <v>328</v>
      </c>
      <c r="B38" s="666" t="s">
        <v>419</v>
      </c>
      <c r="C38" s="620" t="s">
        <v>301</v>
      </c>
      <c r="D38" s="668">
        <v>102</v>
      </c>
      <c r="E38" s="605"/>
      <c r="F38" s="606"/>
      <c r="G38" s="603"/>
      <c r="H38" s="604">
        <f t="shared" si="0"/>
        <v>0</v>
      </c>
      <c r="I38" s="604">
        <f t="shared" si="1"/>
        <v>0</v>
      </c>
      <c r="J38" s="601">
        <f t="shared" si="2"/>
        <v>0</v>
      </c>
      <c r="K38" s="601">
        <f t="shared" si="3"/>
        <v>0</v>
      </c>
      <c r="L38" s="601">
        <f t="shared" si="4"/>
        <v>0</v>
      </c>
    </row>
    <row r="39" spans="1:12" ht="15.75" customHeight="1">
      <c r="A39" s="620" t="s">
        <v>329</v>
      </c>
      <c r="B39" s="666" t="s">
        <v>419</v>
      </c>
      <c r="C39" s="620" t="s">
        <v>301</v>
      </c>
      <c r="D39" s="668">
        <v>9</v>
      </c>
      <c r="E39" s="605"/>
      <c r="F39" s="606"/>
      <c r="G39" s="603"/>
      <c r="H39" s="604">
        <f t="shared" ref="H39" si="5">D39*E39</f>
        <v>0</v>
      </c>
      <c r="I39" s="604">
        <f t="shared" ref="I39" si="6">D39*F39</f>
        <v>0</v>
      </c>
      <c r="J39" s="601">
        <f t="shared" ref="J39" si="7">H39*G39</f>
        <v>0</v>
      </c>
      <c r="K39" s="601">
        <f t="shared" ref="K39" si="8">I39*G39</f>
        <v>0</v>
      </c>
      <c r="L39" s="601">
        <f t="shared" ref="L39" si="9">J39+K39</f>
        <v>0</v>
      </c>
    </row>
    <row r="40" spans="1:12" ht="25.5" customHeight="1">
      <c r="A40" s="666" t="s">
        <v>519</v>
      </c>
      <c r="B40" s="764" t="s">
        <v>444</v>
      </c>
      <c r="C40" s="765"/>
      <c r="D40" s="668">
        <v>1</v>
      </c>
      <c r="E40" s="605"/>
      <c r="F40" s="667"/>
      <c r="G40" s="603"/>
      <c r="H40" s="604">
        <f t="shared" ref="H40" si="10">D40*E40</f>
        <v>0</v>
      </c>
      <c r="I40" s="604">
        <f t="shared" ref="I40" si="11">D40*F40</f>
        <v>0</v>
      </c>
      <c r="J40" s="601">
        <f t="shared" ref="J40" si="12">H40*G40</f>
        <v>0</v>
      </c>
      <c r="K40" s="601">
        <f t="shared" ref="K40" si="13">I40*G40</f>
        <v>0</v>
      </c>
      <c r="L40" s="601">
        <f t="shared" ref="L40" si="14">J40+K40</f>
        <v>0</v>
      </c>
    </row>
    <row r="41" spans="1:12" ht="15.75" customHeight="1">
      <c r="A41" s="618"/>
      <c r="B41" s="618"/>
      <c r="C41" s="618"/>
      <c r="D41" s="612"/>
      <c r="E41" s="612"/>
      <c r="F41" s="612"/>
      <c r="G41" s="612"/>
      <c r="H41" s="612"/>
      <c r="I41" s="612"/>
      <c r="J41" s="612"/>
      <c r="K41" s="612"/>
      <c r="L41" s="612"/>
    </row>
    <row r="42" spans="1:12" ht="15.75" customHeight="1">
      <c r="A42" s="621" t="s">
        <v>330</v>
      </c>
      <c r="B42" s="622"/>
      <c r="C42" s="622"/>
      <c r="D42" s="613"/>
      <c r="E42" s="613"/>
      <c r="F42" s="613"/>
      <c r="G42" s="613"/>
      <c r="H42" s="608">
        <f>SUM(H13:H41)</f>
        <v>0</v>
      </c>
      <c r="I42" s="608">
        <f>SUM(I13:I41)</f>
        <v>0</v>
      </c>
      <c r="J42" s="609">
        <f>SUM(J13:J41)</f>
        <v>0</v>
      </c>
      <c r="K42" s="609">
        <f>SUM(K13:K41)</f>
        <v>0</v>
      </c>
      <c r="L42" s="609">
        <f>SUM(L13:L41)</f>
        <v>0</v>
      </c>
    </row>
    <row r="43" spans="1:12">
      <c r="A43" s="530"/>
      <c r="B43" s="530"/>
      <c r="C43" s="530"/>
      <c r="D43" s="530"/>
      <c r="E43" s="530"/>
      <c r="F43" s="530"/>
      <c r="G43" s="530"/>
      <c r="H43" s="530"/>
      <c r="I43" s="530"/>
      <c r="J43" s="530"/>
      <c r="K43" s="539"/>
      <c r="L43" s="530"/>
    </row>
  </sheetData>
  <mergeCells count="1">
    <mergeCell ref="B40:C40"/>
  </mergeCells>
  <pageMargins left="0.59375" right="0.7" top="0.75" bottom="0.75" header="0.3" footer="0.3"/>
  <pageSetup paperSize="9" scale="53"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18</vt:i4>
      </vt:variant>
    </vt:vector>
  </HeadingPairs>
  <TitlesOfParts>
    <vt:vector size="37" baseType="lpstr">
      <vt:lpstr>Info blad</vt:lpstr>
      <vt:lpstr>1-Contractblad totaal</vt:lpstr>
      <vt:lpstr>2-Kosten per type werkzaamheden</vt:lpstr>
      <vt:lpstr>3-Productie normen</vt:lpstr>
      <vt:lpstr>4-Basis ruimtestaat Kantoren</vt:lpstr>
      <vt:lpstr>4b- Kantoren extra werk</vt:lpstr>
      <vt:lpstr>4c- Noordzeekanaal</vt:lpstr>
      <vt:lpstr>4d-IJ Veren</vt:lpstr>
      <vt:lpstr>4e-IJ aanlegpunten</vt:lpstr>
      <vt:lpstr>4f-Specialistische werkz.</vt:lpstr>
      <vt:lpstr>4g-Evenementen Schoonmaak</vt:lpstr>
      <vt:lpstr>5-Premies en opslagen</vt:lpstr>
      <vt:lpstr>6-Opbouw uurtarief productie</vt:lpstr>
      <vt:lpstr>7-Opbouw uurtarief toezicht</vt:lpstr>
      <vt:lpstr>8-Afroepprijs</vt:lpstr>
      <vt:lpstr>9-Glasbewassing</vt:lpstr>
      <vt:lpstr>10-Machinekosten</vt:lpstr>
      <vt:lpstr>11-Sanitaire artikelen</vt:lpstr>
      <vt:lpstr>12-Afval en logistiek</vt:lpstr>
      <vt:lpstr>'11-Sanitaire artikelen'!Afdrukbereik</vt:lpstr>
      <vt:lpstr>'12-Afval en logistiek'!Afdrukbereik</vt:lpstr>
      <vt:lpstr>'1-Contractblad totaal'!Afdrukbereik</vt:lpstr>
      <vt:lpstr>'2-Kosten per type werkzaamheden'!Afdrukbereik</vt:lpstr>
      <vt:lpstr>'4-Basis ruimtestaat Kantoren'!Afdrukbereik</vt:lpstr>
      <vt:lpstr>'5-Premies en opslagen'!Afdrukbereik</vt:lpstr>
      <vt:lpstr>'6-Opbouw uurtarief productie'!Afdrukbereik</vt:lpstr>
      <vt:lpstr>'8-Afroepprijs'!Afdrukbereik</vt:lpstr>
      <vt:lpstr>'Info blad'!Afdrukbereik</vt:lpstr>
      <vt:lpstr>'2-Kosten per type werkzaamheden'!Afdruktitels</vt:lpstr>
      <vt:lpstr>'4-Basis ruimtestaat Kantoren'!Afdruktitels</vt:lpstr>
      <vt:lpstr>'6-Opbouw uurtarief productie'!Afdruktitels</vt:lpstr>
      <vt:lpstr>'8-Afroepprijs'!Afdruktitels</vt:lpstr>
      <vt:lpstr>'9-Glasbewassing'!Afdruktitels</vt:lpstr>
      <vt:lpstr>'12-Afval en logistiek'!gebouw</vt:lpstr>
      <vt:lpstr>'2-Kosten per type werkzaamheden'!gebouw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2018-08-21T11:53:14Z</cp:lastPrinted>
  <dcterms:created xsi:type="dcterms:W3CDTF">1999-10-05T12:28:40Z</dcterms:created>
  <dcterms:modified xsi:type="dcterms:W3CDTF">2022-02-07T12:01:22Z</dcterms:modified>
</cp:coreProperties>
</file>