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-Afvaldienstverlening3836/Shared Documents/General/05 Aanbestedingsdocumenten/Ter publicatie/"/>
    </mc:Choice>
  </mc:AlternateContent>
  <xr:revisionPtr revIDLastSave="624" documentId="8_{0DADCE17-6AFA-4060-96FB-CDB8676C6066}" xr6:coauthVersionLast="47" xr6:coauthVersionMax="47" xr10:uidLastSave="{8B1BB508-2F9C-CF43-9958-58ABD524A767}"/>
  <bookViews>
    <workbookView xWindow="0" yWindow="500" windowWidth="40960" windowHeight="20840" xr2:uid="{00000000-000D-0000-FFFF-FFFF00000000}"/>
  </bookViews>
  <sheets>
    <sheet name="Instructie" sheetId="5" r:id="rId1"/>
    <sheet name="Prijsbla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30" i="4" l="1"/>
  <c r="AP31" i="4" s="1"/>
  <c r="D35" i="4"/>
  <c r="AP35" i="4" s="1"/>
  <c r="D36" i="4"/>
  <c r="AP36" i="4" s="1"/>
  <c r="D34" i="4"/>
  <c r="AP34" i="4" s="1"/>
  <c r="B6" i="4" l="1"/>
  <c r="E11" i="4"/>
  <c r="E6" i="4"/>
  <c r="Y19" i="4"/>
  <c r="Y16" i="4"/>
  <c r="AC7" i="4"/>
  <c r="AC10" i="4"/>
  <c r="AC14" i="4"/>
  <c r="AC16" i="4"/>
  <c r="AC19" i="4"/>
  <c r="AC6" i="4"/>
  <c r="AJ6" i="4"/>
  <c r="AJ27" i="4" s="1"/>
  <c r="D7" i="4"/>
  <c r="D17" i="4"/>
  <c r="AP7" i="4" l="1"/>
  <c r="W12" i="4"/>
  <c r="Y12" i="4" s="1"/>
  <c r="AA12" i="4"/>
  <c r="AC12" i="4" s="1"/>
  <c r="W6" i="4"/>
  <c r="Y6" i="4" l="1"/>
  <c r="Y27" i="4" s="1"/>
  <c r="W27" i="4"/>
  <c r="AO11" i="4"/>
  <c r="AO12" i="4"/>
  <c r="AO14" i="4"/>
  <c r="AO6" i="4"/>
  <c r="AM27" i="4"/>
  <c r="AL8" i="4"/>
  <c r="AL11" i="4"/>
  <c r="AL12" i="4"/>
  <c r="AL13" i="4"/>
  <c r="AL14" i="4"/>
  <c r="AL16" i="4"/>
  <c r="AL18" i="4"/>
  <c r="AL19" i="4"/>
  <c r="AL20" i="4"/>
  <c r="AL21" i="4"/>
  <c r="AL26" i="4"/>
  <c r="AL10" i="4"/>
  <c r="AL6" i="4"/>
  <c r="Z19" i="4"/>
  <c r="D6" i="4"/>
  <c r="AL27" i="4" l="1"/>
  <c r="AO27" i="4"/>
  <c r="Z27" i="4"/>
  <c r="H27" i="4"/>
  <c r="D9" i="4" l="1"/>
  <c r="J16" i="4" l="1"/>
  <c r="AG27" i="4" l="1"/>
  <c r="AD27" i="4"/>
  <c r="AA27" i="4"/>
  <c r="AF10" i="4"/>
  <c r="AF27" i="4" s="1"/>
  <c r="AI10" i="4"/>
  <c r="AI27" i="4" s="1"/>
  <c r="AC27" i="4" l="1"/>
  <c r="N27" i="4" l="1"/>
  <c r="V16" i="4"/>
  <c r="S16" i="4"/>
  <c r="S14" i="4"/>
  <c r="K27" i="4"/>
  <c r="S21" i="4" l="1"/>
  <c r="S19" i="4"/>
  <c r="S11" i="4"/>
  <c r="S26" i="4"/>
  <c r="V6" i="4"/>
  <c r="V26" i="4"/>
  <c r="S20" i="4"/>
  <c r="S12" i="4"/>
  <c r="V14" i="4"/>
  <c r="V20" i="4"/>
  <c r="V21" i="4"/>
  <c r="T27" i="4"/>
  <c r="J27" i="4" l="1"/>
  <c r="V24" i="4"/>
  <c r="V18" i="4"/>
  <c r="V8" i="4"/>
  <c r="S6" i="4"/>
  <c r="S27" i="4" s="1"/>
  <c r="V27" i="4" l="1"/>
  <c r="D8" i="4"/>
  <c r="D13" i="4" l="1"/>
  <c r="G8" i="4"/>
  <c r="AP8" i="4" s="1"/>
  <c r="M6" i="4" l="1"/>
  <c r="D11" i="4"/>
  <c r="D14" i="4"/>
  <c r="O22" i="4"/>
  <c r="P22" i="4" s="1"/>
  <c r="P12" i="4"/>
  <c r="M11" i="4"/>
  <c r="G11" i="4"/>
  <c r="P27" i="4" l="1"/>
  <c r="AP11" i="4"/>
  <c r="M12" i="4"/>
  <c r="D19" i="4" l="1"/>
  <c r="D18" i="4"/>
  <c r="M14" i="4"/>
  <c r="D20" i="4"/>
  <c r="G13" i="4"/>
  <c r="AP13" i="4" s="1"/>
  <c r="M16" i="4" l="1"/>
  <c r="D21" i="4"/>
  <c r="D26" i="4"/>
  <c r="G14" i="4"/>
  <c r="AP14" i="4" s="1"/>
  <c r="M19" i="4" l="1"/>
  <c r="D22" i="4"/>
  <c r="M20" i="4" l="1"/>
  <c r="D24" i="4"/>
  <c r="G18" i="4"/>
  <c r="AP18" i="4" s="1"/>
  <c r="M21" i="4" l="1"/>
  <c r="G19" i="4"/>
  <c r="AP19" i="4" s="1"/>
  <c r="M9" i="4" l="1"/>
  <c r="AP9" i="4" s="1"/>
  <c r="M26" i="4"/>
  <c r="M24" i="4"/>
  <c r="G20" i="4"/>
  <c r="AP20" i="4" s="1"/>
  <c r="M27" i="4" l="1"/>
  <c r="G21" i="4"/>
  <c r="AP21" i="4" s="1"/>
  <c r="G26" i="4"/>
  <c r="AP26" i="4" s="1"/>
  <c r="G22" i="4" l="1"/>
  <c r="AP22" i="4" l="1"/>
  <c r="G24" i="4"/>
  <c r="AP24" i="4" s="1"/>
  <c r="AP10" i="4"/>
  <c r="G12" i="4" l="1"/>
  <c r="D12" i="4"/>
  <c r="AP12" i="4" l="1"/>
  <c r="Q27" i="4"/>
  <c r="G16" i="4"/>
  <c r="D16" i="4"/>
  <c r="G6" i="4"/>
  <c r="AP16" i="4" l="1"/>
  <c r="AP6" i="4"/>
  <c r="AP27" i="4" s="1"/>
  <c r="G27" i="4"/>
  <c r="D27" i="4"/>
  <c r="E27" i="4"/>
  <c r="B27" i="4"/>
  <c r="AP28" i="4" l="1"/>
  <c r="AP3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tc={25FEE1F5-E6A7-4E19-BC93-8A21B95C27A2}</author>
    <author>tc={95A1C09A-FA3E-4D3C-95A9-2A4B7E9C82AC}</author>
    <author>tc={21B48A15-3D7D-462B-95A6-BE0BB3927FA5}</author>
  </authors>
  <commentList>
    <comment ref="AA12" authorId="0" shapeId="0" xr:uid="{25FEE1F5-E6A7-4E19-BC93-8A21B95C27A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t.b.v. papier naast de printers</t>
      </text>
    </comment>
    <comment ref="AA14" authorId="1" shapeId="0" xr:uid="{95A1C09A-FA3E-4D3C-95A9-2A4B7E9C82A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2x 240 litet rolcontainers voor papier en PMD bij catering.</t>
      </text>
    </comment>
    <comment ref="W19" authorId="2" shapeId="0" xr:uid="{21B48A15-3D7D-462B-95A6-BE0BB3927FA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Betreft 1 kiepbak gips 600 liter op kustacademie.</t>
      </text>
    </comment>
  </commentList>
</comments>
</file>

<file path=xl/sharedStrings.xml><?xml version="1.0" encoding="utf-8"?>
<sst xmlns="http://schemas.openxmlformats.org/spreadsheetml/2006/main" count="103" uniqueCount="65">
  <si>
    <t>Gebouw</t>
  </si>
  <si>
    <t>aantal</t>
  </si>
  <si>
    <t>totaal</t>
  </si>
  <si>
    <t>tarief</t>
  </si>
  <si>
    <t xml:space="preserve">Totaal inzameling </t>
  </si>
  <si>
    <t>Breda, Hogeschoollaan 1</t>
  </si>
  <si>
    <t>Breda, Claudius Prinsenlaan 112 (Quadrium)</t>
  </si>
  <si>
    <t>Breda, Lovensdijkstraat 61</t>
  </si>
  <si>
    <t>Breda, Bijster 7 - 21</t>
  </si>
  <si>
    <t xml:space="preserve">Den Bosch, Onderwijsboulevard 215 </t>
  </si>
  <si>
    <t>Den Bosch, Stationsplein 50</t>
  </si>
  <si>
    <t>Den Bosch, Hervenplein 2 (Terraza)</t>
  </si>
  <si>
    <t>Den Bosch, Statenlaan 67/ Hugo de Grootlaan</t>
  </si>
  <si>
    <t xml:space="preserve">Roosendaal, Mill Hillplein 1 </t>
  </si>
  <si>
    <t>Tilburg, Prof Cobbenhagenlaan 13</t>
  </si>
  <si>
    <t>Breda, Claudius Prinsenlaan 128 (HR gebouw)</t>
  </si>
  <si>
    <t>Breda, Beverweg (Garage Otten)</t>
  </si>
  <si>
    <t>Breda, Hogeschoollaan 1, noodgebouw</t>
  </si>
  <si>
    <t>Den Bosch, Onderwijsboulevard 215, noodgebouwen</t>
  </si>
  <si>
    <t>per jaar</t>
  </si>
  <si>
    <t>Breda, Lovensdijkstraat 63, incl. Villa (zorg en labs)</t>
  </si>
  <si>
    <t xml:space="preserve">Den Bosch, Parallelweg 64 (Hooge Donken) </t>
  </si>
  <si>
    <t>Rookpalen, buitenterrein, ledigen met stalen emmer en zand -&gt;restafval</t>
  </si>
  <si>
    <t xml:space="preserve">Medewerker, ma- vrij 6-18 u </t>
  </si>
  <si>
    <t>tarief per uur</t>
  </si>
  <si>
    <t xml:space="preserve">Kosten voor inzameling, afvalzakken en overige benodigde materialen. </t>
  </si>
  <si>
    <t>Kosten totaal per maand, excl btw. Vanaf 1-1-2023.</t>
  </si>
  <si>
    <t>Chemie opslag controle min. 2x per maand</t>
  </si>
  <si>
    <t>Den Bosch,Parallelweg 23 (EKP, kunstacademie)</t>
  </si>
  <si>
    <t>Breda, Beukenlaan 1 (kunstacademie)</t>
  </si>
  <si>
    <t>Datazeker, vertrouwelijk papier per rolcontainer - 240 liter. Staan binnen en worden buiten gerold bij lediging en teruggeplaatst.</t>
  </si>
  <si>
    <t>Glas per rolcontainer - 240 Liter. Staan binnen en worden buiten gerold voor lediging en teruggeplaatst.</t>
  </si>
  <si>
    <t>Qubic M voetpedaal (3/4/5 units in 1 afvaleiland. Aparte afvalzak voor o.a. Restafval, PMD, Papier, Koffiebekers) 60 liter, afvalzak per unit.</t>
  </si>
  <si>
    <t>Qubic XL evenementenset (verrijdbaar, worden tijdelijk ingezet per event. Hoeven niet dagelijks geleegd te worden. Ca 40% van het jaar.)</t>
  </si>
  <si>
    <t>Qubic XL per unit (3/4/5 units in 1 afvaleiland. Aparte afvalzak voor o.a. Restafval, PMD, Papier, Koffiebekers) 160 liter per unit</t>
  </si>
  <si>
    <r>
      <t xml:space="preserve">Qubic S per unit (3/4/5 units in 1 afvaleiland. Aparte afvalzak voor o.a. Restafval, PMD, Papier, Koffiebekers) </t>
    </r>
    <r>
      <rPr>
        <b/>
        <sz val="11"/>
        <rFont val="Calibri"/>
        <family val="2"/>
        <scheme val="minor"/>
      </rPr>
      <t>21</t>
    </r>
    <r>
      <rPr>
        <b/>
        <sz val="11"/>
        <color theme="1"/>
        <rFont val="Calibri"/>
        <family val="2"/>
        <scheme val="minor"/>
      </rPr>
      <t xml:space="preserve"> liter per unit.</t>
    </r>
  </si>
  <si>
    <t>Qubic M per unit (3/4/5 units in 1 afvaleiland. Aparte afvalzak voor o.a. Restafval, PMD, Papier, Koffiebekers) 60 liter per unit.</t>
  </si>
  <si>
    <t>Buitenbak (combi PMD en restafval per unit, 2 afvalzakken) 50 liter afvalzak. In de maanden mei, juni, september, oktober zijn extra nalooprondes per dag nodig op met name locaties in Breda.</t>
  </si>
  <si>
    <t>Suez Ecoo units L - 70 liter (1 bak met 3 afvalzakken)</t>
  </si>
  <si>
    <t>Suez Ecoo units S - 25 liter (1 bak met 3 afvalzakken PMD, Rest en papier)</t>
  </si>
  <si>
    <r>
      <t>Rolcontainer (140</t>
    </r>
    <r>
      <rPr>
        <b/>
        <sz val="11"/>
        <rFont val="Calibri"/>
        <family val="2"/>
        <scheme val="minor"/>
      </rPr>
      <t xml:space="preserve">/ 240 </t>
    </r>
    <r>
      <rPr>
        <b/>
        <sz val="11"/>
        <color theme="1"/>
        <rFont val="Calibri"/>
        <family val="2"/>
        <scheme val="minor"/>
      </rPr>
      <t>liter), PAPIER OF RESTAFVAL te ledigen in milieustraat.</t>
    </r>
  </si>
  <si>
    <t>Losse restafvalbak of papier afvalinzamelmiddel van de academie Lab/ Zorg/Fysio, 1 afvalzak ca 50 liter. Let op voor EKP- locatie 1 gips kiepbak te ledigen.</t>
  </si>
  <si>
    <t>kosten inzameling per maand excl btw</t>
  </si>
  <si>
    <t>maximaal € 565.000</t>
  </si>
  <si>
    <t>Medewerker, inclusief zaterdagtoeslag, 50% tbv bijv. Open Dagen</t>
  </si>
  <si>
    <t>kosten advies per maand excl btw</t>
  </si>
  <si>
    <t>kosten advies per jaar excl btw</t>
  </si>
  <si>
    <t>kosten inzameling per jaar excl btw</t>
  </si>
  <si>
    <t xml:space="preserve">kosten extra inzet medewerker per jaar </t>
  </si>
  <si>
    <t xml:space="preserve">kosten extra inzet medewerker zaterdag per jaar </t>
  </si>
  <si>
    <t xml:space="preserve">kosten extra inzet ADR medewerker per jaar </t>
  </si>
  <si>
    <t>Medewerker met ADR certificering tbv KGA/ chemiehok toezicht,  
ma- vrij 6-18 u</t>
  </si>
  <si>
    <t>Kosten projectleider, inclusief advies, coaching, acties, etc.</t>
  </si>
  <si>
    <t>gem. bedrag per maand</t>
  </si>
  <si>
    <t>Extra werkzaamheden per uur op aanvraag/ nacalculatie</t>
  </si>
  <si>
    <t>Instructie</t>
  </si>
  <si>
    <t>Naam organisatie:</t>
  </si>
  <si>
    <t>Naam + functie ondertekeningsbevoegd persoon:</t>
  </si>
  <si>
    <t>Datum:</t>
  </si>
  <si>
    <t>Handtekening:</t>
  </si>
  <si>
    <t>TOTAAL (prijs inschrijver)</t>
  </si>
  <si>
    <t>indicatie aantal uur</t>
  </si>
  <si>
    <t>Prijsblad Duurzame afvalinzameling - Avans Hogeschool</t>
  </si>
  <si>
    <t>Inschrijver dient alleen de geel gearceerde velden in te vullen;
De volgende velden worden automatisch berekend: groen;
De tarieven dienen in Euro’s te worden geoffreerd, exclusief BTW;
Niet ingevulde cellen in de beoordeling zullen worden beschouwd als € 0,00;
Manipulatief inschrijven of aanpassen van het prijsblad (behoudens de geel gearceerde velden) leidt tot uitsluiting;
Inschrijver dient uitsluitend gebruik te maken van het prijsblad in het tweede werkblad. Inschrijver mag geen wijzigingen in het prijsblad aanbrengen, zoals regels toevoegen/verwijderen en formules wijzigen. Inschrijvers die wijzigingen aanbrengen worden uitgesloten van verdere deelname aan deze aanbestedingsprocedure;
Inschrijver vult prijzen in tot maximaal twee cijfers achter de komma;
De prijzen dienen te gelden gedurende de looptijd van de overeenkomst;
Het aantal inzamelmiddelen zijn onder voorbehoud van tussentijdse wijzigingen. Het daadwerkelijke aantal wordt bij aanvang overeenkomst door Opdrachtnemer opnieuw geïnventariseerd.</t>
  </si>
  <si>
    <t>Avans hanteert een plafondbedrag van €565.000 voor het totaal van de kosten van de duurzame afvalinzameling op de diverse locaties en de advieskosten. Indien u hoger inschrijft, wordt u automatisch uitgesloten van verdere deelname aan deze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</si>
</sst>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* #,##0_ ;_ * \-#,##0_ ;_ * &quot;-&quot;??_ ;_ @_ "/>
    <numFmt numFmtId="167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1">
    <xf numFmtId="0" fontId="0" fillId="0" borderId="0" xfId="0"/>
    <xf numFmtId="164" fontId="0" fillId="0" borderId="0" xfId="2" applyFont="1"/>
    <xf numFmtId="0" fontId="3" fillId="0" borderId="0" xfId="0" applyFont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164" fontId="4" fillId="0" borderId="0" xfId="4" applyFont="1" applyFill="1" applyBorder="1"/>
    <xf numFmtId="0" fontId="0" fillId="0" borderId="0" xfId="0"/>
    <xf numFmtId="0" fontId="2" fillId="0" borderId="0" xfId="0" applyFont="1"/>
    <xf numFmtId="164" fontId="2" fillId="0" borderId="0" xfId="2" applyFont="1"/>
    <xf numFmtId="164" fontId="0" fillId="0" borderId="0" xfId="2" applyFont="1" applyBorder="1"/>
    <xf numFmtId="164" fontId="0" fillId="0" borderId="5" xfId="0" applyNumberFormat="1" applyBorder="1"/>
    <xf numFmtId="166" fontId="0" fillId="0" borderId="0" xfId="3" applyNumberFormat="1" applyFont="1"/>
    <xf numFmtId="166" fontId="2" fillId="0" borderId="0" xfId="3" applyNumberFormat="1" applyFont="1"/>
    <xf numFmtId="0" fontId="6" fillId="0" borderId="0" xfId="0" applyFont="1"/>
    <xf numFmtId="166" fontId="6" fillId="0" borderId="0" xfId="3" applyNumberFormat="1" applyFont="1"/>
    <xf numFmtId="0" fontId="0" fillId="2" borderId="0" xfId="0" applyFill="1"/>
    <xf numFmtId="164" fontId="0" fillId="0" borderId="0" xfId="2" applyFont="1" applyFill="1" applyBorder="1"/>
    <xf numFmtId="0" fontId="2" fillId="0" borderId="0" xfId="0" applyFont="1" applyFill="1"/>
    <xf numFmtId="164" fontId="2" fillId="0" borderId="0" xfId="0" applyNumberFormat="1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  <xf numFmtId="166" fontId="2" fillId="3" borderId="2" xfId="3" applyNumberFormat="1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164" fontId="2" fillId="3" borderId="7" xfId="2" applyFont="1" applyFill="1" applyBorder="1"/>
    <xf numFmtId="0" fontId="0" fillId="0" borderId="12" xfId="0" applyFill="1" applyBorder="1"/>
    <xf numFmtId="164" fontId="0" fillId="0" borderId="13" xfId="2" applyFont="1" applyBorder="1"/>
    <xf numFmtId="0" fontId="0" fillId="0" borderId="12" xfId="0" applyBorder="1"/>
    <xf numFmtId="0" fontId="0" fillId="0" borderId="6" xfId="0" applyBorder="1"/>
    <xf numFmtId="164" fontId="0" fillId="0" borderId="7" xfId="2" applyFont="1" applyBorder="1"/>
    <xf numFmtId="164" fontId="0" fillId="0" borderId="8" xfId="2" applyFont="1" applyBorder="1"/>
    <xf numFmtId="0" fontId="0" fillId="0" borderId="13" xfId="0" applyBorder="1"/>
    <xf numFmtId="164" fontId="0" fillId="0" borderId="13" xfId="2" applyFont="1" applyFill="1" applyBorder="1"/>
    <xf numFmtId="164" fontId="4" fillId="0" borderId="7" xfId="4" applyFont="1" applyFill="1" applyBorder="1"/>
    <xf numFmtId="0" fontId="4" fillId="0" borderId="12" xfId="0" applyFont="1" applyBorder="1"/>
    <xf numFmtId="164" fontId="4" fillId="0" borderId="13" xfId="4" applyFont="1" applyBorder="1"/>
    <xf numFmtId="0" fontId="4" fillId="0" borderId="6" xfId="0" applyFont="1" applyBorder="1"/>
    <xf numFmtId="0" fontId="0" fillId="0" borderId="5" xfId="0" applyBorder="1"/>
    <xf numFmtId="166" fontId="4" fillId="0" borderId="12" xfId="3" applyNumberFormat="1" applyFont="1" applyFill="1" applyBorder="1"/>
    <xf numFmtId="164" fontId="4" fillId="0" borderId="13" xfId="4" applyFont="1" applyFill="1" applyBorder="1"/>
    <xf numFmtId="166" fontId="0" fillId="0" borderId="12" xfId="3" applyNumberFormat="1" applyFont="1" applyBorder="1"/>
    <xf numFmtId="166" fontId="4" fillId="0" borderId="6" xfId="3" applyNumberFormat="1" applyFont="1" applyFill="1" applyBorder="1"/>
    <xf numFmtId="164" fontId="4" fillId="0" borderId="8" xfId="4" applyFont="1" applyFill="1" applyBorder="1"/>
    <xf numFmtId="164" fontId="4" fillId="0" borderId="12" xfId="4" applyFont="1" applyFill="1" applyBorder="1"/>
    <xf numFmtId="164" fontId="4" fillId="0" borderId="6" xfId="4" applyFont="1" applyFill="1" applyBorder="1"/>
    <xf numFmtId="164" fontId="0" fillId="0" borderId="13" xfId="0" applyNumberFormat="1" applyBorder="1"/>
    <xf numFmtId="164" fontId="0" fillId="0" borderId="15" xfId="0" applyNumberFormat="1" applyBorder="1"/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0" fillId="0" borderId="5" xfId="0" applyFill="1" applyBorder="1"/>
    <xf numFmtId="0" fontId="0" fillId="0" borderId="15" xfId="0" applyFill="1" applyBorder="1"/>
    <xf numFmtId="0" fontId="8" fillId="3" borderId="4" xfId="0" applyFont="1" applyFill="1" applyBorder="1" applyAlignment="1">
      <alignment vertical="top" wrapText="1"/>
    </xf>
    <xf numFmtId="0" fontId="0" fillId="0" borderId="6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0" xfId="0" applyFont="1" applyFill="1" applyBorder="1"/>
    <xf numFmtId="1" fontId="0" fillId="0" borderId="0" xfId="0" applyNumberFormat="1"/>
    <xf numFmtId="1" fontId="2" fillId="0" borderId="0" xfId="0" applyNumberFormat="1" applyFont="1"/>
    <xf numFmtId="0" fontId="2" fillId="3" borderId="2" xfId="0" applyFont="1" applyFill="1" applyBorder="1" applyAlignment="1">
      <alignment horizontal="left" vertical="top" wrapText="1"/>
    </xf>
    <xf numFmtId="0" fontId="4" fillId="0" borderId="12" xfId="0" applyFont="1" applyFill="1" applyBorder="1"/>
    <xf numFmtId="0" fontId="4" fillId="0" borderId="5" xfId="0" applyFont="1" applyFill="1" applyBorder="1"/>
    <xf numFmtId="0" fontId="4" fillId="0" borderId="5" xfId="0" applyFont="1" applyBorder="1"/>
    <xf numFmtId="164" fontId="0" fillId="0" borderId="0" xfId="2" applyFont="1" applyFill="1"/>
    <xf numFmtId="1" fontId="0" fillId="0" borderId="0" xfId="0" applyNumberFormat="1" applyFill="1"/>
    <xf numFmtId="166" fontId="0" fillId="0" borderId="0" xfId="3" applyNumberFormat="1" applyFont="1" applyFill="1"/>
    <xf numFmtId="0" fontId="5" fillId="0" borderId="0" xfId="0" applyFont="1" applyFill="1" applyAlignment="1">
      <alignment horizontal="left" vertical="top"/>
    </xf>
    <xf numFmtId="166" fontId="0" fillId="0" borderId="12" xfId="3" applyNumberFormat="1" applyFont="1" applyFill="1" applyBorder="1"/>
    <xf numFmtId="166" fontId="2" fillId="3" borderId="3" xfId="3" applyNumberFormat="1" applyFont="1" applyFill="1" applyBorder="1" applyAlignment="1">
      <alignment wrapText="1"/>
    </xf>
    <xf numFmtId="0" fontId="3" fillId="0" borderId="0" xfId="0" applyFont="1" applyFill="1" applyBorder="1"/>
    <xf numFmtId="164" fontId="4" fillId="0" borderId="13" xfId="2" applyFont="1" applyFill="1" applyBorder="1"/>
    <xf numFmtId="164" fontId="4" fillId="0" borderId="13" xfId="2" applyFont="1" applyBorder="1"/>
    <xf numFmtId="164" fontId="4" fillId="0" borderId="8" xfId="2" applyFont="1" applyBorder="1"/>
    <xf numFmtId="164" fontId="4" fillId="0" borderId="0" xfId="4" applyFont="1" applyBorder="1"/>
    <xf numFmtId="164" fontId="4" fillId="0" borderId="7" xfId="4" applyFont="1" applyBorder="1"/>
    <xf numFmtId="164" fontId="4" fillId="0" borderId="13" xfId="4" applyFont="1" applyFill="1" applyBorder="1" applyAlignment="1">
      <alignment horizontal="right"/>
    </xf>
    <xf numFmtId="164" fontId="4" fillId="0" borderId="0" xfId="2" applyFont="1" applyFill="1" applyBorder="1"/>
    <xf numFmtId="164" fontId="4" fillId="0" borderId="0" xfId="2" applyFont="1" applyBorder="1"/>
    <xf numFmtId="1" fontId="4" fillId="0" borderId="12" xfId="4" applyNumberFormat="1" applyFont="1" applyFill="1" applyBorder="1"/>
    <xf numFmtId="1" fontId="0" fillId="0" borderId="12" xfId="0" applyNumberFormat="1" applyFill="1" applyBorder="1"/>
    <xf numFmtId="1" fontId="4" fillId="0" borderId="12" xfId="4" applyNumberFormat="1" applyFont="1" applyBorder="1"/>
    <xf numFmtId="1" fontId="4" fillId="0" borderId="6" xfId="4" applyNumberFormat="1" applyFont="1" applyBorder="1"/>
    <xf numFmtId="164" fontId="4" fillId="0" borderId="7" xfId="2" applyFont="1" applyBorder="1"/>
    <xf numFmtId="0" fontId="3" fillId="0" borderId="0" xfId="0" applyFont="1" applyFill="1" applyBorder="1" applyAlignment="1"/>
    <xf numFmtId="164" fontId="0" fillId="4" borderId="0" xfId="2" applyFont="1" applyFill="1" applyBorder="1"/>
    <xf numFmtId="164" fontId="0" fillId="4" borderId="7" xfId="2" applyFont="1" applyFill="1" applyBorder="1"/>
    <xf numFmtId="164" fontId="4" fillId="4" borderId="0" xfId="4" applyFont="1" applyFill="1" applyBorder="1"/>
    <xf numFmtId="164" fontId="4" fillId="4" borderId="7" xfId="4" applyFont="1" applyFill="1" applyBorder="1"/>
    <xf numFmtId="164" fontId="4" fillId="4" borderId="0" xfId="2" applyFont="1" applyFill="1" applyBorder="1"/>
    <xf numFmtId="164" fontId="2" fillId="5" borderId="0" xfId="0" applyNumberFormat="1" applyFont="1" applyFill="1" applyBorder="1"/>
    <xf numFmtId="164" fontId="2" fillId="5" borderId="0" xfId="0" applyNumberFormat="1" applyFont="1" applyFill="1" applyBorder="1" applyAlignment="1">
      <alignment vertical="top"/>
    </xf>
    <xf numFmtId="164" fontId="2" fillId="0" borderId="0" xfId="2" applyFont="1" applyFill="1" applyBorder="1" applyAlignment="1"/>
    <xf numFmtId="0" fontId="2" fillId="0" borderId="0" xfId="0" applyFont="1" applyFill="1" applyBorder="1" applyAlignment="1"/>
    <xf numFmtId="0" fontId="2" fillId="0" borderId="2" xfId="0" applyFont="1" applyFill="1" applyBorder="1"/>
    <xf numFmtId="164" fontId="2" fillId="0" borderId="7" xfId="2" applyFont="1" applyFill="1" applyBorder="1" applyAlignment="1"/>
    <xf numFmtId="0" fontId="2" fillId="0" borderId="8" xfId="0" applyFont="1" applyFill="1" applyBorder="1" applyAlignment="1"/>
    <xf numFmtId="164" fontId="2" fillId="4" borderId="15" xfId="2" applyFont="1" applyFill="1" applyBorder="1" applyAlignment="1"/>
    <xf numFmtId="164" fontId="0" fillId="0" borderId="11" xfId="0" applyNumberFormat="1" applyFill="1" applyBorder="1"/>
    <xf numFmtId="164" fontId="0" fillId="0" borderId="1" xfId="0" applyNumberFormat="1" applyFill="1" applyBorder="1"/>
    <xf numFmtId="167" fontId="0" fillId="0" borderId="4" xfId="2" applyNumberFormat="1" applyFont="1" applyFill="1" applyBorder="1"/>
    <xf numFmtId="164" fontId="0" fillId="4" borderId="4" xfId="2" applyFont="1" applyFill="1" applyBorder="1"/>
    <xf numFmtId="0" fontId="2" fillId="3" borderId="14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164" fontId="0" fillId="0" borderId="0" xfId="2" applyFont="1" applyAlignment="1">
      <alignment vertical="top"/>
    </xf>
    <xf numFmtId="1" fontId="2" fillId="0" borderId="0" xfId="0" applyNumberFormat="1" applyFont="1" applyAlignment="1">
      <alignment vertical="top"/>
    </xf>
    <xf numFmtId="166" fontId="2" fillId="0" borderId="0" xfId="3" applyNumberFormat="1" applyFont="1" applyAlignment="1">
      <alignment vertical="top"/>
    </xf>
    <xf numFmtId="164" fontId="2" fillId="0" borderId="0" xfId="2" applyFont="1" applyFill="1"/>
    <xf numFmtId="164" fontId="2" fillId="6" borderId="0" xfId="2" applyFont="1" applyFill="1"/>
    <xf numFmtId="164" fontId="0" fillId="5" borderId="16" xfId="0" applyNumberFormat="1" applyFill="1" applyBorder="1"/>
    <xf numFmtId="0" fontId="4" fillId="0" borderId="0" xfId="0" applyFont="1" applyFill="1" applyAlignment="1">
      <alignment vertical="top" wrapText="1"/>
    </xf>
    <xf numFmtId="164" fontId="2" fillId="3" borderId="2" xfId="2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2" applyFont="1" applyAlignment="1">
      <alignment horizontal="left" vertical="top"/>
    </xf>
    <xf numFmtId="164" fontId="4" fillId="0" borderId="0" xfId="4" applyFont="1" applyFill="1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166" fontId="0" fillId="0" borderId="0" xfId="3" applyNumberFormat="1" applyFont="1" applyAlignment="1">
      <alignment horizontal="left" vertical="top"/>
    </xf>
    <xf numFmtId="164" fontId="2" fillId="5" borderId="0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3" borderId="2" xfId="2" applyFont="1" applyFill="1" applyBorder="1" applyAlignment="1">
      <alignment vertical="top" wrapText="1"/>
    </xf>
    <xf numFmtId="164" fontId="2" fillId="3" borderId="1" xfId="2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9" fillId="0" borderId="14" xfId="0" applyFont="1" applyFill="1" applyBorder="1"/>
    <xf numFmtId="0" fontId="10" fillId="0" borderId="1" xfId="0" applyFont="1" applyFill="1" applyBorder="1"/>
    <xf numFmtId="0" fontId="11" fillId="0" borderId="4" xfId="0" applyFont="1" applyFill="1" applyBorder="1"/>
    <xf numFmtId="0" fontId="11" fillId="0" borderId="15" xfId="0" applyFont="1" applyFill="1" applyBorder="1"/>
    <xf numFmtId="0" fontId="10" fillId="0" borderId="5" xfId="0" applyFont="1" applyFill="1" applyBorder="1"/>
    <xf numFmtId="0" fontId="10" fillId="0" borderId="13" xfId="0" applyFont="1" applyFill="1" applyBorder="1"/>
    <xf numFmtId="0" fontId="11" fillId="4" borderId="8" xfId="0" applyFont="1" applyFill="1" applyBorder="1" applyProtection="1">
      <protection locked="0"/>
    </xf>
    <xf numFmtId="0" fontId="13" fillId="7" borderId="0" xfId="0" applyFont="1" applyFill="1" applyBorder="1"/>
    <xf numFmtId="0" fontId="11" fillId="0" borderId="14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left" vertical="top"/>
    </xf>
    <xf numFmtId="0" fontId="11" fillId="4" borderId="14" xfId="0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>
      <alignment horizontal="left" vertical="top" wrapText="1"/>
    </xf>
    <xf numFmtId="1" fontId="2" fillId="3" borderId="10" xfId="0" applyNumberFormat="1" applyFont="1" applyFill="1" applyBorder="1" applyAlignment="1">
      <alignment horizontal="left" vertical="top" wrapText="1"/>
    </xf>
    <xf numFmtId="1" fontId="2" fillId="3" borderId="11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66" fontId="2" fillId="3" borderId="2" xfId="3" applyNumberFormat="1" applyFont="1" applyFill="1" applyBorder="1" applyAlignment="1">
      <alignment horizontal="left" vertical="top" wrapText="1"/>
    </xf>
    <xf numFmtId="166" fontId="2" fillId="3" borderId="3" xfId="3" applyNumberFormat="1" applyFont="1" applyFill="1" applyBorder="1" applyAlignment="1">
      <alignment horizontal="left" vertical="top" wrapText="1"/>
    </xf>
    <xf numFmtId="166" fontId="2" fillId="3" borderId="1" xfId="3" applyNumberFormat="1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2" fillId="0" borderId="14" xfId="0" applyFont="1" applyFill="1" applyBorder="1" applyAlignment="1">
      <alignment wrapText="1"/>
    </xf>
    <xf numFmtId="0" fontId="0" fillId="0" borderId="15" xfId="0" applyBorder="1" applyAlignment="1">
      <alignment wrapText="1"/>
    </xf>
  </cellXfs>
  <cellStyles count="5">
    <cellStyle name="Komma" xfId="3" builtinId="3"/>
    <cellStyle name="Normal 4 2" xfId="1" xr:uid="{00000000-0005-0000-0000-000002000000}"/>
    <cellStyle name="Standaard" xfId="0" builtinId="0"/>
    <cellStyle name="Valuta" xfId="2" builtinId="4"/>
    <cellStyle name="Valuta 2" xfId="4" xr:uid="{73F17211-67C9-46FE-8172-32DC0F8D29F6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520065</xdr:colOff>
      <xdr:row>0</xdr:row>
      <xdr:rowOff>113031</xdr:rowOff>
    </xdr:from>
    <xdr:to>
      <xdr:col>37</xdr:col>
      <xdr:colOff>25400</xdr:colOff>
      <xdr:row>2</xdr:row>
      <xdr:rowOff>10386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5444677-EC8E-4FDD-AE9A-E44EBB397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37440" y="113031"/>
          <a:ext cx="3807460" cy="21198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randa Vos" id="{3DE9BC17-41D7-4959-AF28-AFDFA1297D5A}" userId="S::m.vos22@avans.nl::fe88e061-d858-4da9-a500-a3c18e0b5d3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12" dT="2022-05-23T07:45:29.43" personId="{3DE9BC17-41D7-4959-AF28-AFDFA1297D5A}" id="{25FEE1F5-E6A7-4E19-BC93-8A21B95C27A2}">
    <text>t.b.v. papier naast de printers</text>
  </threadedComment>
  <threadedComment ref="AA14" dT="2022-05-23T07:44:11.09" personId="{3DE9BC17-41D7-4959-AF28-AFDFA1297D5A}" id="{95A1C09A-FA3E-4D3C-95A9-2A4B7E9C82AC}">
    <text>2x 240 litet rolcontainers voor papier en PMD bij catering.</text>
  </threadedComment>
  <threadedComment ref="W19" dT="2022-05-23T07:43:33.72" personId="{3DE9BC17-41D7-4959-AF28-AFDFA1297D5A}" id="{21B48A15-3D7D-462B-95A6-BE0BB3927FA5}">
    <text>Betreft 1 kiepbak gips 600 liter op kustacademie.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3187-5E91-C347-9057-70361E37C663}">
  <dimension ref="A1:B9"/>
  <sheetViews>
    <sheetView tabSelected="1" workbookViewId="0">
      <selection activeCell="F8" sqref="F8"/>
    </sheetView>
  </sheetViews>
  <sheetFormatPr baseColWidth="10" defaultRowHeight="15" x14ac:dyDescent="0.2"/>
  <cols>
    <col min="1" max="1" width="57.5" customWidth="1"/>
    <col min="2" max="2" width="78.6640625" customWidth="1"/>
  </cols>
  <sheetData>
    <row r="1" spans="1:2" ht="19" x14ac:dyDescent="0.25">
      <c r="A1" s="127" t="s">
        <v>55</v>
      </c>
      <c r="B1" s="128"/>
    </row>
    <row r="2" spans="1:2" x14ac:dyDescent="0.2">
      <c r="A2" s="129" t="s">
        <v>56</v>
      </c>
      <c r="B2" s="133"/>
    </row>
    <row r="3" spans="1:2" x14ac:dyDescent="0.2">
      <c r="A3" s="130" t="s">
        <v>57</v>
      </c>
      <c r="B3" s="133"/>
    </row>
    <row r="4" spans="1:2" x14ac:dyDescent="0.2">
      <c r="A4" s="130" t="s">
        <v>58</v>
      </c>
      <c r="B4" s="133"/>
    </row>
    <row r="5" spans="1:2" x14ac:dyDescent="0.2">
      <c r="A5" s="135" t="s">
        <v>59</v>
      </c>
      <c r="B5" s="137"/>
    </row>
    <row r="6" spans="1:2" x14ac:dyDescent="0.2">
      <c r="A6" s="136"/>
      <c r="B6" s="138"/>
    </row>
    <row r="7" spans="1:2" ht="16" x14ac:dyDescent="0.2">
      <c r="A7" s="131"/>
      <c r="B7" s="132"/>
    </row>
    <row r="8" spans="1:2" ht="395" x14ac:dyDescent="0.2">
      <c r="A8" s="149" t="s">
        <v>63</v>
      </c>
      <c r="B8" s="148"/>
    </row>
    <row r="9" spans="1:2" ht="64" x14ac:dyDescent="0.2">
      <c r="A9" s="150" t="s">
        <v>64</v>
      </c>
    </row>
  </sheetData>
  <mergeCells count="2">
    <mergeCell ref="A5:A6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AR45"/>
  <sheetViews>
    <sheetView view="pageBreakPreview" zoomScale="60" zoomScaleNormal="100"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60.1640625" customWidth="1"/>
    <col min="2" max="2" width="11.5" customWidth="1"/>
    <col min="3" max="3" width="12.1640625" customWidth="1"/>
    <col min="4" max="4" width="20.83203125" customWidth="1"/>
    <col min="5" max="5" width="6.83203125" customWidth="1"/>
    <col min="6" max="6" width="8.1640625" customWidth="1"/>
    <col min="7" max="7" width="15.1640625" customWidth="1"/>
    <col min="8" max="8" width="6.1640625" style="7" bestFit="1" customWidth="1"/>
    <col min="9" max="9" width="7.83203125" style="1" bestFit="1" customWidth="1"/>
    <col min="10" max="10" width="12.1640625" style="7" customWidth="1"/>
    <col min="11" max="11" width="6.1640625" bestFit="1" customWidth="1"/>
    <col min="12" max="12" width="7.83203125" bestFit="1" customWidth="1"/>
    <col min="13" max="13" width="14.5" customWidth="1"/>
    <col min="14" max="14" width="12.33203125" bestFit="1" customWidth="1"/>
    <col min="15" max="15" width="7.83203125" bestFit="1" customWidth="1"/>
    <col min="16" max="16" width="15.5" customWidth="1"/>
    <col min="17" max="17" width="6.1640625" bestFit="1" customWidth="1"/>
    <col min="18" max="18" width="10.83203125" customWidth="1"/>
    <col min="19" max="19" width="11.1640625" customWidth="1"/>
    <col min="20" max="20" width="6.1640625" bestFit="1" customWidth="1"/>
    <col min="21" max="21" width="9.83203125" customWidth="1"/>
    <col min="22" max="22" width="13.1640625" customWidth="1"/>
    <col min="23" max="23" width="13.1640625" style="61" customWidth="1"/>
    <col min="24" max="24" width="8.6640625" style="61" customWidth="1"/>
    <col min="25" max="25" width="13.1640625" style="61" customWidth="1"/>
    <col min="26" max="26" width="13.1640625" style="7" customWidth="1"/>
    <col min="27" max="27" width="7.1640625" style="12" bestFit="1" customWidth="1"/>
    <col min="28" max="28" width="15.5" style="7" customWidth="1"/>
    <col min="29" max="29" width="13.83203125" style="7" customWidth="1"/>
    <col min="30" max="30" width="6.1640625" style="7" bestFit="1" customWidth="1"/>
    <col min="31" max="31" width="8.5" style="7" customWidth="1"/>
    <col min="32" max="32" width="12.83203125" style="7" customWidth="1"/>
    <col min="33" max="33" width="6.1640625" style="7" customWidth="1"/>
    <col min="34" max="34" width="8.83203125" style="7" customWidth="1"/>
    <col min="35" max="35" width="11.1640625" style="7" customWidth="1"/>
    <col min="36" max="36" width="7.1640625" style="12" bestFit="1" customWidth="1"/>
    <col min="37" max="37" width="7.83203125" style="7" bestFit="1" customWidth="1"/>
    <col min="38" max="38" width="16" style="7" customWidth="1"/>
    <col min="39" max="39" width="7.1640625" style="12" bestFit="1" customWidth="1"/>
    <col min="40" max="40" width="8.83203125" style="7" customWidth="1"/>
    <col min="41" max="41" width="26" style="7" customWidth="1"/>
    <col min="42" max="42" width="15.83203125" bestFit="1" customWidth="1"/>
    <col min="43" max="43" width="57.1640625" customWidth="1"/>
    <col min="44" max="44" width="1" customWidth="1"/>
  </cols>
  <sheetData>
    <row r="1" spans="1:44" s="7" customFormat="1" ht="22.25" customHeight="1" x14ac:dyDescent="0.2">
      <c r="A1" s="8" t="s">
        <v>62</v>
      </c>
      <c r="I1" s="1"/>
      <c r="W1" s="61"/>
      <c r="X1" s="61"/>
      <c r="Y1" s="61"/>
      <c r="AA1" s="12"/>
      <c r="AJ1" s="12"/>
      <c r="AM1" s="12"/>
    </row>
    <row r="2" spans="1:44" s="3" customFormat="1" ht="153" customHeight="1" x14ac:dyDescent="0.2">
      <c r="A2" s="115"/>
      <c r="I2" s="67"/>
      <c r="W2" s="68"/>
      <c r="X2" s="68"/>
      <c r="Y2" s="68"/>
      <c r="AA2" s="69"/>
      <c r="AJ2" s="69"/>
      <c r="AM2" s="69"/>
    </row>
    <row r="3" spans="1:44" x14ac:dyDescent="0.2">
      <c r="A3" s="2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AD3" s="73"/>
      <c r="AE3" s="73"/>
      <c r="AF3" s="73"/>
      <c r="AG3" s="73"/>
      <c r="AH3" s="73"/>
      <c r="AI3" s="73"/>
      <c r="AP3" s="70">
        <v>2022</v>
      </c>
    </row>
    <row r="4" spans="1:44" s="53" customFormat="1" ht="124.75" customHeight="1" x14ac:dyDescent="0.2">
      <c r="A4" s="57" t="s">
        <v>25</v>
      </c>
      <c r="B4" s="142" t="s">
        <v>36</v>
      </c>
      <c r="C4" s="143"/>
      <c r="D4" s="144"/>
      <c r="E4" s="142" t="s">
        <v>34</v>
      </c>
      <c r="F4" s="143"/>
      <c r="G4" s="144"/>
      <c r="H4" s="142" t="s">
        <v>33</v>
      </c>
      <c r="I4" s="143"/>
      <c r="J4" s="144"/>
      <c r="K4" s="142" t="s">
        <v>35</v>
      </c>
      <c r="L4" s="143"/>
      <c r="M4" s="144"/>
      <c r="N4" s="142" t="s">
        <v>32</v>
      </c>
      <c r="O4" s="143"/>
      <c r="P4" s="144"/>
      <c r="Q4" s="142" t="s">
        <v>31</v>
      </c>
      <c r="R4" s="143"/>
      <c r="S4" s="144"/>
      <c r="T4" s="142" t="s">
        <v>30</v>
      </c>
      <c r="U4" s="143"/>
      <c r="V4" s="144"/>
      <c r="W4" s="139" t="s">
        <v>41</v>
      </c>
      <c r="X4" s="140"/>
      <c r="Y4" s="141"/>
      <c r="Z4" s="52" t="s">
        <v>27</v>
      </c>
      <c r="AA4" s="145" t="s">
        <v>40</v>
      </c>
      <c r="AB4" s="146"/>
      <c r="AC4" s="147"/>
      <c r="AD4" s="142" t="s">
        <v>39</v>
      </c>
      <c r="AE4" s="143"/>
      <c r="AF4" s="144"/>
      <c r="AG4" s="142" t="s">
        <v>38</v>
      </c>
      <c r="AH4" s="143"/>
      <c r="AI4" s="144"/>
      <c r="AJ4" s="145" t="s">
        <v>37</v>
      </c>
      <c r="AK4" s="146"/>
      <c r="AL4" s="147"/>
      <c r="AM4" s="145" t="s">
        <v>22</v>
      </c>
      <c r="AN4" s="146"/>
      <c r="AO4" s="147"/>
      <c r="AP4" s="54" t="s">
        <v>26</v>
      </c>
    </row>
    <row r="5" spans="1:44" ht="16" x14ac:dyDescent="0.2">
      <c r="A5" s="24" t="s">
        <v>0</v>
      </c>
      <c r="B5" s="25" t="s">
        <v>1</v>
      </c>
      <c r="C5" s="26" t="s">
        <v>3</v>
      </c>
      <c r="D5" s="27" t="s">
        <v>2</v>
      </c>
      <c r="E5" s="25" t="s">
        <v>1</v>
      </c>
      <c r="F5" s="26" t="s">
        <v>3</v>
      </c>
      <c r="G5" s="27" t="s">
        <v>2</v>
      </c>
      <c r="H5" s="25" t="s">
        <v>1</v>
      </c>
      <c r="I5" s="28" t="s">
        <v>3</v>
      </c>
      <c r="J5" s="27" t="s">
        <v>2</v>
      </c>
      <c r="K5" s="25" t="s">
        <v>1</v>
      </c>
      <c r="L5" s="26" t="s">
        <v>3</v>
      </c>
      <c r="M5" s="27" t="s">
        <v>2</v>
      </c>
      <c r="N5" s="25" t="s">
        <v>1</v>
      </c>
      <c r="O5" s="26" t="s">
        <v>3</v>
      </c>
      <c r="P5" s="27" t="s">
        <v>2</v>
      </c>
      <c r="Q5" s="25" t="s">
        <v>1</v>
      </c>
      <c r="R5" s="26" t="s">
        <v>3</v>
      </c>
      <c r="S5" s="27" t="s">
        <v>2</v>
      </c>
      <c r="T5" s="25" t="s">
        <v>1</v>
      </c>
      <c r="U5" s="26" t="s">
        <v>3</v>
      </c>
      <c r="V5" s="26" t="s">
        <v>2</v>
      </c>
      <c r="W5" s="20" t="s">
        <v>1</v>
      </c>
      <c r="X5" s="21" t="s">
        <v>3</v>
      </c>
      <c r="Y5" s="22" t="s">
        <v>2</v>
      </c>
      <c r="Z5" s="22" t="s">
        <v>3</v>
      </c>
      <c r="AA5" s="23" t="s">
        <v>1</v>
      </c>
      <c r="AB5" s="21" t="s">
        <v>3</v>
      </c>
      <c r="AC5" s="22" t="s">
        <v>2</v>
      </c>
      <c r="AD5" s="20" t="s">
        <v>1</v>
      </c>
      <c r="AE5" s="21" t="s">
        <v>3</v>
      </c>
      <c r="AF5" s="22" t="s">
        <v>2</v>
      </c>
      <c r="AG5" s="20" t="s">
        <v>1</v>
      </c>
      <c r="AH5" s="21" t="s">
        <v>3</v>
      </c>
      <c r="AI5" s="22" t="s">
        <v>2</v>
      </c>
      <c r="AJ5" s="72" t="s">
        <v>1</v>
      </c>
      <c r="AK5" s="21" t="s">
        <v>3</v>
      </c>
      <c r="AL5" s="21" t="s">
        <v>2</v>
      </c>
      <c r="AM5" s="23" t="s">
        <v>1</v>
      </c>
      <c r="AN5" s="21" t="s">
        <v>3</v>
      </c>
      <c r="AO5" s="22" t="s">
        <v>2</v>
      </c>
      <c r="AP5" s="24" t="s">
        <v>2</v>
      </c>
    </row>
    <row r="6" spans="1:44" x14ac:dyDescent="0.2">
      <c r="A6" s="41" t="s">
        <v>5</v>
      </c>
      <c r="B6" s="29">
        <f>(64+32-12+36+4+4+8+8+8+4+4-12+12)/4</f>
        <v>40</v>
      </c>
      <c r="C6" s="88">
        <v>0</v>
      </c>
      <c r="D6" s="30">
        <f>C6*B6</f>
        <v>0</v>
      </c>
      <c r="E6" s="29">
        <f>(112+68-8+8)/4</f>
        <v>45</v>
      </c>
      <c r="F6" s="88">
        <v>0</v>
      </c>
      <c r="G6" s="30">
        <f>E6*F6</f>
        <v>0</v>
      </c>
      <c r="H6" s="29"/>
      <c r="I6" s="10"/>
      <c r="J6" s="30"/>
      <c r="K6" s="31">
        <v>1</v>
      </c>
      <c r="L6" s="88">
        <v>0</v>
      </c>
      <c r="M6" s="30">
        <f t="shared" ref="M6:M24" si="0">K6*L6</f>
        <v>0</v>
      </c>
      <c r="N6" s="31"/>
      <c r="O6" s="10"/>
      <c r="P6" s="30"/>
      <c r="Q6" s="31">
        <v>4</v>
      </c>
      <c r="R6" s="90">
        <v>0</v>
      </c>
      <c r="S6" s="30">
        <f>Q6*R6</f>
        <v>0</v>
      </c>
      <c r="T6" s="38">
        <v>22</v>
      </c>
      <c r="U6" s="90">
        <v>0</v>
      </c>
      <c r="V6" s="77">
        <f t="shared" ref="V6:V26" si="1">+T6*U6</f>
        <v>0</v>
      </c>
      <c r="W6" s="82">
        <f>4+6+2</f>
        <v>12</v>
      </c>
      <c r="X6" s="92">
        <v>0</v>
      </c>
      <c r="Y6" s="74">
        <f>W6*X6</f>
        <v>0</v>
      </c>
      <c r="Z6" s="39"/>
      <c r="AA6" s="42">
        <v>8</v>
      </c>
      <c r="AB6" s="90">
        <v>0</v>
      </c>
      <c r="AC6" s="43">
        <f>+AA6*AB6</f>
        <v>0</v>
      </c>
      <c r="AD6" s="47"/>
      <c r="AE6" s="6"/>
      <c r="AF6" s="43"/>
      <c r="AG6" s="47"/>
      <c r="AH6" s="6"/>
      <c r="AI6" s="43"/>
      <c r="AJ6" s="42">
        <f>35</f>
        <v>35</v>
      </c>
      <c r="AK6" s="90">
        <v>0</v>
      </c>
      <c r="AL6" s="43">
        <f>+AJ6*AK6</f>
        <v>0</v>
      </c>
      <c r="AM6" s="42">
        <v>3</v>
      </c>
      <c r="AN6" s="90">
        <v>0</v>
      </c>
      <c r="AO6" s="6">
        <f>+AM6*AN6</f>
        <v>0</v>
      </c>
      <c r="AP6" s="11">
        <f>D6+G6+M6+P6+S6+V6+AC6+AF6+AI6+AL6+Z6+J6+AO6</f>
        <v>0</v>
      </c>
    </row>
    <row r="7" spans="1:44" s="7" customFormat="1" x14ac:dyDescent="0.2">
      <c r="A7" s="66" t="s">
        <v>17</v>
      </c>
      <c r="B7" s="64">
        <v>3</v>
      </c>
      <c r="C7" s="88">
        <v>0</v>
      </c>
      <c r="D7" s="30">
        <f>C7*B7</f>
        <v>0</v>
      </c>
      <c r="E7" s="29"/>
      <c r="F7" s="17"/>
      <c r="G7" s="30"/>
      <c r="H7" s="29"/>
      <c r="I7" s="10"/>
      <c r="J7" s="30"/>
      <c r="K7" s="31"/>
      <c r="L7" s="17"/>
      <c r="M7" s="30"/>
      <c r="N7" s="31"/>
      <c r="O7" s="10"/>
      <c r="P7" s="30"/>
      <c r="Q7" s="31"/>
      <c r="R7" s="6"/>
      <c r="S7" s="30"/>
      <c r="T7" s="38"/>
      <c r="U7" s="6"/>
      <c r="V7" s="77"/>
      <c r="W7" s="82"/>
      <c r="X7" s="80"/>
      <c r="Y7" s="74"/>
      <c r="Z7" s="39"/>
      <c r="AA7" s="42">
        <v>1</v>
      </c>
      <c r="AB7" s="90">
        <v>0</v>
      </c>
      <c r="AC7" s="43">
        <f t="shared" ref="AC7:AC19" si="2">+AA7*AB7</f>
        <v>0</v>
      </c>
      <c r="AD7" s="47"/>
      <c r="AE7" s="6"/>
      <c r="AF7" s="43"/>
      <c r="AG7" s="47"/>
      <c r="AH7" s="6"/>
      <c r="AI7" s="43"/>
      <c r="AJ7" s="42"/>
      <c r="AK7" s="6"/>
      <c r="AL7" s="43"/>
      <c r="AM7" s="42"/>
      <c r="AN7" s="6"/>
      <c r="AO7" s="6"/>
      <c r="AP7" s="11">
        <f>D7+G7+M7+P7+S7+V7+AC7+AF7+AI7+AL7+Z7+J7+AO7</f>
        <v>0</v>
      </c>
    </row>
    <row r="8" spans="1:44" x14ac:dyDescent="0.2">
      <c r="A8" s="41" t="s">
        <v>6</v>
      </c>
      <c r="B8" s="31">
        <v>14</v>
      </c>
      <c r="C8" s="88">
        <v>0</v>
      </c>
      <c r="D8" s="30">
        <f t="shared" ref="D8:D24" si="3">C8*B8</f>
        <v>0</v>
      </c>
      <c r="E8" s="31">
        <v>2</v>
      </c>
      <c r="F8" s="88">
        <v>0</v>
      </c>
      <c r="G8" s="30">
        <f t="shared" ref="G8:G24" si="4">E8*F8</f>
        <v>0</v>
      </c>
      <c r="H8" s="31"/>
      <c r="I8" s="10"/>
      <c r="J8" s="30"/>
      <c r="K8" s="31"/>
      <c r="L8" s="17"/>
      <c r="M8" s="30"/>
      <c r="N8" s="31"/>
      <c r="O8" s="10"/>
      <c r="P8" s="30"/>
      <c r="Q8" s="31"/>
      <c r="R8" s="6"/>
      <c r="S8" s="30"/>
      <c r="T8" s="38">
        <v>2</v>
      </c>
      <c r="U8" s="90">
        <v>0</v>
      </c>
      <c r="V8" s="77">
        <f t="shared" si="1"/>
        <v>0</v>
      </c>
      <c r="W8" s="82"/>
      <c r="X8" s="80"/>
      <c r="Y8" s="74"/>
      <c r="Z8" s="39"/>
      <c r="AA8" s="42"/>
      <c r="AB8" s="6"/>
      <c r="AC8" s="43"/>
      <c r="AD8" s="47"/>
      <c r="AE8" s="6"/>
      <c r="AF8" s="43"/>
      <c r="AG8" s="47"/>
      <c r="AH8" s="6"/>
      <c r="AI8" s="43"/>
      <c r="AJ8" s="42">
        <v>5</v>
      </c>
      <c r="AK8" s="90">
        <v>0</v>
      </c>
      <c r="AL8" s="43">
        <f t="shared" ref="AL8:AL26" si="5">+AJ8*AK8</f>
        <v>0</v>
      </c>
      <c r="AM8" s="42"/>
      <c r="AN8" s="6"/>
      <c r="AO8" s="6"/>
      <c r="AP8" s="11">
        <f t="shared" ref="AP8:AP26" si="6">D8+G8+M8+P8+S8+V8+AC8+AF8+AI8+AL8+Z8+J8+AO8</f>
        <v>0</v>
      </c>
    </row>
    <row r="9" spans="1:44" x14ac:dyDescent="0.2">
      <c r="A9" s="55" t="s">
        <v>15</v>
      </c>
      <c r="B9" s="29">
        <v>9</v>
      </c>
      <c r="C9" s="88">
        <v>0</v>
      </c>
      <c r="D9" s="30">
        <f>C9*B9</f>
        <v>0</v>
      </c>
      <c r="E9" s="31"/>
      <c r="F9" s="17"/>
      <c r="G9" s="35"/>
      <c r="H9" s="31"/>
      <c r="I9" s="10"/>
      <c r="J9" s="35"/>
      <c r="K9" s="29">
        <v>1</v>
      </c>
      <c r="L9" s="88">
        <v>0</v>
      </c>
      <c r="M9" s="30">
        <f>K9*L9</f>
        <v>0</v>
      </c>
      <c r="N9" s="31"/>
      <c r="O9" s="4"/>
      <c r="P9" s="35"/>
      <c r="Q9" s="31"/>
      <c r="R9" s="4"/>
      <c r="S9" s="35"/>
      <c r="T9" s="31"/>
      <c r="U9" s="4"/>
      <c r="V9" s="4"/>
      <c r="W9" s="83"/>
      <c r="X9" s="17"/>
      <c r="Y9" s="36"/>
      <c r="Z9" s="35"/>
      <c r="AA9" s="71"/>
      <c r="AB9" s="4"/>
      <c r="AC9" s="43"/>
      <c r="AD9" s="31"/>
      <c r="AE9" s="4"/>
      <c r="AF9" s="35"/>
      <c r="AG9" s="31"/>
      <c r="AH9" s="4"/>
      <c r="AI9" s="35"/>
      <c r="AJ9" s="44"/>
      <c r="AK9" s="6"/>
      <c r="AL9" s="43"/>
      <c r="AM9" s="44"/>
      <c r="AN9" s="4"/>
      <c r="AO9" s="4"/>
      <c r="AP9" s="11">
        <f>D9+G9+M9+P9+S9+V9+AC9+AF9+AI9+AL9+Z9+J9+AO9</f>
        <v>0</v>
      </c>
      <c r="AQ9" s="3"/>
      <c r="AR9" s="3"/>
    </row>
    <row r="10" spans="1:44" x14ac:dyDescent="0.2">
      <c r="A10" s="55" t="s">
        <v>16</v>
      </c>
      <c r="B10" s="31"/>
      <c r="C10" s="17"/>
      <c r="D10" s="30"/>
      <c r="E10" s="31"/>
      <c r="F10" s="17"/>
      <c r="G10" s="30"/>
      <c r="H10" s="31"/>
      <c r="I10" s="10"/>
      <c r="J10" s="30"/>
      <c r="K10" s="31"/>
      <c r="L10" s="17"/>
      <c r="M10" s="30"/>
      <c r="N10" s="31"/>
      <c r="O10" s="10"/>
      <c r="P10" s="30"/>
      <c r="Q10" s="31"/>
      <c r="R10" s="6"/>
      <c r="S10" s="30"/>
      <c r="T10" s="38"/>
      <c r="U10" s="6"/>
      <c r="V10" s="77"/>
      <c r="W10" s="82"/>
      <c r="X10" s="80"/>
      <c r="Y10" s="74"/>
      <c r="Z10" s="39"/>
      <c r="AA10" s="42">
        <v>40</v>
      </c>
      <c r="AB10" s="90">
        <v>0</v>
      </c>
      <c r="AC10" s="43">
        <f t="shared" si="2"/>
        <v>0</v>
      </c>
      <c r="AD10" s="42">
        <v>3</v>
      </c>
      <c r="AE10" s="90">
        <v>0</v>
      </c>
      <c r="AF10" s="43">
        <f>+AD10*AE10</f>
        <v>0</v>
      </c>
      <c r="AG10" s="42">
        <v>3</v>
      </c>
      <c r="AH10" s="90">
        <v>0</v>
      </c>
      <c r="AI10" s="43">
        <f>+AG10*AH10</f>
        <v>0</v>
      </c>
      <c r="AJ10" s="42">
        <v>2</v>
      </c>
      <c r="AK10" s="90">
        <v>0</v>
      </c>
      <c r="AL10" s="43">
        <f>+AJ10*AK10</f>
        <v>0</v>
      </c>
      <c r="AM10" s="42"/>
      <c r="AN10" s="6"/>
      <c r="AO10" s="6"/>
      <c r="AP10" s="49">
        <f>D10+G10+M10+P10+S10+V10+AC10+AF10+AI10+AL10+Z10+J10+AO10</f>
        <v>0</v>
      </c>
    </row>
    <row r="11" spans="1:44" x14ac:dyDescent="0.2">
      <c r="A11" s="41" t="s">
        <v>7</v>
      </c>
      <c r="B11" s="31">
        <v>6</v>
      </c>
      <c r="C11" s="88">
        <v>0</v>
      </c>
      <c r="D11" s="30">
        <f t="shared" si="3"/>
        <v>0</v>
      </c>
      <c r="E11" s="31">
        <f>(88+4)/4</f>
        <v>23</v>
      </c>
      <c r="F11" s="88">
        <v>0</v>
      </c>
      <c r="G11" s="30">
        <f t="shared" si="4"/>
        <v>0</v>
      </c>
      <c r="H11" s="31"/>
      <c r="I11" s="10"/>
      <c r="J11" s="30"/>
      <c r="K11" s="31">
        <v>1</v>
      </c>
      <c r="L11" s="88">
        <v>0</v>
      </c>
      <c r="M11" s="30">
        <f t="shared" si="0"/>
        <v>0</v>
      </c>
      <c r="N11" s="31"/>
      <c r="O11" s="10"/>
      <c r="P11" s="30"/>
      <c r="Q11" s="31">
        <v>1</v>
      </c>
      <c r="R11" s="90">
        <v>0</v>
      </c>
      <c r="S11" s="30">
        <f t="shared" ref="S11:S21" si="7">Q11*R11</f>
        <v>0</v>
      </c>
      <c r="T11" s="38"/>
      <c r="U11" s="6"/>
      <c r="V11" s="77"/>
      <c r="W11" s="82"/>
      <c r="X11" s="80"/>
      <c r="Y11" s="74"/>
      <c r="Z11" s="39"/>
      <c r="AA11" s="42"/>
      <c r="AB11" s="6"/>
      <c r="AC11" s="43"/>
      <c r="AD11" s="47"/>
      <c r="AE11" s="6"/>
      <c r="AF11" s="43"/>
      <c r="AG11" s="47"/>
      <c r="AH11" s="6"/>
      <c r="AI11" s="43"/>
      <c r="AJ11" s="42">
        <v>7</v>
      </c>
      <c r="AK11" s="90">
        <v>0</v>
      </c>
      <c r="AL11" s="43">
        <f t="shared" si="5"/>
        <v>0</v>
      </c>
      <c r="AM11" s="42">
        <v>1</v>
      </c>
      <c r="AN11" s="90">
        <v>0</v>
      </c>
      <c r="AO11" s="6">
        <f t="shared" ref="AO11:AO12" si="8">+AM11*AN11</f>
        <v>0</v>
      </c>
      <c r="AP11" s="11">
        <f t="shared" si="6"/>
        <v>0</v>
      </c>
    </row>
    <row r="12" spans="1:44" x14ac:dyDescent="0.2">
      <c r="A12" s="55" t="s">
        <v>20</v>
      </c>
      <c r="B12" s="29">
        <v>21</v>
      </c>
      <c r="C12" s="88">
        <v>0</v>
      </c>
      <c r="D12" s="30">
        <f t="shared" si="3"/>
        <v>0</v>
      </c>
      <c r="E12" s="29">
        <v>12</v>
      </c>
      <c r="F12" s="88">
        <v>0</v>
      </c>
      <c r="G12" s="30">
        <f t="shared" si="4"/>
        <v>0</v>
      </c>
      <c r="H12" s="29"/>
      <c r="I12" s="10"/>
      <c r="J12" s="30"/>
      <c r="K12" s="31">
        <v>1</v>
      </c>
      <c r="L12" s="88">
        <v>0</v>
      </c>
      <c r="M12" s="30">
        <f t="shared" si="0"/>
        <v>0</v>
      </c>
      <c r="N12" s="31">
        <v>4</v>
      </c>
      <c r="O12" s="88">
        <v>0</v>
      </c>
      <c r="P12" s="30">
        <f t="shared" ref="P12" si="9">N12*O12</f>
        <v>0</v>
      </c>
      <c r="Q12" s="31">
        <v>3</v>
      </c>
      <c r="R12" s="90">
        <v>0</v>
      </c>
      <c r="S12" s="30">
        <f t="shared" si="7"/>
        <v>0</v>
      </c>
      <c r="T12" s="38"/>
      <c r="U12" s="6"/>
      <c r="V12" s="77"/>
      <c r="W12" s="82">
        <f>2+1+1+2+1+2+2+1+2</f>
        <v>14</v>
      </c>
      <c r="X12" s="92">
        <v>0</v>
      </c>
      <c r="Y12" s="74">
        <f>W12*X12</f>
        <v>0</v>
      </c>
      <c r="Z12" s="79">
        <v>0</v>
      </c>
      <c r="AA12" s="42">
        <f>10+1</f>
        <v>11</v>
      </c>
      <c r="AB12" s="90">
        <v>0</v>
      </c>
      <c r="AC12" s="43">
        <f t="shared" si="2"/>
        <v>0</v>
      </c>
      <c r="AD12" s="47"/>
      <c r="AE12" s="6"/>
      <c r="AF12" s="43"/>
      <c r="AG12" s="47"/>
      <c r="AH12" s="6"/>
      <c r="AI12" s="43"/>
      <c r="AJ12" s="42">
        <v>17</v>
      </c>
      <c r="AK12" s="90">
        <v>0</v>
      </c>
      <c r="AL12" s="43">
        <f t="shared" si="5"/>
        <v>0</v>
      </c>
      <c r="AM12" s="42">
        <v>1</v>
      </c>
      <c r="AN12" s="90">
        <v>0</v>
      </c>
      <c r="AO12" s="6">
        <f t="shared" si="8"/>
        <v>0</v>
      </c>
      <c r="AP12" s="11">
        <f t="shared" si="6"/>
        <v>0</v>
      </c>
    </row>
    <row r="13" spans="1:44" x14ac:dyDescent="0.2">
      <c r="A13" s="55" t="s">
        <v>8</v>
      </c>
      <c r="B13" s="29">
        <v>7</v>
      </c>
      <c r="C13" s="88">
        <v>0</v>
      </c>
      <c r="D13" s="30">
        <f t="shared" si="3"/>
        <v>0</v>
      </c>
      <c r="E13" s="29"/>
      <c r="F13" s="17"/>
      <c r="G13" s="30">
        <f t="shared" si="4"/>
        <v>0</v>
      </c>
      <c r="H13" s="29"/>
      <c r="I13" s="10"/>
      <c r="J13" s="30"/>
      <c r="K13" s="29"/>
      <c r="L13" s="17"/>
      <c r="M13" s="30"/>
      <c r="N13" s="29"/>
      <c r="O13" s="17"/>
      <c r="P13" s="36"/>
      <c r="Q13" s="31"/>
      <c r="R13" s="6"/>
      <c r="S13" s="30"/>
      <c r="T13" s="38"/>
      <c r="U13" s="6"/>
      <c r="V13" s="77"/>
      <c r="W13" s="82"/>
      <c r="X13" s="80"/>
      <c r="Y13" s="74"/>
      <c r="Z13" s="79"/>
      <c r="AA13" s="42"/>
      <c r="AB13" s="6"/>
      <c r="AC13" s="43"/>
      <c r="AD13" s="47"/>
      <c r="AE13" s="6"/>
      <c r="AF13" s="43"/>
      <c r="AG13" s="47"/>
      <c r="AH13" s="6"/>
      <c r="AI13" s="43"/>
      <c r="AJ13" s="42">
        <v>2</v>
      </c>
      <c r="AK13" s="90">
        <v>0</v>
      </c>
      <c r="AL13" s="43">
        <f t="shared" si="5"/>
        <v>0</v>
      </c>
      <c r="AM13" s="42"/>
      <c r="AN13" s="6"/>
      <c r="AO13" s="6"/>
      <c r="AP13" s="11">
        <f t="shared" si="6"/>
        <v>0</v>
      </c>
    </row>
    <row r="14" spans="1:44" x14ac:dyDescent="0.2">
      <c r="A14" s="55" t="s">
        <v>29</v>
      </c>
      <c r="B14" s="31">
        <v>26</v>
      </c>
      <c r="C14" s="88">
        <v>0</v>
      </c>
      <c r="D14" s="30">
        <f t="shared" si="3"/>
        <v>0</v>
      </c>
      <c r="E14" s="31">
        <v>18</v>
      </c>
      <c r="F14" s="88">
        <v>0</v>
      </c>
      <c r="G14" s="30">
        <f t="shared" si="4"/>
        <v>0</v>
      </c>
      <c r="H14" s="31"/>
      <c r="I14" s="10"/>
      <c r="J14" s="30"/>
      <c r="K14" s="31">
        <v>5</v>
      </c>
      <c r="L14" s="88">
        <v>0</v>
      </c>
      <c r="M14" s="30">
        <f t="shared" si="0"/>
        <v>0</v>
      </c>
      <c r="N14" s="31"/>
      <c r="O14" s="10"/>
      <c r="P14" s="30"/>
      <c r="Q14" s="31">
        <v>3</v>
      </c>
      <c r="R14" s="90">
        <v>0</v>
      </c>
      <c r="S14" s="30">
        <f t="shared" si="7"/>
        <v>0</v>
      </c>
      <c r="T14" s="38">
        <v>1</v>
      </c>
      <c r="U14" s="90">
        <v>0</v>
      </c>
      <c r="V14" s="77">
        <f t="shared" si="1"/>
        <v>0</v>
      </c>
      <c r="W14" s="82"/>
      <c r="X14" s="80"/>
      <c r="Y14" s="74"/>
      <c r="Z14" s="43">
        <v>0</v>
      </c>
      <c r="AA14" s="42">
        <v>2</v>
      </c>
      <c r="AB14" s="90">
        <v>0</v>
      </c>
      <c r="AC14" s="43">
        <f>+AA14*AB14</f>
        <v>0</v>
      </c>
      <c r="AD14" s="47"/>
      <c r="AE14" s="6"/>
      <c r="AF14" s="43"/>
      <c r="AG14" s="47"/>
      <c r="AH14" s="6"/>
      <c r="AI14" s="43"/>
      <c r="AJ14" s="42">
        <v>16</v>
      </c>
      <c r="AK14" s="90">
        <v>0</v>
      </c>
      <c r="AL14" s="43">
        <f t="shared" si="5"/>
        <v>0</v>
      </c>
      <c r="AM14" s="42">
        <v>1</v>
      </c>
      <c r="AN14" s="90">
        <v>0</v>
      </c>
      <c r="AO14" s="6">
        <f>+AM14*AN14</f>
        <v>0</v>
      </c>
      <c r="AP14" s="11">
        <f t="shared" si="6"/>
        <v>0</v>
      </c>
    </row>
    <row r="15" spans="1:44" s="7" customFormat="1" x14ac:dyDescent="0.2">
      <c r="A15" s="55"/>
      <c r="B15" s="31"/>
      <c r="C15" s="17"/>
      <c r="D15" s="30"/>
      <c r="E15" s="31"/>
      <c r="F15" s="17"/>
      <c r="G15" s="30"/>
      <c r="H15" s="31"/>
      <c r="I15" s="10"/>
      <c r="J15" s="30"/>
      <c r="K15" s="31"/>
      <c r="L15" s="17"/>
      <c r="M15" s="30"/>
      <c r="N15" s="31"/>
      <c r="O15" s="10"/>
      <c r="P15" s="30"/>
      <c r="Q15" s="31"/>
      <c r="R15" s="6"/>
      <c r="S15" s="30"/>
      <c r="T15" s="38"/>
      <c r="U15" s="6"/>
      <c r="V15" s="77"/>
      <c r="W15" s="82"/>
      <c r="X15" s="80"/>
      <c r="Y15" s="74"/>
      <c r="Z15" s="43"/>
      <c r="AA15" s="42"/>
      <c r="AB15" s="6"/>
      <c r="AC15" s="43"/>
      <c r="AD15" s="47"/>
      <c r="AE15" s="6"/>
      <c r="AF15" s="43"/>
      <c r="AG15" s="47"/>
      <c r="AH15" s="6"/>
      <c r="AI15" s="43"/>
      <c r="AJ15" s="42"/>
      <c r="AK15" s="6"/>
      <c r="AL15" s="43"/>
      <c r="AM15" s="42"/>
      <c r="AN15" s="6"/>
      <c r="AO15" s="6"/>
      <c r="AP15" s="11"/>
    </row>
    <row r="16" spans="1:44" x14ac:dyDescent="0.2">
      <c r="A16" s="55" t="s">
        <v>9</v>
      </c>
      <c r="B16" s="29">
        <v>36</v>
      </c>
      <c r="C16" s="88">
        <v>0</v>
      </c>
      <c r="D16" s="30">
        <f t="shared" si="3"/>
        <v>0</v>
      </c>
      <c r="E16" s="29">
        <v>62</v>
      </c>
      <c r="F16" s="88">
        <v>0</v>
      </c>
      <c r="G16" s="30">
        <f t="shared" si="4"/>
        <v>0</v>
      </c>
      <c r="H16" s="29">
        <v>3</v>
      </c>
      <c r="I16" s="88">
        <v>0</v>
      </c>
      <c r="J16" s="36">
        <f t="shared" ref="J16" si="10">H16*I16</f>
        <v>0</v>
      </c>
      <c r="K16" s="31">
        <v>1</v>
      </c>
      <c r="L16" s="88">
        <v>0</v>
      </c>
      <c r="M16" s="30">
        <f t="shared" si="0"/>
        <v>0</v>
      </c>
      <c r="N16" s="31"/>
      <c r="O16" s="10"/>
      <c r="P16" s="30"/>
      <c r="Q16" s="31">
        <v>4</v>
      </c>
      <c r="R16" s="90">
        <v>0</v>
      </c>
      <c r="S16" s="30">
        <f t="shared" si="7"/>
        <v>0</v>
      </c>
      <c r="T16" s="38">
        <v>11</v>
      </c>
      <c r="U16" s="90">
        <v>0</v>
      </c>
      <c r="V16" s="77">
        <f t="shared" si="1"/>
        <v>0</v>
      </c>
      <c r="W16" s="82">
        <v>4</v>
      </c>
      <c r="X16" s="92">
        <v>0</v>
      </c>
      <c r="Y16" s="74">
        <f>W16*X16</f>
        <v>0</v>
      </c>
      <c r="Z16" s="43">
        <v>0</v>
      </c>
      <c r="AA16" s="42">
        <v>8</v>
      </c>
      <c r="AB16" s="90">
        <v>0</v>
      </c>
      <c r="AC16" s="43">
        <f t="shared" si="2"/>
        <v>0</v>
      </c>
      <c r="AD16" s="47"/>
      <c r="AE16" s="6"/>
      <c r="AF16" s="43"/>
      <c r="AG16" s="47"/>
      <c r="AH16" s="6"/>
      <c r="AI16" s="43"/>
      <c r="AJ16" s="42">
        <v>37</v>
      </c>
      <c r="AK16" s="90">
        <v>0</v>
      </c>
      <c r="AL16" s="43">
        <f t="shared" si="5"/>
        <v>0</v>
      </c>
      <c r="AM16" s="42"/>
      <c r="AN16" s="6"/>
      <c r="AO16" s="6"/>
      <c r="AP16" s="11">
        <f t="shared" si="6"/>
        <v>0</v>
      </c>
    </row>
    <row r="17" spans="1:43" s="7" customFormat="1" x14ac:dyDescent="0.2">
      <c r="A17" s="65" t="s">
        <v>18</v>
      </c>
      <c r="B17" s="64">
        <v>14</v>
      </c>
      <c r="C17" s="88">
        <v>0</v>
      </c>
      <c r="D17" s="30">
        <f t="shared" si="3"/>
        <v>0</v>
      </c>
      <c r="E17" s="29"/>
      <c r="F17" s="17"/>
      <c r="G17" s="30"/>
      <c r="H17" s="29"/>
      <c r="I17" s="10"/>
      <c r="J17" s="30"/>
      <c r="K17" s="31"/>
      <c r="L17" s="17"/>
      <c r="M17" s="30"/>
      <c r="N17" s="31"/>
      <c r="O17" s="10"/>
      <c r="P17" s="30"/>
      <c r="Q17" s="31"/>
      <c r="R17" s="6"/>
      <c r="S17" s="30"/>
      <c r="T17" s="38"/>
      <c r="U17" s="6"/>
      <c r="V17" s="77"/>
      <c r="W17" s="82"/>
      <c r="X17" s="80"/>
      <c r="Y17" s="74"/>
      <c r="Z17" s="43"/>
      <c r="AA17" s="42"/>
      <c r="AB17" s="6"/>
      <c r="AC17" s="43"/>
      <c r="AD17" s="47"/>
      <c r="AE17" s="6"/>
      <c r="AF17" s="43"/>
      <c r="AG17" s="47"/>
      <c r="AH17" s="6"/>
      <c r="AI17" s="43"/>
      <c r="AJ17" s="42"/>
      <c r="AK17" s="6"/>
      <c r="AL17" s="43"/>
      <c r="AM17" s="42"/>
      <c r="AN17" s="6"/>
      <c r="AO17" s="6"/>
      <c r="AP17" s="11"/>
    </row>
    <row r="18" spans="1:43" x14ac:dyDescent="0.2">
      <c r="A18" s="55" t="s">
        <v>21</v>
      </c>
      <c r="B18" s="31">
        <v>3</v>
      </c>
      <c r="C18" s="88">
        <v>0</v>
      </c>
      <c r="D18" s="30">
        <f t="shared" si="3"/>
        <v>0</v>
      </c>
      <c r="E18" s="31">
        <v>3</v>
      </c>
      <c r="F18" s="88">
        <v>0</v>
      </c>
      <c r="G18" s="30">
        <f t="shared" si="4"/>
        <v>0</v>
      </c>
      <c r="H18" s="31"/>
      <c r="I18" s="10"/>
      <c r="J18" s="30"/>
      <c r="K18" s="31"/>
      <c r="L18" s="17"/>
      <c r="M18" s="30"/>
      <c r="N18" s="31"/>
      <c r="O18" s="10"/>
      <c r="P18" s="30"/>
      <c r="Q18" s="31"/>
      <c r="R18" s="6"/>
      <c r="S18" s="30"/>
      <c r="T18" s="38">
        <v>1</v>
      </c>
      <c r="U18" s="90">
        <v>0</v>
      </c>
      <c r="V18" s="77">
        <f t="shared" si="1"/>
        <v>0</v>
      </c>
      <c r="W18" s="82"/>
      <c r="X18" s="80"/>
      <c r="Y18" s="74"/>
      <c r="Z18" s="79">
        <v>0</v>
      </c>
      <c r="AA18" s="42"/>
      <c r="AB18" s="6"/>
      <c r="AC18" s="43"/>
      <c r="AD18" s="47"/>
      <c r="AE18" s="6"/>
      <c r="AF18" s="43"/>
      <c r="AG18" s="47"/>
      <c r="AH18" s="6"/>
      <c r="AI18" s="43"/>
      <c r="AJ18" s="42">
        <v>2</v>
      </c>
      <c r="AK18" s="90">
        <v>0</v>
      </c>
      <c r="AL18" s="43">
        <f t="shared" si="5"/>
        <v>0</v>
      </c>
      <c r="AM18" s="42"/>
      <c r="AN18" s="6"/>
      <c r="AO18" s="6"/>
      <c r="AP18" s="11">
        <f t="shared" si="6"/>
        <v>0</v>
      </c>
    </row>
    <row r="19" spans="1:43" x14ac:dyDescent="0.2">
      <c r="A19" s="55" t="s">
        <v>28</v>
      </c>
      <c r="B19" s="31">
        <v>15</v>
      </c>
      <c r="C19" s="88">
        <v>0</v>
      </c>
      <c r="D19" s="30">
        <f t="shared" si="3"/>
        <v>0</v>
      </c>
      <c r="E19" s="31">
        <v>14</v>
      </c>
      <c r="F19" s="88">
        <v>0</v>
      </c>
      <c r="G19" s="30">
        <f t="shared" si="4"/>
        <v>0</v>
      </c>
      <c r="H19" s="31"/>
      <c r="I19" s="10"/>
      <c r="J19" s="30"/>
      <c r="K19" s="31">
        <v>2</v>
      </c>
      <c r="L19" s="88">
        <v>0</v>
      </c>
      <c r="M19" s="30">
        <f t="shared" si="0"/>
        <v>0</v>
      </c>
      <c r="N19" s="31"/>
      <c r="O19" s="10"/>
      <c r="P19" s="30"/>
      <c r="Q19" s="31">
        <v>2</v>
      </c>
      <c r="R19" s="90">
        <v>0</v>
      </c>
      <c r="S19" s="30">
        <f t="shared" si="7"/>
        <v>0</v>
      </c>
      <c r="T19" s="38"/>
      <c r="U19" s="6"/>
      <c r="V19" s="77"/>
      <c r="W19" s="82">
        <v>1</v>
      </c>
      <c r="X19" s="92">
        <v>0</v>
      </c>
      <c r="Y19" s="74">
        <f>W19*X19</f>
        <v>0</v>
      </c>
      <c r="Z19" s="43">
        <f>+Z16</f>
        <v>0</v>
      </c>
      <c r="AA19" s="42">
        <v>3</v>
      </c>
      <c r="AB19" s="90">
        <v>0</v>
      </c>
      <c r="AC19" s="43">
        <f t="shared" si="2"/>
        <v>0</v>
      </c>
      <c r="AD19" s="47"/>
      <c r="AE19" s="6"/>
      <c r="AF19" s="43"/>
      <c r="AG19" s="47"/>
      <c r="AH19" s="6"/>
      <c r="AI19" s="43"/>
      <c r="AJ19" s="42">
        <v>9</v>
      </c>
      <c r="AK19" s="90">
        <v>0</v>
      </c>
      <c r="AL19" s="43">
        <f t="shared" si="5"/>
        <v>0</v>
      </c>
      <c r="AM19" s="42"/>
      <c r="AN19" s="6"/>
      <c r="AO19" s="6"/>
      <c r="AP19" s="11">
        <f t="shared" si="6"/>
        <v>0</v>
      </c>
    </row>
    <row r="20" spans="1:43" x14ac:dyDescent="0.2">
      <c r="A20" s="55" t="s">
        <v>10</v>
      </c>
      <c r="B20" s="31">
        <v>4</v>
      </c>
      <c r="C20" s="88">
        <v>0</v>
      </c>
      <c r="D20" s="30">
        <f t="shared" si="3"/>
        <v>0</v>
      </c>
      <c r="E20" s="31">
        <v>19</v>
      </c>
      <c r="F20" s="88">
        <v>0</v>
      </c>
      <c r="G20" s="30">
        <f t="shared" si="4"/>
        <v>0</v>
      </c>
      <c r="H20" s="31"/>
      <c r="I20" s="10"/>
      <c r="J20" s="30"/>
      <c r="K20" s="31">
        <v>1</v>
      </c>
      <c r="L20" s="88">
        <v>0</v>
      </c>
      <c r="M20" s="30">
        <f t="shared" si="0"/>
        <v>0</v>
      </c>
      <c r="N20" s="31"/>
      <c r="O20" s="10"/>
      <c r="P20" s="30"/>
      <c r="Q20" s="31">
        <v>1</v>
      </c>
      <c r="R20" s="90">
        <v>0</v>
      </c>
      <c r="S20" s="30">
        <f t="shared" si="7"/>
        <v>0</v>
      </c>
      <c r="T20" s="38">
        <v>2</v>
      </c>
      <c r="U20" s="90">
        <v>0</v>
      </c>
      <c r="V20" s="77">
        <f t="shared" si="1"/>
        <v>0</v>
      </c>
      <c r="W20" s="84"/>
      <c r="X20" s="80"/>
      <c r="Y20" s="74"/>
      <c r="Z20" s="39"/>
      <c r="AA20" s="42"/>
      <c r="AB20" s="6"/>
      <c r="AC20" s="43"/>
      <c r="AD20" s="47"/>
      <c r="AE20" s="6"/>
      <c r="AF20" s="43"/>
      <c r="AG20" s="47"/>
      <c r="AH20" s="6"/>
      <c r="AI20" s="43"/>
      <c r="AJ20" s="42">
        <v>2</v>
      </c>
      <c r="AK20" s="90">
        <v>0</v>
      </c>
      <c r="AL20" s="43">
        <f t="shared" si="5"/>
        <v>0</v>
      </c>
      <c r="AM20" s="42"/>
      <c r="AN20" s="6"/>
      <c r="AO20" s="6"/>
      <c r="AP20" s="11">
        <f t="shared" si="6"/>
        <v>0</v>
      </c>
    </row>
    <row r="21" spans="1:43" x14ac:dyDescent="0.2">
      <c r="A21" s="55" t="s">
        <v>11</v>
      </c>
      <c r="B21" s="29">
        <v>10</v>
      </c>
      <c r="C21" s="88">
        <v>0</v>
      </c>
      <c r="D21" s="30">
        <f t="shared" si="3"/>
        <v>0</v>
      </c>
      <c r="E21" s="31">
        <v>8</v>
      </c>
      <c r="F21" s="88">
        <v>0</v>
      </c>
      <c r="G21" s="30">
        <f t="shared" si="4"/>
        <v>0</v>
      </c>
      <c r="H21" s="31"/>
      <c r="I21" s="10"/>
      <c r="J21" s="30"/>
      <c r="K21" s="31">
        <v>1</v>
      </c>
      <c r="L21" s="88">
        <v>0</v>
      </c>
      <c r="M21" s="30">
        <f t="shared" si="0"/>
        <v>0</v>
      </c>
      <c r="N21" s="31"/>
      <c r="O21" s="10"/>
      <c r="P21" s="30"/>
      <c r="Q21" s="31">
        <v>1</v>
      </c>
      <c r="R21" s="90">
        <v>0</v>
      </c>
      <c r="S21" s="30">
        <f t="shared" si="7"/>
        <v>0</v>
      </c>
      <c r="T21" s="38">
        <v>2</v>
      </c>
      <c r="U21" s="90">
        <v>0</v>
      </c>
      <c r="V21" s="77">
        <f t="shared" si="1"/>
        <v>0</v>
      </c>
      <c r="W21" s="84"/>
      <c r="X21" s="80"/>
      <c r="Y21" s="74"/>
      <c r="Z21" s="39"/>
      <c r="AA21" s="42"/>
      <c r="AB21" s="6"/>
      <c r="AC21" s="43"/>
      <c r="AD21" s="47"/>
      <c r="AE21" s="6"/>
      <c r="AF21" s="43"/>
      <c r="AG21" s="47"/>
      <c r="AH21" s="6"/>
      <c r="AI21" s="43"/>
      <c r="AJ21" s="42">
        <v>11</v>
      </c>
      <c r="AK21" s="90">
        <v>0</v>
      </c>
      <c r="AL21" s="43">
        <f t="shared" si="5"/>
        <v>0</v>
      </c>
      <c r="AM21" s="42"/>
      <c r="AN21" s="6"/>
      <c r="AO21" s="6"/>
      <c r="AP21" s="11">
        <f t="shared" si="6"/>
        <v>0</v>
      </c>
    </row>
    <row r="22" spans="1:43" x14ac:dyDescent="0.2">
      <c r="A22" s="55" t="s">
        <v>12</v>
      </c>
      <c r="B22" s="31">
        <v>4</v>
      </c>
      <c r="C22" s="88">
        <v>0</v>
      </c>
      <c r="D22" s="30">
        <f t="shared" si="3"/>
        <v>0</v>
      </c>
      <c r="E22" s="31">
        <v>15</v>
      </c>
      <c r="F22" s="88">
        <v>0</v>
      </c>
      <c r="G22" s="30">
        <f t="shared" si="4"/>
        <v>0</v>
      </c>
      <c r="H22" s="31"/>
      <c r="I22" s="10"/>
      <c r="J22" s="30"/>
      <c r="K22" s="31"/>
      <c r="L22" s="17"/>
      <c r="M22" s="30"/>
      <c r="N22" s="31">
        <v>1</v>
      </c>
      <c r="O22" s="88">
        <f>O12</f>
        <v>0</v>
      </c>
      <c r="P22" s="30">
        <f t="shared" ref="P22" si="11">N22*O22</f>
        <v>0</v>
      </c>
      <c r="Q22" s="31"/>
      <c r="R22" s="6"/>
      <c r="S22" s="30"/>
      <c r="T22" s="38"/>
      <c r="U22" s="6"/>
      <c r="V22" s="77"/>
      <c r="W22" s="84"/>
      <c r="X22" s="80"/>
      <c r="Y22" s="74"/>
      <c r="Z22" s="39"/>
      <c r="AA22" s="42"/>
      <c r="AB22" s="6"/>
      <c r="AC22" s="43"/>
      <c r="AD22" s="47"/>
      <c r="AE22" s="6"/>
      <c r="AF22" s="43"/>
      <c r="AG22" s="47"/>
      <c r="AH22" s="6"/>
      <c r="AI22" s="43"/>
      <c r="AJ22" s="42"/>
      <c r="AK22" s="6"/>
      <c r="AL22" s="43"/>
      <c r="AM22" s="42"/>
      <c r="AN22" s="6"/>
      <c r="AO22" s="6"/>
      <c r="AP22" s="11">
        <f t="shared" si="6"/>
        <v>0</v>
      </c>
    </row>
    <row r="23" spans="1:43" s="7" customFormat="1" x14ac:dyDescent="0.2">
      <c r="A23" s="55"/>
      <c r="B23" s="31"/>
      <c r="C23" s="17"/>
      <c r="D23" s="30"/>
      <c r="E23" s="31"/>
      <c r="F23" s="17"/>
      <c r="G23" s="30"/>
      <c r="H23" s="31"/>
      <c r="I23" s="10"/>
      <c r="J23" s="30"/>
      <c r="K23" s="31"/>
      <c r="L23" s="17"/>
      <c r="M23" s="30"/>
      <c r="N23" s="31"/>
      <c r="O23" s="10"/>
      <c r="P23" s="30"/>
      <c r="Q23" s="31"/>
      <c r="R23" s="6"/>
      <c r="S23" s="30"/>
      <c r="T23" s="38"/>
      <c r="U23" s="6"/>
      <c r="V23" s="77"/>
      <c r="W23" s="84"/>
      <c r="X23" s="81"/>
      <c r="Y23" s="75"/>
      <c r="Z23" s="39"/>
      <c r="AA23" s="42"/>
      <c r="AB23" s="6"/>
      <c r="AC23" s="43"/>
      <c r="AD23" s="47"/>
      <c r="AE23" s="6"/>
      <c r="AF23" s="43"/>
      <c r="AG23" s="47"/>
      <c r="AH23" s="6"/>
      <c r="AI23" s="43"/>
      <c r="AJ23" s="42"/>
      <c r="AK23" s="6"/>
      <c r="AL23" s="43"/>
      <c r="AM23" s="42"/>
      <c r="AN23" s="6"/>
      <c r="AO23" s="6"/>
      <c r="AP23" s="11"/>
    </row>
    <row r="24" spans="1:43" x14ac:dyDescent="0.2">
      <c r="A24" s="55" t="s">
        <v>13</v>
      </c>
      <c r="B24" s="31">
        <v>7</v>
      </c>
      <c r="C24" s="88">
        <v>0</v>
      </c>
      <c r="D24" s="30">
        <f t="shared" si="3"/>
        <v>0</v>
      </c>
      <c r="E24" s="31">
        <v>10</v>
      </c>
      <c r="F24" s="88">
        <v>0</v>
      </c>
      <c r="G24" s="30">
        <f t="shared" si="4"/>
        <v>0</v>
      </c>
      <c r="H24" s="31"/>
      <c r="I24" s="10"/>
      <c r="J24" s="30"/>
      <c r="K24" s="31">
        <v>1</v>
      </c>
      <c r="L24" s="88">
        <v>0</v>
      </c>
      <c r="M24" s="30">
        <f t="shared" si="0"/>
        <v>0</v>
      </c>
      <c r="N24" s="31"/>
      <c r="O24" s="10"/>
      <c r="P24" s="30"/>
      <c r="Q24" s="31"/>
      <c r="R24" s="6"/>
      <c r="S24" s="30"/>
      <c r="T24" s="38">
        <v>1</v>
      </c>
      <c r="U24" s="90">
        <v>0</v>
      </c>
      <c r="V24" s="77">
        <f t="shared" si="1"/>
        <v>0</v>
      </c>
      <c r="W24" s="84"/>
      <c r="X24" s="81"/>
      <c r="Y24" s="75"/>
      <c r="Z24" s="39"/>
      <c r="AA24" s="42"/>
      <c r="AB24" s="6"/>
      <c r="AC24" s="43"/>
      <c r="AD24" s="47"/>
      <c r="AE24" s="6"/>
      <c r="AF24" s="43"/>
      <c r="AG24" s="47"/>
      <c r="AH24" s="6"/>
      <c r="AI24" s="43"/>
      <c r="AJ24" s="42"/>
      <c r="AK24" s="6"/>
      <c r="AL24" s="43"/>
      <c r="AM24" s="42"/>
      <c r="AN24" s="6"/>
      <c r="AO24" s="6"/>
      <c r="AP24" s="11">
        <f t="shared" si="6"/>
        <v>0</v>
      </c>
    </row>
    <row r="25" spans="1:43" s="7" customFormat="1" x14ac:dyDescent="0.2">
      <c r="A25" s="55"/>
      <c r="B25" s="31"/>
      <c r="C25" s="17"/>
      <c r="D25" s="30"/>
      <c r="E25" s="31"/>
      <c r="F25" s="17"/>
      <c r="G25" s="30"/>
      <c r="H25" s="31"/>
      <c r="I25" s="10"/>
      <c r="J25" s="30"/>
      <c r="K25" s="31"/>
      <c r="L25" s="17"/>
      <c r="M25" s="30"/>
      <c r="N25" s="31"/>
      <c r="O25" s="10"/>
      <c r="P25" s="30"/>
      <c r="Q25" s="31"/>
      <c r="R25" s="6"/>
      <c r="S25" s="30"/>
      <c r="T25" s="38"/>
      <c r="U25" s="6"/>
      <c r="V25" s="77"/>
      <c r="W25" s="84"/>
      <c r="X25" s="81"/>
      <c r="Y25" s="75"/>
      <c r="Z25" s="39"/>
      <c r="AA25" s="42"/>
      <c r="AB25" s="6"/>
      <c r="AC25" s="43"/>
      <c r="AD25" s="47"/>
      <c r="AE25" s="6"/>
      <c r="AF25" s="43"/>
      <c r="AG25" s="47"/>
      <c r="AH25" s="6"/>
      <c r="AI25" s="43"/>
      <c r="AJ25" s="42"/>
      <c r="AK25" s="6"/>
      <c r="AL25" s="43"/>
      <c r="AM25" s="42"/>
      <c r="AN25" s="6"/>
      <c r="AO25" s="6"/>
      <c r="AP25" s="11"/>
    </row>
    <row r="26" spans="1:43" s="7" customFormat="1" x14ac:dyDescent="0.2">
      <c r="A26" s="56" t="s">
        <v>14</v>
      </c>
      <c r="B26" s="32">
        <v>13</v>
      </c>
      <c r="C26" s="89">
        <v>0</v>
      </c>
      <c r="D26" s="34">
        <f t="shared" ref="D26" si="12">C26*B26</f>
        <v>0</v>
      </c>
      <c r="E26" s="32">
        <v>12</v>
      </c>
      <c r="F26" s="89">
        <v>0</v>
      </c>
      <c r="G26" s="34">
        <f t="shared" ref="G26" si="13">E26*F26</f>
        <v>0</v>
      </c>
      <c r="H26" s="32"/>
      <c r="I26" s="33"/>
      <c r="J26" s="34"/>
      <c r="K26" s="32">
        <v>2</v>
      </c>
      <c r="L26" s="89">
        <v>0</v>
      </c>
      <c r="M26" s="34">
        <f t="shared" ref="M26" si="14">K26*L26</f>
        <v>0</v>
      </c>
      <c r="N26" s="32"/>
      <c r="O26" s="33"/>
      <c r="P26" s="34"/>
      <c r="Q26" s="32">
        <v>2</v>
      </c>
      <c r="R26" s="91">
        <v>0</v>
      </c>
      <c r="S26" s="34">
        <f t="shared" ref="S26" si="15">Q26*R26</f>
        <v>0</v>
      </c>
      <c r="T26" s="40">
        <v>3</v>
      </c>
      <c r="U26" s="91">
        <v>0</v>
      </c>
      <c r="V26" s="78">
        <f t="shared" si="1"/>
        <v>0</v>
      </c>
      <c r="W26" s="85"/>
      <c r="X26" s="86"/>
      <c r="Y26" s="76"/>
      <c r="Z26" s="46">
        <v>0</v>
      </c>
      <c r="AA26" s="45"/>
      <c r="AB26" s="37"/>
      <c r="AC26" s="46"/>
      <c r="AD26" s="48"/>
      <c r="AE26" s="37"/>
      <c r="AF26" s="46"/>
      <c r="AG26" s="48"/>
      <c r="AH26" s="37"/>
      <c r="AI26" s="46"/>
      <c r="AJ26" s="45">
        <v>5</v>
      </c>
      <c r="AK26" s="91">
        <v>0</v>
      </c>
      <c r="AL26" s="46">
        <f t="shared" si="5"/>
        <v>0</v>
      </c>
      <c r="AM26" s="45"/>
      <c r="AN26" s="37"/>
      <c r="AO26" s="37"/>
      <c r="AP26" s="50">
        <f t="shared" si="6"/>
        <v>0</v>
      </c>
    </row>
    <row r="27" spans="1:43" s="8" customFormat="1" x14ac:dyDescent="0.2">
      <c r="A27" s="18" t="s">
        <v>4</v>
      </c>
      <c r="B27" s="8">
        <f>SUM(B6:B26)</f>
        <v>232</v>
      </c>
      <c r="D27" s="19">
        <f>SUM(D6:D26)</f>
        <v>0</v>
      </c>
      <c r="E27" s="8">
        <f>SUM(E6:E26)</f>
        <v>243</v>
      </c>
      <c r="G27" s="19">
        <f>SUM(G6:G26)</f>
        <v>0</v>
      </c>
      <c r="H27" s="8">
        <f>SUM(H6:H26)</f>
        <v>3</v>
      </c>
      <c r="I27" s="9"/>
      <c r="J27" s="19">
        <f>SUM(J6:J26)</f>
        <v>0</v>
      </c>
      <c r="K27" s="8">
        <f>SUM(K6:K26)</f>
        <v>17</v>
      </c>
      <c r="M27" s="19">
        <f>SUM(M6:M26)</f>
        <v>0</v>
      </c>
      <c r="N27" s="8">
        <f>SUM(N6:N26)</f>
        <v>5</v>
      </c>
      <c r="P27" s="19">
        <f>SUM(P6:P26)</f>
        <v>0</v>
      </c>
      <c r="Q27" s="8">
        <f>SUM(Q6:Q26)</f>
        <v>21</v>
      </c>
      <c r="S27" s="19">
        <f>SUM(S6:S26)</f>
        <v>0</v>
      </c>
      <c r="T27" s="8">
        <f>SUM(T6:T26)</f>
        <v>45</v>
      </c>
      <c r="V27" s="19">
        <f>SUM(V6:V26)</f>
        <v>0</v>
      </c>
      <c r="W27" s="62">
        <f>SUM(W6:W26)</f>
        <v>31</v>
      </c>
      <c r="X27" s="62"/>
      <c r="Y27" s="9">
        <f>SUM(Y6:Y26)</f>
        <v>0</v>
      </c>
      <c r="Z27" s="19">
        <f>SUM(Z6:Z26)</f>
        <v>0</v>
      </c>
      <c r="AA27" s="13">
        <f>SUM(AA10:AA26)</f>
        <v>64</v>
      </c>
      <c r="AB27" s="13"/>
      <c r="AC27" s="9">
        <f>SUM(AC10:AC26)</f>
        <v>0</v>
      </c>
      <c r="AD27" s="13">
        <f>SUM(AD10:AD26)</f>
        <v>3</v>
      </c>
      <c r="AE27" s="13"/>
      <c r="AF27" s="9">
        <f>SUM(AF10:AF26)</f>
        <v>0</v>
      </c>
      <c r="AG27" s="13">
        <f>SUM(AG10:AG26)</f>
        <v>3</v>
      </c>
      <c r="AH27" s="13"/>
      <c r="AI27" s="9">
        <f>SUM(AI10:AI26)</f>
        <v>0</v>
      </c>
      <c r="AJ27" s="13">
        <f>SUM(AJ6:AJ26)</f>
        <v>150</v>
      </c>
      <c r="AK27" s="13"/>
      <c r="AL27" s="9">
        <f>SUM(AL6:AL26)</f>
        <v>0</v>
      </c>
      <c r="AM27" s="13">
        <f>SUM(AM6:AM26)</f>
        <v>6</v>
      </c>
      <c r="AN27" s="13"/>
      <c r="AO27" s="9">
        <f>SUM(AO6:AO14)</f>
        <v>0</v>
      </c>
      <c r="AP27" s="93">
        <f>SUM(AP6:AP26)</f>
        <v>0</v>
      </c>
      <c r="AQ27" s="8" t="s">
        <v>42</v>
      </c>
    </row>
    <row r="28" spans="1:43" s="8" customFormat="1" x14ac:dyDescent="0.2">
      <c r="A28" s="18"/>
      <c r="D28" s="19"/>
      <c r="G28" s="19"/>
      <c r="I28" s="9"/>
      <c r="J28" s="19"/>
      <c r="M28" s="19"/>
      <c r="P28" s="19"/>
      <c r="S28" s="19"/>
      <c r="V28" s="19"/>
      <c r="W28" s="62"/>
      <c r="X28" s="62"/>
      <c r="Y28" s="62"/>
      <c r="Z28" s="19"/>
      <c r="AA28" s="13"/>
      <c r="AB28" s="13"/>
      <c r="AC28" s="9"/>
      <c r="AD28" s="13"/>
      <c r="AE28" s="13"/>
      <c r="AF28" s="9"/>
      <c r="AG28" s="13"/>
      <c r="AH28" s="13"/>
      <c r="AI28" s="9"/>
      <c r="AJ28" s="13"/>
      <c r="AK28" s="13"/>
      <c r="AL28" s="9"/>
      <c r="AM28" s="13"/>
      <c r="AN28" s="13"/>
      <c r="AO28" s="9"/>
      <c r="AP28" s="93">
        <f>AP27*12</f>
        <v>0</v>
      </c>
      <c r="AQ28" s="8" t="s">
        <v>47</v>
      </c>
    </row>
    <row r="29" spans="1:43" s="8" customFormat="1" x14ac:dyDescent="0.2">
      <c r="A29" s="18"/>
      <c r="D29" s="19"/>
      <c r="G29" s="19"/>
      <c r="I29" s="9"/>
      <c r="J29" s="19"/>
      <c r="M29" s="19"/>
      <c r="P29" s="19"/>
      <c r="S29" s="19"/>
      <c r="V29" s="19"/>
      <c r="W29" s="62"/>
      <c r="X29" s="62"/>
      <c r="Y29" s="62"/>
      <c r="Z29" s="19"/>
      <c r="AA29" s="13"/>
      <c r="AB29" s="13"/>
      <c r="AC29" s="9"/>
      <c r="AD29" s="13"/>
      <c r="AE29" s="13"/>
      <c r="AF29" s="9"/>
      <c r="AG29" s="13"/>
      <c r="AH29" s="13"/>
      <c r="AI29" s="9"/>
      <c r="AJ29" s="13"/>
      <c r="AK29" s="13"/>
      <c r="AL29" s="9"/>
      <c r="AM29" s="13"/>
      <c r="AN29" s="13"/>
      <c r="AO29" s="9"/>
      <c r="AP29" s="93"/>
    </row>
    <row r="30" spans="1:43" s="117" customFormat="1" ht="58.75" customHeight="1" x14ac:dyDescent="0.2">
      <c r="A30" s="63" t="s">
        <v>52</v>
      </c>
      <c r="B30" s="116"/>
      <c r="C30" s="124" t="s">
        <v>53</v>
      </c>
      <c r="D30" s="125"/>
      <c r="I30" s="118"/>
      <c r="R30" s="119"/>
      <c r="W30" s="120"/>
      <c r="X30" s="120"/>
      <c r="Y30" s="120"/>
      <c r="AA30" s="121"/>
      <c r="AJ30" s="121"/>
      <c r="AM30" s="121"/>
      <c r="AP30" s="122">
        <f>C31</f>
        <v>0</v>
      </c>
      <c r="AQ30" s="123" t="s">
        <v>45</v>
      </c>
    </row>
    <row r="31" spans="1:43" s="7" customFormat="1" ht="18" customHeight="1" x14ac:dyDescent="0.2">
      <c r="A31" s="97"/>
      <c r="B31" s="98"/>
      <c r="C31" s="100">
        <v>0</v>
      </c>
      <c r="D31" s="99"/>
      <c r="I31" s="1"/>
      <c r="R31" s="6"/>
      <c r="W31" s="61"/>
      <c r="X31" s="61"/>
      <c r="Y31" s="61"/>
      <c r="AA31" s="12"/>
      <c r="AJ31" s="12"/>
      <c r="AM31" s="12"/>
      <c r="AP31" s="94">
        <f>AP30*12</f>
        <v>0</v>
      </c>
      <c r="AQ31" s="8" t="s">
        <v>46</v>
      </c>
    </row>
    <row r="32" spans="1:43" s="7" customFormat="1" x14ac:dyDescent="0.2">
      <c r="A32" s="60"/>
      <c r="B32" s="95"/>
      <c r="C32" s="95"/>
      <c r="D32" s="96"/>
      <c r="E32" s="5"/>
      <c r="H32" s="5"/>
      <c r="I32" s="67"/>
      <c r="J32" s="3"/>
      <c r="K32" s="3"/>
      <c r="L32" s="3"/>
      <c r="R32" s="8"/>
      <c r="S32" s="8"/>
      <c r="T32" s="8"/>
      <c r="U32" s="8"/>
      <c r="V32" s="8"/>
      <c r="W32" s="62"/>
      <c r="X32" s="62"/>
      <c r="Y32" s="62"/>
      <c r="Z32" s="8"/>
      <c r="AA32" s="13"/>
      <c r="AB32" s="8"/>
      <c r="AC32" s="8"/>
      <c r="AD32" s="8"/>
      <c r="AE32" s="8"/>
      <c r="AF32" s="8"/>
      <c r="AG32" s="8"/>
      <c r="AH32" s="8"/>
      <c r="AI32" s="14"/>
      <c r="AJ32" s="15"/>
      <c r="AK32" s="14"/>
      <c r="AL32" s="14"/>
      <c r="AM32" s="15"/>
      <c r="AN32" s="14"/>
      <c r="AO32" s="14"/>
      <c r="AP32" s="94"/>
      <c r="AQ32" s="60"/>
    </row>
    <row r="33" spans="1:44" s="108" customFormat="1" ht="32" x14ac:dyDescent="0.2">
      <c r="A33" s="126" t="s">
        <v>54</v>
      </c>
      <c r="B33" s="105" t="s">
        <v>61</v>
      </c>
      <c r="C33" s="105" t="s">
        <v>24</v>
      </c>
      <c r="D33" s="106" t="s">
        <v>19</v>
      </c>
      <c r="E33" s="107"/>
      <c r="H33" s="107"/>
      <c r="I33" s="109"/>
      <c r="R33" s="51"/>
      <c r="S33" s="51"/>
      <c r="T33" s="51"/>
      <c r="U33" s="51"/>
      <c r="V33" s="51"/>
      <c r="W33" s="110"/>
      <c r="X33" s="110"/>
      <c r="Y33" s="110"/>
      <c r="Z33" s="51"/>
      <c r="AA33" s="111"/>
      <c r="AB33" s="51"/>
      <c r="AC33" s="51"/>
      <c r="AD33" s="51"/>
      <c r="AE33" s="51"/>
      <c r="AF33" s="51"/>
      <c r="AG33" s="51"/>
      <c r="AH33" s="51"/>
      <c r="AI33" s="51"/>
      <c r="AJ33" s="111"/>
      <c r="AK33" s="51"/>
      <c r="AL33" s="51"/>
      <c r="AM33" s="111"/>
      <c r="AN33" s="51"/>
      <c r="AP33" s="94"/>
      <c r="AQ33" s="51"/>
    </row>
    <row r="34" spans="1:44" ht="16" x14ac:dyDescent="0.2">
      <c r="A34" s="59" t="s">
        <v>23</v>
      </c>
      <c r="B34" s="103">
        <v>1</v>
      </c>
      <c r="C34" s="104">
        <v>0</v>
      </c>
      <c r="D34" s="101">
        <f>B34*C34</f>
        <v>0</v>
      </c>
      <c r="E34" s="5"/>
      <c r="H34" s="5"/>
      <c r="AI34" s="8"/>
      <c r="AL34" s="8"/>
      <c r="AO34" s="8"/>
      <c r="AP34" s="94">
        <f>D34</f>
        <v>0</v>
      </c>
      <c r="AQ34" s="8" t="s">
        <v>48</v>
      </c>
    </row>
    <row r="35" spans="1:44" ht="16" x14ac:dyDescent="0.2">
      <c r="A35" s="59" t="s">
        <v>44</v>
      </c>
      <c r="B35" s="103">
        <v>60</v>
      </c>
      <c r="C35" s="104">
        <v>0</v>
      </c>
      <c r="D35" s="101">
        <f t="shared" ref="D35:D36" si="16">B35*C35</f>
        <v>0</v>
      </c>
      <c r="E35" s="5"/>
      <c r="H35" s="5"/>
      <c r="AP35" s="94">
        <f>D35</f>
        <v>0</v>
      </c>
      <c r="AQ35" s="8" t="s">
        <v>49</v>
      </c>
    </row>
    <row r="36" spans="1:44" ht="33" thickBot="1" x14ac:dyDescent="0.25">
      <c r="A36" s="58" t="s">
        <v>51</v>
      </c>
      <c r="B36" s="103">
        <v>2</v>
      </c>
      <c r="C36" s="104">
        <v>0</v>
      </c>
      <c r="D36" s="102">
        <f t="shared" si="16"/>
        <v>0</v>
      </c>
      <c r="E36" s="5"/>
      <c r="H36" s="5"/>
      <c r="AP36" s="114">
        <f>D36</f>
        <v>0</v>
      </c>
      <c r="AQ36" s="8" t="s">
        <v>50</v>
      </c>
    </row>
    <row r="37" spans="1:44" ht="16" thickTop="1" x14ac:dyDescent="0.2">
      <c r="A37" s="5"/>
      <c r="B37" s="5"/>
      <c r="C37" s="5"/>
      <c r="D37" s="5"/>
      <c r="E37" s="5"/>
      <c r="H37" s="5"/>
      <c r="AO37" s="8" t="s">
        <v>60</v>
      </c>
      <c r="AP37" s="113">
        <f>AP28+AP31</f>
        <v>0</v>
      </c>
      <c r="AQ37" s="60"/>
    </row>
    <row r="38" spans="1:44" x14ac:dyDescent="0.2">
      <c r="A38" s="5"/>
      <c r="B38" s="5"/>
      <c r="C38" s="5"/>
      <c r="D38" s="5"/>
      <c r="E38" s="5"/>
      <c r="H38" s="5"/>
      <c r="AP38" s="112"/>
      <c r="AQ38" s="134" t="s">
        <v>43</v>
      </c>
      <c r="AR38" s="16"/>
    </row>
    <row r="39" spans="1:44" x14ac:dyDescent="0.2">
      <c r="A39" s="5"/>
      <c r="B39" s="5"/>
      <c r="C39" s="5"/>
      <c r="D39" s="5"/>
      <c r="E39" s="5"/>
      <c r="H39" s="5"/>
      <c r="AP39" s="1"/>
    </row>
    <row r="40" spans="1:44" x14ac:dyDescent="0.2">
      <c r="A40" s="5"/>
      <c r="B40" s="5"/>
      <c r="C40" s="5"/>
      <c r="D40" s="5"/>
      <c r="E40" s="5"/>
      <c r="H40" s="5"/>
    </row>
    <row r="41" spans="1:44" x14ac:dyDescent="0.2">
      <c r="A41" s="5"/>
      <c r="B41" s="5"/>
      <c r="C41" s="5"/>
      <c r="D41" s="5"/>
      <c r="E41" s="5"/>
      <c r="H41" s="5"/>
    </row>
    <row r="42" spans="1:44" x14ac:dyDescent="0.2">
      <c r="A42" s="5"/>
      <c r="B42" s="5"/>
      <c r="C42" s="5"/>
      <c r="D42" s="5"/>
      <c r="E42" s="5"/>
      <c r="H42" s="5"/>
    </row>
    <row r="43" spans="1:44" x14ac:dyDescent="0.2">
      <c r="A43" s="5"/>
      <c r="B43" s="5"/>
      <c r="C43" s="5"/>
      <c r="D43" s="5"/>
    </row>
    <row r="44" spans="1:44" x14ac:dyDescent="0.2">
      <c r="A44" s="5"/>
      <c r="B44" s="5"/>
      <c r="C44" s="5"/>
      <c r="D44" s="5"/>
    </row>
    <row r="45" spans="1:44" x14ac:dyDescent="0.2">
      <c r="A45" s="5"/>
      <c r="B45" s="5"/>
      <c r="C45" s="5"/>
      <c r="D45" s="5"/>
    </row>
  </sheetData>
  <mergeCells count="13">
    <mergeCell ref="AA4:AC4"/>
    <mergeCell ref="AM4:AO4"/>
    <mergeCell ref="AJ4:AL4"/>
    <mergeCell ref="AD4:AF4"/>
    <mergeCell ref="AG4:AI4"/>
    <mergeCell ref="W4:Y4"/>
    <mergeCell ref="T4:V4"/>
    <mergeCell ref="B4:D4"/>
    <mergeCell ref="E4:G4"/>
    <mergeCell ref="H4:J4"/>
    <mergeCell ref="K4:M4"/>
    <mergeCell ref="N4:P4"/>
    <mergeCell ref="Q4:S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F07FD79D51A4386C5B5D46790D8C1" ma:contentTypeVersion="2" ma:contentTypeDescription="Een nieuw document maken." ma:contentTypeScope="" ma:versionID="5f20256effec0c8fddc5a316b9139d0b">
  <xsd:schema xmlns:xsd="http://www.w3.org/2001/XMLSchema" xmlns:xs="http://www.w3.org/2001/XMLSchema" xmlns:p="http://schemas.microsoft.com/office/2006/metadata/properties" xmlns:ns2="75ff3791-9850-441c-9baf-d4142856d91c" targetNamespace="http://schemas.microsoft.com/office/2006/metadata/properties" ma:root="true" ma:fieldsID="a969caa51a31790998308791db8b5976" ns2:_="">
    <xsd:import namespace="75ff3791-9850-441c-9baf-d4142856d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f3791-9850-441c-9baf-d4142856d9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F014E-38AE-42E6-BCBC-55493D7A751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75ff3791-9850-441c-9baf-d4142856d91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9631A3-3D48-41D1-ABB2-C4B2BE157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ff3791-9850-441c-9baf-d4142856d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B435B-3F78-4F40-A4FA-2A55530EF2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Chrystel Meeuwisse</dc:creator>
  <cp:lastModifiedBy>Dennis van Dongen</cp:lastModifiedBy>
  <cp:lastPrinted>2021-01-14T14:08:14Z</cp:lastPrinted>
  <dcterms:created xsi:type="dcterms:W3CDTF">2018-06-19T05:31:17Z</dcterms:created>
  <dcterms:modified xsi:type="dcterms:W3CDTF">2022-05-31T13:51:58Z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0x010100FD3F07FD79D51A4386C5B5D46790D8C1</vt:lpwstr>
  </property>
</Properties>
</file>